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CHIVO\FORMULARIOS\COMIS_SERV\"/>
    </mc:Choice>
  </mc:AlternateContent>
  <bookViews>
    <workbookView xWindow="0" yWindow="0" windowWidth="20490" windowHeight="7755"/>
  </bookViews>
  <sheets>
    <sheet name="Com. Servicios" sheetId="1" r:id="rId1"/>
    <sheet name="Tribunal" sheetId="2" r:id="rId2"/>
    <sheet name="Valores" sheetId="3" r:id="rId3"/>
  </sheets>
  <definedNames>
    <definedName name="_xlnm.Print_Area" localSheetId="0">'Com. Servicios'!$A:$J</definedName>
    <definedName name="_xlnm.Print_Area" localSheetId="1">Tribunal!$A$1:$I$66</definedName>
  </definedNames>
  <calcPr calcId="152511"/>
</workbook>
</file>

<file path=xl/calcChain.xml><?xml version="1.0" encoding="utf-8"?>
<calcChain xmlns="http://schemas.openxmlformats.org/spreadsheetml/2006/main">
  <c r="H7" i="1" l="1"/>
  <c r="H9" i="2"/>
  <c r="H31" i="1" l="1"/>
  <c r="H35" i="1" s="1"/>
  <c r="H30" i="2"/>
  <c r="H34" i="2" s="1"/>
  <c r="A18" i="2"/>
  <c r="A19" i="2"/>
  <c r="A20" i="2"/>
  <c r="F22" i="2"/>
  <c r="H22" i="2" s="1"/>
  <c r="H26" i="2" s="1"/>
  <c r="H23" i="2"/>
  <c r="H24" i="2"/>
  <c r="H25" i="2"/>
  <c r="H31" i="2"/>
  <c r="H32" i="2"/>
  <c r="H33" i="2"/>
  <c r="F39" i="2"/>
  <c r="H39" i="2" s="1"/>
  <c r="H41" i="2" s="1"/>
  <c r="I50" i="2"/>
  <c r="A16" i="1"/>
  <c r="A17" i="1"/>
  <c r="A18" i="1"/>
  <c r="A19" i="1"/>
  <c r="A20" i="1"/>
  <c r="F22" i="1"/>
  <c r="H22" i="1"/>
  <c r="H23" i="1"/>
  <c r="H24" i="1"/>
  <c r="H25" i="1"/>
  <c r="H26" i="1"/>
  <c r="H32" i="1"/>
  <c r="H33" i="1"/>
  <c r="H34" i="1"/>
  <c r="F40" i="1"/>
  <c r="H40" i="1" s="1"/>
  <c r="H42" i="1" s="1"/>
  <c r="I53" i="1"/>
  <c r="F45" i="2"/>
  <c r="H27" i="1" l="1"/>
  <c r="I52" i="1"/>
  <c r="D61" i="1" s="1"/>
  <c r="H45" i="2"/>
  <c r="I56" i="1" l="1"/>
  <c r="H57" i="1" s="1"/>
  <c r="H46" i="2"/>
  <c r="H47" i="2" s="1"/>
  <c r="I49" i="2" s="1"/>
  <c r="E56" i="1" l="1"/>
  <c r="H56" i="1"/>
  <c r="I52" i="2"/>
  <c r="C57" i="2"/>
  <c r="E53" i="2" l="1"/>
  <c r="H52" i="2"/>
  <c r="H53" i="2"/>
</calcChain>
</file>

<file path=xl/comments1.xml><?xml version="1.0" encoding="utf-8"?>
<comments xmlns="http://schemas.openxmlformats.org/spreadsheetml/2006/main">
  <authors>
    <author>UCM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</rPr>
          <t>UCM-SCAAE:</t>
        </r>
        <r>
          <rPr>
            <sz val="8"/>
            <color indexed="81"/>
            <rFont val="Tahoma"/>
            <family val="2"/>
          </rPr>
          <t xml:space="preserve">
Indique el centro gestor en Génesis</t>
        </r>
      </text>
    </comment>
  </commentList>
</comments>
</file>

<file path=xl/comments2.xml><?xml version="1.0" encoding="utf-8"?>
<comments xmlns="http://schemas.openxmlformats.org/spreadsheetml/2006/main">
  <authors>
    <author>Ricardo Palomares Martínez - UCPE - UCM</author>
    <author>RICARDO ENRIQUE PALOMARES MARTINEZ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Ricardo Palomares Martínez - SCAAE - UCM:</t>
        </r>
        <r>
          <rPr>
            <sz val="8"/>
            <color indexed="81"/>
            <rFont val="Tahoma"/>
            <family val="2"/>
          </rPr>
          <t xml:space="preserve">
Art. 79.4 y 79.6 Normas ejecución 2013 - gastos efectivamente realizados</t>
        </r>
      </text>
    </comment>
    <comment ref="C10" authorId="1" shapeId="0">
      <text>
        <r>
          <rPr>
            <b/>
            <sz val="9"/>
            <color indexed="81"/>
            <rFont val="Tahoma"/>
            <charset val="1"/>
          </rPr>
          <t>UCPE:</t>
        </r>
        <r>
          <rPr>
            <sz val="9"/>
            <color indexed="81"/>
            <rFont val="Tahoma"/>
            <charset val="1"/>
          </rPr>
          <t xml:space="preserve">
importe según NEP 2023</t>
        </r>
      </text>
    </comment>
  </commentList>
</comments>
</file>

<file path=xl/sharedStrings.xml><?xml version="1.0" encoding="utf-8"?>
<sst xmlns="http://schemas.openxmlformats.org/spreadsheetml/2006/main" count="208" uniqueCount="88">
  <si>
    <t>Apellidos:</t>
  </si>
  <si>
    <t>Nombre:</t>
  </si>
  <si>
    <t>Cat. profesional:</t>
  </si>
  <si>
    <t>Centro gestor:</t>
  </si>
  <si>
    <t>Grupo según RD:</t>
  </si>
  <si>
    <t>D.N.I.:</t>
  </si>
  <si>
    <t>Autorización nº:</t>
  </si>
  <si>
    <t>DIETAS DE MANUTENCIÓN</t>
  </si>
  <si>
    <t>Localidad</t>
  </si>
  <si>
    <t>Fecha</t>
  </si>
  <si>
    <t>Hora</t>
  </si>
  <si>
    <t>SALIDA</t>
  </si>
  <si>
    <t>DIETAS DE ALOJAMIENTO</t>
  </si>
  <si>
    <t>=</t>
  </si>
  <si>
    <t>x</t>
  </si>
  <si>
    <t>Fecha de última actualización:</t>
  </si>
  <si>
    <t>Nacionales</t>
  </si>
  <si>
    <t>Extranjeras</t>
  </si>
  <si>
    <t>Subtotal A:</t>
  </si>
  <si>
    <t>Subtotal B:</t>
  </si>
  <si>
    <t>DIETAS DE TRANSPORTE</t>
  </si>
  <si>
    <t>Avión / tren / autocar</t>
  </si>
  <si>
    <t>Subtotal C:</t>
  </si>
  <si>
    <t>Varios:</t>
  </si>
  <si>
    <t>GASTOS DE INSCRIPCIÓN</t>
  </si>
  <si>
    <t>Subtotal D:</t>
  </si>
  <si>
    <t>Realizada de conformidad en</t>
  </si>
  <si>
    <t>los términos autorizados,</t>
  </si>
  <si>
    <t>El Decano/Director</t>
  </si>
  <si>
    <t xml:space="preserve">Fdo.: </t>
  </si>
  <si>
    <t>de</t>
  </si>
  <si>
    <t xml:space="preserve">Madrid, </t>
  </si>
  <si>
    <t>Fdo.:</t>
  </si>
  <si>
    <t>ASISTENCIAS</t>
  </si>
  <si>
    <t>LLEGADA</t>
  </si>
  <si>
    <t>Alojamiento</t>
  </si>
  <si>
    <t>Manutención</t>
  </si>
  <si>
    <t>Referencia</t>
  </si>
  <si>
    <t>Importes de asistencia a tribunales de oposición</t>
  </si>
  <si>
    <t>Importes de dietas nacionales</t>
  </si>
  <si>
    <t>Grupo 1</t>
  </si>
  <si>
    <t>Grupo 2</t>
  </si>
  <si>
    <t>Grupo 3</t>
  </si>
  <si>
    <t>Pres./Secr.</t>
  </si>
  <si>
    <t>Vocal</t>
  </si>
  <si>
    <t>Cat. I</t>
  </si>
  <si>
    <t>Cat. II</t>
  </si>
  <si>
    <t>Cat. III</t>
  </si>
  <si>
    <t>Importes de kilometraje</t>
  </si>
  <si>
    <t>Importe/Km.</t>
  </si>
  <si>
    <t>Automóvil</t>
  </si>
  <si>
    <t>Motocicleta</t>
  </si>
  <si>
    <t>Km.:</t>
  </si>
  <si>
    <t>Vehículo propio</t>
  </si>
  <si>
    <t>(automóvil)</t>
  </si>
  <si>
    <t>Categoría</t>
  </si>
  <si>
    <t>En calidad de</t>
  </si>
  <si>
    <t>Importe total de la comisión (A+B+C+D):</t>
  </si>
  <si>
    <t>Gastos no abonados por el comisionado (Subtotal E):</t>
  </si>
  <si>
    <t>Anticipado (Subtotal F):</t>
  </si>
  <si>
    <t>IRPF (2%)</t>
  </si>
  <si>
    <t>http://www.boe.es/boe/dias/2008/01/03/pdfs/A00146-00182.pdf</t>
  </si>
  <si>
    <t>El Presidente del Tribunal</t>
  </si>
  <si>
    <t>Doctorando/Plaza:</t>
  </si>
  <si>
    <t>Máximo autorizado por el responsable del crédito (G):</t>
  </si>
  <si>
    <t>Univ. procedencia:</t>
  </si>
  <si>
    <t>Tipo de tribunal:</t>
  </si>
  <si>
    <t>Plazas personal docente</t>
  </si>
  <si>
    <t>OBSERVACIONES</t>
  </si>
  <si>
    <t>Responsable</t>
  </si>
  <si>
    <t>Finalidad</t>
  </si>
  <si>
    <t>Legitimación</t>
  </si>
  <si>
    <t>Destinatarios</t>
  </si>
  <si>
    <t>Derechos</t>
  </si>
  <si>
    <t>Información adicional</t>
  </si>
  <si>
    <t>Gerencia UCM</t>
  </si>
  <si>
    <t>Se prevén cesiones</t>
  </si>
  <si>
    <t>Acceder, rectificar o suprimir los datos, así como otros derechos, explicados en la información adicional</t>
  </si>
  <si>
    <t>+info…</t>
  </si>
  <si>
    <t>Formulario de
liquidación de
comisión de servicios</t>
  </si>
  <si>
    <t>Formulario de
liquidación por
participación en tribunal</t>
  </si>
  <si>
    <t>Información básica de protección de datos del tratamiento: Gestión Económica-Financiera</t>
  </si>
  <si>
    <t>Gestión de expedientes de ingresos y gastos. Gestión de tesorería</t>
  </si>
  <si>
    <t>Cumplimiento de una obligación legal: interés público. Ejecución de contrato</t>
  </si>
  <si>
    <t>Puede consultarla con detalle en nuestra página web:
https://www.ucm.es/data/cont/docs/3-2019-06-21-Info-Adic.Gestion.Economico-Financiera.pdf</t>
  </si>
  <si>
    <t>Gestionadas a través de una agencia de viajes concertada por la UCM</t>
  </si>
  <si>
    <t>v2.2.20240105</t>
  </si>
  <si>
    <t>Nº referencia: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</si>
</sst>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\-yyyy"/>
    <numFmt numFmtId="165" formatCode="0.00_ ;[Red]\-0.00\ "/>
    <numFmt numFmtId="166" formatCode="0.0"/>
    <numFmt numFmtId="167" formatCode="0.000_ ;[Red]\-0.000\ "/>
  </numFmts>
  <fonts count="20" x14ac:knownFonts="1">
    <font>
      <sz val="10"/>
      <name val="Arial"/>
    </font>
    <font>
      <b/>
      <sz val="16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u/>
      <sz val="11"/>
      <name val="Times New Roman"/>
      <family val="1"/>
    </font>
    <font>
      <i/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6" fontId="0" fillId="2" borderId="0" xfId="0" applyNumberFormat="1" applyFill="1" applyProtection="1">
      <protection locked="0"/>
    </xf>
    <xf numFmtId="165" fontId="0" fillId="2" borderId="0" xfId="0" applyNumberFormat="1" applyFill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20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21" fontId="0" fillId="2" borderId="1" xfId="0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5" fontId="0" fillId="0" borderId="0" xfId="0" applyNumberFormat="1" applyFill="1" applyProtection="1"/>
    <xf numFmtId="0" fontId="0" fillId="0" borderId="1" xfId="0" applyFill="1" applyBorder="1" applyProtection="1"/>
    <xf numFmtId="0" fontId="0" fillId="0" borderId="1" xfId="0" applyBorder="1"/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0" fontId="0" fillId="2" borderId="0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0" xfId="0" applyFill="1" applyProtection="1"/>
    <xf numFmtId="0" fontId="3" fillId="0" borderId="4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1" xfId="0" applyBorder="1" applyAlignment="1" applyProtection="1">
      <alignment horizontal="center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4" xfId="0" applyFont="1" applyBorder="1" applyProtection="1"/>
    <xf numFmtId="0" fontId="0" fillId="0" borderId="4" xfId="0" applyBorder="1" applyAlignment="1" applyProtection="1">
      <alignment horizontal="right"/>
    </xf>
    <xf numFmtId="165" fontId="0" fillId="0" borderId="4" xfId="0" applyNumberFormat="1" applyFill="1" applyBorder="1" applyProtection="1"/>
    <xf numFmtId="0" fontId="0" fillId="0" borderId="0" xfId="0" applyBorder="1" applyAlignment="1" applyProtection="1">
      <alignment horizontal="right"/>
    </xf>
    <xf numFmtId="165" fontId="0" fillId="0" borderId="0" xfId="0" applyNumberFormat="1" applyFill="1" applyBorder="1" applyProtection="1"/>
    <xf numFmtId="0" fontId="0" fillId="0" borderId="5" xfId="0" applyBorder="1" applyProtection="1"/>
    <xf numFmtId="166" fontId="0" fillId="0" borderId="5" xfId="0" applyNumberFormat="1" applyFill="1" applyBorder="1" applyProtection="1"/>
    <xf numFmtId="0" fontId="0" fillId="0" borderId="5" xfId="0" applyFill="1" applyBorder="1" applyAlignment="1" applyProtection="1">
      <alignment horizontal="center"/>
    </xf>
    <xf numFmtId="165" fontId="0" fillId="0" borderId="5" xfId="0" applyNumberFormat="1" applyFill="1" applyBorder="1" applyProtection="1"/>
    <xf numFmtId="0" fontId="0" fillId="0" borderId="5" xfId="0" quotePrefix="1" applyFill="1" applyBorder="1" applyAlignment="1" applyProtection="1">
      <alignment horizontal="center"/>
    </xf>
    <xf numFmtId="165" fontId="0" fillId="0" borderId="0" xfId="0" applyNumberFormat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right"/>
    </xf>
    <xf numFmtId="165" fontId="0" fillId="0" borderId="7" xfId="0" applyNumberFormat="1" applyBorder="1" applyProtection="1"/>
    <xf numFmtId="0" fontId="0" fillId="0" borderId="0" xfId="0" applyFill="1" applyBorder="1" applyAlignment="1" applyProtection="1">
      <alignment horizontal="right"/>
    </xf>
    <xf numFmtId="0" fontId="0" fillId="0" borderId="8" xfId="0" applyBorder="1" applyProtection="1"/>
    <xf numFmtId="0" fontId="0" fillId="0" borderId="2" xfId="0" applyBorder="1" applyProtection="1"/>
    <xf numFmtId="165" fontId="0" fillId="0" borderId="2" xfId="0" applyNumberFormat="1" applyBorder="1" applyProtection="1"/>
    <xf numFmtId="0" fontId="0" fillId="0" borderId="4" xfId="0" applyBorder="1" applyAlignment="1" applyProtection="1">
      <alignment horizontal="center"/>
    </xf>
    <xf numFmtId="0" fontId="9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0" fillId="0" borderId="9" xfId="0" applyBorder="1" applyProtection="1"/>
    <xf numFmtId="0" fontId="0" fillId="0" borderId="2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2" fillId="0" borderId="0" xfId="0" applyFont="1" applyProtection="1"/>
    <xf numFmtId="0" fontId="13" fillId="0" borderId="0" xfId="0" applyFont="1" applyAlignment="1" applyProtection="1"/>
    <xf numFmtId="0" fontId="14" fillId="0" borderId="1" xfId="0" applyFont="1" applyBorder="1" applyAlignment="1" applyProtection="1">
      <alignment horizontal="center" vertical="top" wrapText="1"/>
    </xf>
    <xf numFmtId="0" fontId="6" fillId="0" borderId="1" xfId="1" quotePrefix="1" applyBorder="1" applyAlignment="1" applyProtection="1">
      <alignment vertical="top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6" fillId="3" borderId="1" xfId="1" quotePrefix="1" applyFill="1" applyBorder="1" applyAlignment="1" applyProtection="1">
      <alignment vertical="top" wrapText="1"/>
    </xf>
    <xf numFmtId="0" fontId="0" fillId="0" borderId="11" xfId="0" applyBorder="1" applyProtection="1"/>
    <xf numFmtId="0" fontId="17" fillId="0" borderId="11" xfId="0" applyFont="1" applyBorder="1" applyAlignment="1" applyProtection="1">
      <alignment horizontal="right"/>
    </xf>
    <xf numFmtId="0" fontId="16" fillId="0" borderId="0" xfId="0" applyFont="1" applyAlignment="1" applyProtection="1">
      <alignment vertical="center" wrapText="1"/>
    </xf>
    <xf numFmtId="0" fontId="2" fillId="0" borderId="11" xfId="0" applyFont="1" applyBorder="1" applyAlignment="1" applyProtection="1"/>
    <xf numFmtId="167" fontId="0" fillId="2" borderId="1" xfId="0" applyNumberFormat="1" applyFill="1" applyBorder="1" applyProtection="1">
      <protection locked="0"/>
    </xf>
    <xf numFmtId="167" fontId="0" fillId="0" borderId="0" xfId="0" applyNumberFormat="1" applyFill="1" applyProtection="1"/>
    <xf numFmtId="0" fontId="16" fillId="0" borderId="0" xfId="0" applyFont="1" applyAlignment="1" applyProtection="1">
      <alignment horizontal="right" vertical="center" wrapText="1"/>
    </xf>
    <xf numFmtId="0" fontId="10" fillId="3" borderId="12" xfId="0" applyFont="1" applyFill="1" applyBorder="1" applyAlignment="1" applyProtection="1">
      <alignment vertical="top" wrapText="1"/>
    </xf>
    <xf numFmtId="0" fontId="10" fillId="3" borderId="13" xfId="0" applyFont="1" applyFill="1" applyBorder="1" applyAlignment="1" applyProtection="1">
      <alignment vertical="top" wrapText="1"/>
    </xf>
    <xf numFmtId="0" fontId="10" fillId="3" borderId="14" xfId="0" applyFont="1" applyFill="1" applyBorder="1" applyAlignment="1" applyProtection="1">
      <alignment vertical="top" wrapText="1"/>
    </xf>
    <xf numFmtId="0" fontId="10" fillId="0" borderId="12" xfId="0" applyFont="1" applyBorder="1" applyAlignment="1" applyProtection="1">
      <alignment vertical="top" wrapText="1"/>
    </xf>
    <xf numFmtId="0" fontId="10" fillId="0" borderId="13" xfId="0" applyFont="1" applyBorder="1" applyAlignment="1" applyProtection="1">
      <alignment vertical="top" wrapText="1"/>
    </xf>
    <xf numFmtId="0" fontId="10" fillId="0" borderId="14" xfId="0" applyFont="1" applyBorder="1" applyAlignment="1" applyProtection="1">
      <alignment vertical="top" wrapText="1"/>
    </xf>
    <xf numFmtId="0" fontId="12" fillId="2" borderId="0" xfId="0" applyFont="1" applyFill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165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vertical="top" wrapText="1"/>
    </xf>
    <xf numFmtId="0" fontId="9" fillId="0" borderId="13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vertical="top" wrapText="1"/>
    </xf>
    <xf numFmtId="0" fontId="15" fillId="0" borderId="0" xfId="0" applyFont="1" applyAlignment="1" applyProtection="1">
      <alignment horizontal="right" vertical="center" wrapText="1"/>
    </xf>
    <xf numFmtId="0" fontId="15" fillId="0" borderId="0" xfId="0" applyFont="1" applyAlignment="1" applyProtection="1">
      <alignment horizontal="right" vertical="center"/>
    </xf>
    <xf numFmtId="0" fontId="0" fillId="2" borderId="12" xfId="0" applyFill="1" applyBorder="1" applyAlignment="1" applyProtection="1">
      <alignment horizontal="center"/>
      <protection locked="0"/>
    </xf>
    <xf numFmtId="0" fontId="6" fillId="0" borderId="0" xfId="1" applyAlignment="1" applyProtection="1"/>
    <xf numFmtId="0" fontId="12" fillId="2" borderId="0" xfId="0" applyFont="1" applyFill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5</xdr:col>
      <xdr:colOff>295275</xdr:colOff>
      <xdr:row>3</xdr:row>
      <xdr:rowOff>142875</xdr:rowOff>
    </xdr:to>
    <xdr:pic>
      <xdr:nvPicPr>
        <xdr:cNvPr id="1140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4619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5</xdr:col>
      <xdr:colOff>28575</xdr:colOff>
      <xdr:row>3</xdr:row>
      <xdr:rowOff>133350</xdr:rowOff>
    </xdr:to>
    <xdr:pic>
      <xdr:nvPicPr>
        <xdr:cNvPr id="2151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619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cm.es/data/cont/docs/3-2019-06-21-Info-Adic.Gestion.Economico-Financier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ucm.es/data/cont/docs/3-2019-06-21-Info-Adic.Gestion.Economico-Financiera.pdf" TargetMode="External"/><Relationship Id="rId1" Type="http://schemas.openxmlformats.org/officeDocument/2006/relationships/hyperlink" Target="https://www.ucm.es/data/cont/docs/3-2019-06-21-Info-Adic.Gestion.Economico-Financi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ucm.es/data/cont/docs/3-2019-06-21-Info-Adic.Gestion.Economico-Financiera.pdf" TargetMode="External"/><Relationship Id="rId4" Type="http://schemas.openxmlformats.org/officeDocument/2006/relationships/hyperlink" Target="https://www.ucm.es/data/cont/docs/3-2019-06-21-Info-Adic.Gestion.Economico-Financier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ucm.es/data/cont/docs/3-2019-06-21-Info-Adic.Gestion.Economico-Financiera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www.ucm.es/data/cont/docs/3-2019-06-21-Info-Adic.Gestion.Economico-Financiera.pdf" TargetMode="External"/><Relationship Id="rId1" Type="http://schemas.openxmlformats.org/officeDocument/2006/relationships/hyperlink" Target="https://www.ucm.es/data/cont/docs/3-2019-06-21-Info-Adic.Gestion.Economico-Financiera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ucm.es/data/cont/docs/3-2019-06-21-Info-Adic.Gestion.Economico-Financiera.pdf" TargetMode="External"/><Relationship Id="rId4" Type="http://schemas.openxmlformats.org/officeDocument/2006/relationships/hyperlink" Target="https://www.ucm.es/data/cont/docs/3-2019-06-21-Info-Adic.Gestion.Economico-Financiera.pdf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I71"/>
  <sheetViews>
    <sheetView tabSelected="1" zoomScale="125" zoomScaleNormal="125" workbookViewId="0">
      <selection activeCell="H6" sqref="H6:I6"/>
    </sheetView>
  </sheetViews>
  <sheetFormatPr baseColWidth="10" defaultRowHeight="12.75" x14ac:dyDescent="0.2"/>
  <cols>
    <col min="1" max="1" width="17.140625" style="26" customWidth="1"/>
    <col min="2" max="7" width="12" style="26" customWidth="1"/>
    <col min="8" max="9" width="14" style="26" customWidth="1"/>
    <col min="10" max="10" width="3.28515625" style="26" customWidth="1"/>
    <col min="11" max="16384" width="11.42578125" style="26"/>
  </cols>
  <sheetData>
    <row r="3" spans="1:9" ht="58.5" customHeight="1" x14ac:dyDescent="0.2">
      <c r="H3" s="74" t="s">
        <v>79</v>
      </c>
      <c r="I3" s="74"/>
    </row>
    <row r="4" spans="1:9" ht="13.5" thickBot="1" x14ac:dyDescent="0.25">
      <c r="A4" s="68"/>
      <c r="B4" s="68"/>
      <c r="C4" s="68"/>
      <c r="D4" s="68"/>
      <c r="E4" s="68"/>
      <c r="F4" s="68"/>
      <c r="G4" s="68"/>
      <c r="H4" s="68"/>
      <c r="I4" s="69" t="s">
        <v>86</v>
      </c>
    </row>
    <row r="6" spans="1:9" s="62" customFormat="1" ht="15" x14ac:dyDescent="0.25">
      <c r="A6" s="61" t="s">
        <v>0</v>
      </c>
      <c r="B6" s="81"/>
      <c r="C6" s="81"/>
      <c r="D6" s="81"/>
      <c r="E6" s="81"/>
      <c r="G6" s="61" t="s">
        <v>5</v>
      </c>
      <c r="H6" s="81"/>
      <c r="I6" s="81"/>
    </row>
    <row r="7" spans="1:9" s="62" customFormat="1" ht="15" x14ac:dyDescent="0.25">
      <c r="A7" s="61" t="s">
        <v>1</v>
      </c>
      <c r="B7" s="81"/>
      <c r="C7" s="81"/>
      <c r="D7" s="81"/>
      <c r="E7" s="81"/>
      <c r="G7" s="61" t="s">
        <v>87</v>
      </c>
      <c r="H7" s="113" t="str">
        <f ca="1">IF(LEN(B6)&gt;0,UPPER(CONCATENATE(MID(B6,1,3),MID(B7,1,3),MID(H6,3,3),"_",TODAY(),RANDBETWEEN(0,9))),"")</f>
        <v/>
      </c>
      <c r="I7" s="113"/>
    </row>
    <row r="8" spans="1:9" s="62" customFormat="1" ht="15" x14ac:dyDescent="0.25">
      <c r="A8" s="61" t="s">
        <v>2</v>
      </c>
      <c r="B8" s="81"/>
      <c r="C8" s="81"/>
      <c r="D8" s="81"/>
      <c r="E8" s="81"/>
      <c r="G8" s="61" t="s">
        <v>6</v>
      </c>
      <c r="H8" s="81"/>
      <c r="I8" s="81"/>
    </row>
    <row r="9" spans="1:9" s="62" customFormat="1" ht="15" x14ac:dyDescent="0.25">
      <c r="A9" s="61" t="s">
        <v>3</v>
      </c>
      <c r="B9" s="81"/>
      <c r="C9" s="81"/>
      <c r="D9" s="81"/>
      <c r="E9" s="81"/>
      <c r="G9" s="61" t="s">
        <v>4</v>
      </c>
      <c r="H9" s="100" t="s">
        <v>41</v>
      </c>
      <c r="I9" s="100"/>
    </row>
    <row r="10" spans="1:9" x14ac:dyDescent="0.2">
      <c r="H10" s="29"/>
    </row>
    <row r="11" spans="1:9" x14ac:dyDescent="0.2">
      <c r="A11" s="30" t="s">
        <v>7</v>
      </c>
      <c r="B11" s="31"/>
      <c r="C11" s="31"/>
      <c r="D11" s="31"/>
      <c r="E11" s="31"/>
      <c r="F11" s="31"/>
      <c r="G11" s="31"/>
      <c r="H11" s="31"/>
      <c r="I11" s="31"/>
    </row>
    <row r="13" spans="1:9" x14ac:dyDescent="0.2">
      <c r="A13" s="82" t="s">
        <v>11</v>
      </c>
      <c r="B13" s="83"/>
      <c r="C13" s="83"/>
      <c r="D13" s="84"/>
      <c r="E13" s="101" t="s">
        <v>34</v>
      </c>
      <c r="F13" s="101"/>
      <c r="G13" s="101"/>
      <c r="H13" s="101"/>
      <c r="I13" s="101"/>
    </row>
    <row r="14" spans="1:9" x14ac:dyDescent="0.2">
      <c r="A14" s="82" t="s">
        <v>8</v>
      </c>
      <c r="B14" s="84"/>
      <c r="C14" s="32" t="s">
        <v>9</v>
      </c>
      <c r="D14" s="32" t="s">
        <v>10</v>
      </c>
      <c r="E14" s="101" t="s">
        <v>8</v>
      </c>
      <c r="F14" s="101"/>
      <c r="G14" s="101"/>
      <c r="H14" s="32" t="s">
        <v>9</v>
      </c>
      <c r="I14" s="32" t="s">
        <v>10</v>
      </c>
    </row>
    <row r="15" spans="1:9" x14ac:dyDescent="0.2">
      <c r="A15" s="86"/>
      <c r="B15" s="87"/>
      <c r="C15" s="12"/>
      <c r="D15" s="13"/>
      <c r="E15" s="102"/>
      <c r="F15" s="85"/>
      <c r="G15" s="85"/>
      <c r="H15" s="12"/>
      <c r="I15" s="13"/>
    </row>
    <row r="16" spans="1:9" x14ac:dyDescent="0.2">
      <c r="A16" s="88" t="str">
        <f>IF(C16&lt;&gt;"",E15,"")</f>
        <v/>
      </c>
      <c r="B16" s="89"/>
      <c r="C16" s="12"/>
      <c r="D16" s="13"/>
      <c r="E16" s="102"/>
      <c r="F16" s="85"/>
      <c r="G16" s="85"/>
      <c r="H16" s="12"/>
      <c r="I16" s="13"/>
    </row>
    <row r="17" spans="1:9" x14ac:dyDescent="0.2">
      <c r="A17" s="88" t="str">
        <f>IF(C17&lt;&gt;"",E16,"")</f>
        <v/>
      </c>
      <c r="B17" s="89"/>
      <c r="C17" s="4"/>
      <c r="D17" s="15"/>
      <c r="E17" s="85"/>
      <c r="F17" s="85"/>
      <c r="G17" s="85"/>
      <c r="H17" s="4"/>
      <c r="I17" s="4"/>
    </row>
    <row r="18" spans="1:9" x14ac:dyDescent="0.2">
      <c r="A18" s="88" t="str">
        <f>IF(C18&lt;&gt;"",E17,"")</f>
        <v/>
      </c>
      <c r="B18" s="89"/>
      <c r="C18" s="4"/>
      <c r="D18" s="4"/>
      <c r="E18" s="85"/>
      <c r="F18" s="85"/>
      <c r="G18" s="85"/>
      <c r="H18" s="4"/>
      <c r="I18" s="4"/>
    </row>
    <row r="19" spans="1:9" x14ac:dyDescent="0.2">
      <c r="A19" s="88" t="str">
        <f>IF(C19&lt;&gt;"",E18,"")</f>
        <v/>
      </c>
      <c r="B19" s="89"/>
      <c r="C19" s="4"/>
      <c r="D19" s="4"/>
      <c r="E19" s="85"/>
      <c r="F19" s="85"/>
      <c r="G19" s="85"/>
      <c r="H19" s="4"/>
      <c r="I19" s="4"/>
    </row>
    <row r="20" spans="1:9" x14ac:dyDescent="0.2">
      <c r="A20" s="88" t="str">
        <f>IF(C20&lt;&gt;"",E19,"")</f>
        <v/>
      </c>
      <c r="B20" s="89"/>
      <c r="C20" s="5"/>
      <c r="D20" s="5"/>
      <c r="E20" s="85"/>
      <c r="F20" s="85"/>
      <c r="G20" s="85"/>
      <c r="H20" s="5"/>
      <c r="I20" s="5"/>
    </row>
    <row r="22" spans="1:9" x14ac:dyDescent="0.2">
      <c r="A22" s="33"/>
      <c r="C22" s="26" t="s">
        <v>16</v>
      </c>
      <c r="D22" s="6"/>
      <c r="E22" s="34" t="s">
        <v>14</v>
      </c>
      <c r="F22" s="17">
        <f>IF(H9="Grupo 1",Valores!D9,IF(H9="Grupo 2",Valores!D10,Valores!D11))</f>
        <v>37.4</v>
      </c>
      <c r="G22" s="35" t="s">
        <v>13</v>
      </c>
      <c r="H22" s="17">
        <f>D22*F22</f>
        <v>0</v>
      </c>
    </row>
    <row r="23" spans="1:9" x14ac:dyDescent="0.2">
      <c r="C23" s="26" t="s">
        <v>17</v>
      </c>
      <c r="D23" s="6"/>
      <c r="E23" s="34" t="s">
        <v>14</v>
      </c>
      <c r="F23" s="7"/>
      <c r="G23" s="35" t="s">
        <v>13</v>
      </c>
      <c r="H23" s="17">
        <f>D23*F23</f>
        <v>0</v>
      </c>
    </row>
    <row r="24" spans="1:9" x14ac:dyDescent="0.2">
      <c r="D24" s="6"/>
      <c r="E24" s="34" t="s">
        <v>14</v>
      </c>
      <c r="F24" s="7"/>
      <c r="G24" s="35" t="s">
        <v>13</v>
      </c>
      <c r="H24" s="17">
        <f>D24*F24</f>
        <v>0</v>
      </c>
    </row>
    <row r="25" spans="1:9" x14ac:dyDescent="0.2">
      <c r="D25" s="6"/>
      <c r="E25" s="34" t="s">
        <v>14</v>
      </c>
      <c r="F25" s="7"/>
      <c r="G25" s="35" t="s">
        <v>13</v>
      </c>
      <c r="H25" s="17">
        <f>D25*F25</f>
        <v>0</v>
      </c>
    </row>
    <row r="26" spans="1:9" x14ac:dyDescent="0.2">
      <c r="D26" s="6"/>
      <c r="E26" s="34" t="s">
        <v>14</v>
      </c>
      <c r="F26" s="7"/>
      <c r="G26" s="35" t="s">
        <v>13</v>
      </c>
      <c r="H26" s="17">
        <f>D26*F26</f>
        <v>0</v>
      </c>
    </row>
    <row r="27" spans="1:9" x14ac:dyDescent="0.2">
      <c r="G27" s="36" t="s">
        <v>18</v>
      </c>
      <c r="H27" s="17">
        <f>SUM(H22:H26)</f>
        <v>0</v>
      </c>
    </row>
    <row r="28" spans="1:9" x14ac:dyDescent="0.2">
      <c r="A28" s="37" t="s">
        <v>12</v>
      </c>
      <c r="B28" s="31"/>
      <c r="C28" s="31"/>
      <c r="D28" s="31"/>
      <c r="E28" s="31"/>
      <c r="F28" s="31"/>
      <c r="G28" s="31"/>
      <c r="H28" s="31"/>
      <c r="I28" s="31"/>
    </row>
    <row r="29" spans="1:9" x14ac:dyDescent="0.2">
      <c r="A29" s="27"/>
      <c r="B29" s="28"/>
      <c r="C29" s="28"/>
      <c r="D29" s="28"/>
      <c r="E29" s="28"/>
      <c r="F29" s="28"/>
      <c r="G29" s="28"/>
      <c r="H29" s="28"/>
    </row>
    <row r="30" spans="1:9" x14ac:dyDescent="0.2">
      <c r="C30" s="26" t="s">
        <v>85</v>
      </c>
      <c r="H30" s="7"/>
    </row>
    <row r="31" spans="1:9" x14ac:dyDescent="0.2">
      <c r="C31" s="26" t="s">
        <v>16</v>
      </c>
      <c r="D31" s="6"/>
      <c r="E31" s="34" t="s">
        <v>14</v>
      </c>
      <c r="F31" s="7"/>
      <c r="G31" s="35" t="s">
        <v>13</v>
      </c>
      <c r="H31" s="17">
        <f>D31*MIN(F31,VLOOKUP($H$9,Valores!$B$9:$D$11,2,FALSE)*IF(COUNTIF($E$15:$G$20,"BARCELONA")&gt;0,1.4,1))</f>
        <v>0</v>
      </c>
    </row>
    <row r="32" spans="1:9" x14ac:dyDescent="0.2">
      <c r="C32" s="26" t="s">
        <v>17</v>
      </c>
      <c r="D32" s="6"/>
      <c r="E32" s="34" t="s">
        <v>14</v>
      </c>
      <c r="F32" s="7"/>
      <c r="G32" s="35" t="s">
        <v>13</v>
      </c>
      <c r="H32" s="17">
        <f>D32*F32</f>
        <v>0</v>
      </c>
    </row>
    <row r="33" spans="1:9" x14ac:dyDescent="0.2">
      <c r="D33" s="6"/>
      <c r="E33" s="34" t="s">
        <v>14</v>
      </c>
      <c r="F33" s="7"/>
      <c r="G33" s="35" t="s">
        <v>13</v>
      </c>
      <c r="H33" s="17">
        <f>D33*F33</f>
        <v>0</v>
      </c>
    </row>
    <row r="34" spans="1:9" x14ac:dyDescent="0.2">
      <c r="D34" s="6"/>
      <c r="E34" s="34" t="s">
        <v>14</v>
      </c>
      <c r="F34" s="7"/>
      <c r="G34" s="35" t="s">
        <v>13</v>
      </c>
      <c r="H34" s="17">
        <f>D34*F34</f>
        <v>0</v>
      </c>
    </row>
    <row r="35" spans="1:9" x14ac:dyDescent="0.2">
      <c r="G35" s="36" t="s">
        <v>19</v>
      </c>
      <c r="H35" s="17">
        <f>SUM(H30:H34)</f>
        <v>0</v>
      </c>
    </row>
    <row r="36" spans="1:9" x14ac:dyDescent="0.2">
      <c r="A36" s="37" t="s">
        <v>20</v>
      </c>
      <c r="B36" s="31"/>
      <c r="C36" s="31"/>
      <c r="D36" s="31"/>
      <c r="E36" s="31"/>
      <c r="F36" s="31"/>
      <c r="G36" s="38"/>
      <c r="H36" s="39"/>
      <c r="I36" s="31"/>
    </row>
    <row r="37" spans="1:9" x14ac:dyDescent="0.2">
      <c r="A37" s="27"/>
      <c r="B37" s="28"/>
      <c r="C37" s="28"/>
      <c r="D37" s="28"/>
      <c r="E37" s="28"/>
      <c r="F37" s="28"/>
      <c r="G37" s="40"/>
      <c r="H37" s="41"/>
    </row>
    <row r="38" spans="1:9" x14ac:dyDescent="0.2">
      <c r="C38" s="26" t="s">
        <v>85</v>
      </c>
      <c r="H38" s="7"/>
    </row>
    <row r="39" spans="1:9" x14ac:dyDescent="0.2">
      <c r="C39" s="36" t="s">
        <v>21</v>
      </c>
      <c r="D39" s="42"/>
      <c r="E39" s="42"/>
      <c r="F39" s="42"/>
      <c r="G39" s="42"/>
      <c r="H39" s="7"/>
    </row>
    <row r="40" spans="1:9" x14ac:dyDescent="0.2">
      <c r="A40" s="26" t="s">
        <v>53</v>
      </c>
      <c r="B40" s="14" t="s">
        <v>54</v>
      </c>
      <c r="C40" s="36" t="s">
        <v>52</v>
      </c>
      <c r="D40" s="6"/>
      <c r="E40" s="34" t="s">
        <v>14</v>
      </c>
      <c r="F40" s="73">
        <f>IF(B40="(automóvil)",Valores!C23,Valores!D23)</f>
        <v>0.26</v>
      </c>
      <c r="G40" s="35" t="s">
        <v>13</v>
      </c>
      <c r="H40" s="17">
        <f>D40*F40</f>
        <v>0</v>
      </c>
    </row>
    <row r="41" spans="1:9" x14ac:dyDescent="0.2">
      <c r="C41" s="36" t="s">
        <v>23</v>
      </c>
      <c r="D41" s="96"/>
      <c r="E41" s="96"/>
      <c r="F41" s="96"/>
      <c r="G41" s="46"/>
      <c r="H41" s="7"/>
    </row>
    <row r="42" spans="1:9" x14ac:dyDescent="0.2">
      <c r="G42" s="36" t="s">
        <v>22</v>
      </c>
      <c r="H42" s="47">
        <f>SUM(H38:H41)</f>
        <v>0</v>
      </c>
    </row>
    <row r="43" spans="1:9" x14ac:dyDescent="0.2">
      <c r="A43" s="37" t="s">
        <v>24</v>
      </c>
      <c r="B43" s="31"/>
      <c r="C43" s="31"/>
      <c r="D43" s="31"/>
      <c r="E43" s="31"/>
      <c r="F43" s="31"/>
      <c r="G43" s="31"/>
      <c r="H43" s="31"/>
      <c r="I43" s="31"/>
    </row>
    <row r="44" spans="1:9" x14ac:dyDescent="0.2">
      <c r="G44" s="36" t="s">
        <v>25</v>
      </c>
      <c r="H44" s="7"/>
    </row>
    <row r="46" spans="1:9" x14ac:dyDescent="0.2">
      <c r="A46" s="37" t="s">
        <v>68</v>
      </c>
      <c r="B46" s="31"/>
      <c r="C46" s="31"/>
      <c r="D46" s="31"/>
      <c r="E46" s="31"/>
      <c r="F46" s="31"/>
      <c r="G46" s="31"/>
      <c r="H46" s="31"/>
      <c r="I46" s="31"/>
    </row>
    <row r="48" spans="1:9" x14ac:dyDescent="0.2">
      <c r="A48" s="96"/>
      <c r="B48" s="96"/>
      <c r="C48" s="96"/>
      <c r="D48" s="96"/>
      <c r="E48" s="96"/>
      <c r="F48" s="96"/>
      <c r="G48" s="96"/>
      <c r="H48" s="96"/>
      <c r="I48" s="96"/>
    </row>
    <row r="49" spans="1:9" x14ac:dyDescent="0.2">
      <c r="A49" s="96"/>
      <c r="B49" s="96"/>
      <c r="C49" s="96"/>
      <c r="D49" s="96"/>
      <c r="E49" s="96"/>
      <c r="F49" s="96"/>
      <c r="G49" s="96"/>
      <c r="H49" s="96"/>
      <c r="I49" s="96"/>
    </row>
    <row r="50" spans="1:9" x14ac:dyDescent="0.2">
      <c r="A50" s="96"/>
      <c r="B50" s="96"/>
      <c r="C50" s="96"/>
      <c r="D50" s="96"/>
      <c r="E50" s="96"/>
      <c r="F50" s="96"/>
      <c r="G50" s="96"/>
      <c r="H50" s="96"/>
      <c r="I50" s="96"/>
    </row>
    <row r="51" spans="1:9" x14ac:dyDescent="0.2">
      <c r="G51" s="28"/>
      <c r="H51" s="28"/>
    </row>
    <row r="52" spans="1:9" x14ac:dyDescent="0.2">
      <c r="A52" s="90" t="s">
        <v>26</v>
      </c>
      <c r="B52" s="91"/>
      <c r="C52" s="92"/>
      <c r="D52" s="48"/>
      <c r="E52" s="48"/>
      <c r="F52" s="48"/>
      <c r="G52" s="48"/>
      <c r="H52" s="49" t="s">
        <v>57</v>
      </c>
      <c r="I52" s="50">
        <f>H27+H35+H42+H44</f>
        <v>0</v>
      </c>
    </row>
    <row r="53" spans="1:9" x14ac:dyDescent="0.2">
      <c r="A53" s="93" t="s">
        <v>27</v>
      </c>
      <c r="B53" s="94"/>
      <c r="C53" s="95"/>
      <c r="D53" s="28"/>
      <c r="E53" s="28"/>
      <c r="F53" s="28"/>
      <c r="G53" s="28"/>
      <c r="H53" s="51" t="s">
        <v>58</v>
      </c>
      <c r="I53" s="8">
        <f>H30+H38</f>
        <v>0</v>
      </c>
    </row>
    <row r="54" spans="1:9" x14ac:dyDescent="0.2">
      <c r="A54" s="98" t="s">
        <v>28</v>
      </c>
      <c r="B54" s="97"/>
      <c r="C54" s="99"/>
      <c r="D54" s="28"/>
      <c r="E54" s="28"/>
      <c r="F54" s="28"/>
      <c r="G54" s="28"/>
      <c r="H54" s="40" t="s">
        <v>59</v>
      </c>
      <c r="I54" s="8"/>
    </row>
    <row r="55" spans="1:9" x14ac:dyDescent="0.2">
      <c r="A55" s="52"/>
      <c r="B55" s="28"/>
      <c r="C55" s="53"/>
      <c r="D55" s="28"/>
      <c r="E55" s="28"/>
      <c r="F55" s="28"/>
      <c r="G55" s="28"/>
      <c r="H55" s="51" t="s">
        <v>64</v>
      </c>
      <c r="I55" s="8"/>
    </row>
    <row r="56" spans="1:9" x14ac:dyDescent="0.2">
      <c r="A56" s="52"/>
      <c r="B56" s="28"/>
      <c r="C56" s="53"/>
      <c r="D56" s="28"/>
      <c r="E56" s="28" t="str">
        <f>IF(I56&lt;0,"Recibí reintegro,","")</f>
        <v/>
      </c>
      <c r="F56" s="28"/>
      <c r="G56" s="28"/>
      <c r="H56" s="40" t="str">
        <f>CONCATENATE("Total a ",IF(I56&lt;0,"reintegrar","percibir")," (A+B+C+D-E-F), máx. G:")</f>
        <v>Total a percibir (A+B+C+D-E-F), máx. G:</v>
      </c>
      <c r="I56" s="54">
        <f>MIN(I52,I55)-I53-I54</f>
        <v>0</v>
      </c>
    </row>
    <row r="57" spans="1:9" x14ac:dyDescent="0.2">
      <c r="A57" s="52"/>
      <c r="B57" s="28"/>
      <c r="C57" s="53"/>
      <c r="D57" s="28"/>
      <c r="E57" s="28"/>
      <c r="F57" s="28"/>
      <c r="G57" s="28"/>
      <c r="H57" s="40" t="str">
        <f>CONCATENATE("Conforme",IF(I56&lt;0,""," y recibido"),",")</f>
        <v>Conforme y recibido,</v>
      </c>
      <c r="I57" s="53"/>
    </row>
    <row r="58" spans="1:9" ht="12.75" customHeight="1" x14ac:dyDescent="0.2">
      <c r="A58" s="52"/>
      <c r="B58" s="28"/>
      <c r="C58" s="53"/>
      <c r="D58" s="28"/>
      <c r="E58" s="28"/>
      <c r="F58" s="28"/>
      <c r="G58" s="28"/>
      <c r="H58" s="40"/>
      <c r="I58" s="53"/>
    </row>
    <row r="59" spans="1:9" x14ac:dyDescent="0.2">
      <c r="A59" s="52"/>
      <c r="B59" s="28"/>
      <c r="C59" s="53"/>
      <c r="D59" s="28"/>
      <c r="E59" s="28"/>
      <c r="F59" s="28"/>
      <c r="G59" s="28"/>
      <c r="H59" s="40"/>
      <c r="I59" s="53"/>
    </row>
    <row r="60" spans="1:9" x14ac:dyDescent="0.2">
      <c r="A60" s="52"/>
      <c r="B60" s="28"/>
      <c r="C60" s="53"/>
      <c r="D60" s="28"/>
      <c r="E60" s="28"/>
      <c r="F60" s="28"/>
      <c r="G60" s="28"/>
      <c r="H60" s="28"/>
      <c r="I60" s="53"/>
    </row>
    <row r="61" spans="1:9" x14ac:dyDescent="0.2">
      <c r="A61" s="52"/>
      <c r="B61" s="28"/>
      <c r="C61" s="53"/>
      <c r="D61" s="40" t="str">
        <f>IF((I52-I53-I54)&lt;0,"Fdo.:","")</f>
        <v/>
      </c>
      <c r="E61" s="97"/>
      <c r="F61" s="97"/>
      <c r="G61" s="40" t="s">
        <v>32</v>
      </c>
      <c r="H61" s="97"/>
      <c r="I61" s="99"/>
    </row>
    <row r="62" spans="1:9" x14ac:dyDescent="0.2">
      <c r="A62" s="52"/>
      <c r="B62" s="28"/>
      <c r="C62" s="53"/>
      <c r="D62" s="28"/>
      <c r="E62" s="28"/>
      <c r="F62" s="28"/>
      <c r="G62" s="28"/>
      <c r="H62" s="28"/>
      <c r="I62" s="53"/>
    </row>
    <row r="63" spans="1:9" x14ac:dyDescent="0.2">
      <c r="A63" s="103" t="s">
        <v>29</v>
      </c>
      <c r="B63" s="104"/>
      <c r="C63" s="105"/>
      <c r="D63" s="38" t="s">
        <v>31</v>
      </c>
      <c r="E63" s="10"/>
      <c r="F63" s="55" t="s">
        <v>30</v>
      </c>
      <c r="G63" s="10"/>
      <c r="H63" s="55" t="s">
        <v>30</v>
      </c>
      <c r="I63" s="9"/>
    </row>
    <row r="65" spans="1:9" x14ac:dyDescent="0.2">
      <c r="A65" s="106" t="s">
        <v>81</v>
      </c>
      <c r="B65" s="107"/>
      <c r="C65" s="107"/>
      <c r="D65" s="107"/>
      <c r="E65" s="107"/>
      <c r="F65" s="107"/>
      <c r="G65" s="107"/>
      <c r="H65" s="107"/>
      <c r="I65" s="108"/>
    </row>
    <row r="66" spans="1:9" x14ac:dyDescent="0.2">
      <c r="A66" s="66" t="s">
        <v>69</v>
      </c>
      <c r="B66" s="75" t="s">
        <v>75</v>
      </c>
      <c r="C66" s="76"/>
      <c r="D66" s="76"/>
      <c r="E66" s="76"/>
      <c r="F66" s="76"/>
      <c r="G66" s="76"/>
      <c r="H66" s="77"/>
      <c r="I66" s="67" t="s">
        <v>78</v>
      </c>
    </row>
    <row r="67" spans="1:9" x14ac:dyDescent="0.2">
      <c r="A67" s="64" t="s">
        <v>70</v>
      </c>
      <c r="B67" s="78" t="s">
        <v>82</v>
      </c>
      <c r="C67" s="79"/>
      <c r="D67" s="79"/>
      <c r="E67" s="79"/>
      <c r="F67" s="79"/>
      <c r="G67" s="79"/>
      <c r="H67" s="80"/>
      <c r="I67" s="65" t="s">
        <v>78</v>
      </c>
    </row>
    <row r="68" spans="1:9" x14ac:dyDescent="0.2">
      <c r="A68" s="66" t="s">
        <v>71</v>
      </c>
      <c r="B68" s="75" t="s">
        <v>83</v>
      </c>
      <c r="C68" s="76"/>
      <c r="D68" s="76"/>
      <c r="E68" s="76"/>
      <c r="F68" s="76"/>
      <c r="G68" s="76"/>
      <c r="H68" s="77"/>
      <c r="I68" s="67" t="s">
        <v>78</v>
      </c>
    </row>
    <row r="69" spans="1:9" x14ac:dyDescent="0.2">
      <c r="A69" s="64" t="s">
        <v>72</v>
      </c>
      <c r="B69" s="78" t="s">
        <v>76</v>
      </c>
      <c r="C69" s="79"/>
      <c r="D69" s="79"/>
      <c r="E69" s="79"/>
      <c r="F69" s="79"/>
      <c r="G69" s="79"/>
      <c r="H69" s="80"/>
      <c r="I69" s="65" t="s">
        <v>78</v>
      </c>
    </row>
    <row r="70" spans="1:9" x14ac:dyDescent="0.2">
      <c r="A70" s="66" t="s">
        <v>73</v>
      </c>
      <c r="B70" s="75" t="s">
        <v>77</v>
      </c>
      <c r="C70" s="76"/>
      <c r="D70" s="76"/>
      <c r="E70" s="76"/>
      <c r="F70" s="76"/>
      <c r="G70" s="76"/>
      <c r="H70" s="77"/>
      <c r="I70" s="67" t="s">
        <v>78</v>
      </c>
    </row>
    <row r="71" spans="1:9" ht="25.5" customHeight="1" x14ac:dyDescent="0.2">
      <c r="A71" s="64" t="s">
        <v>74</v>
      </c>
      <c r="B71" s="78" t="s">
        <v>84</v>
      </c>
      <c r="C71" s="79"/>
      <c r="D71" s="79"/>
      <c r="E71" s="79"/>
      <c r="F71" s="79"/>
      <c r="G71" s="79"/>
      <c r="H71" s="79"/>
      <c r="I71" s="80"/>
    </row>
  </sheetData>
  <sheetProtection algorithmName="SHA-512" hashValue="UlqqaKlJs2JVL/fz25trBs0mVTdc/Slzzeh9e1L/uemqzT1L1WPMMHC7ww6xBMWjt6C/NG49U/JmPFLUs6sm1Q==" saltValue="rC13zkYc1PJ3VARqtFnb3A==" spinCount="100000" sheet="1" objects="1" scenarios="1"/>
  <mergeCells count="40">
    <mergeCell ref="B71:I71"/>
    <mergeCell ref="H8:I8"/>
    <mergeCell ref="H9:I9"/>
    <mergeCell ref="E19:G19"/>
    <mergeCell ref="E20:G20"/>
    <mergeCell ref="E13:I13"/>
    <mergeCell ref="E14:G14"/>
    <mergeCell ref="E15:G15"/>
    <mergeCell ref="E16:G16"/>
    <mergeCell ref="A63:C63"/>
    <mergeCell ref="A18:B18"/>
    <mergeCell ref="A19:B19"/>
    <mergeCell ref="A20:B20"/>
    <mergeCell ref="A65:I65"/>
    <mergeCell ref="B8:E8"/>
    <mergeCell ref="B9:E9"/>
    <mergeCell ref="B70:H70"/>
    <mergeCell ref="A52:C52"/>
    <mergeCell ref="A53:C53"/>
    <mergeCell ref="D41:F41"/>
    <mergeCell ref="E18:G18"/>
    <mergeCell ref="A48:I50"/>
    <mergeCell ref="E61:F61"/>
    <mergeCell ref="A54:C54"/>
    <mergeCell ref="H61:I61"/>
    <mergeCell ref="H3:I3"/>
    <mergeCell ref="B66:H66"/>
    <mergeCell ref="B67:H67"/>
    <mergeCell ref="B68:H68"/>
    <mergeCell ref="B69:H69"/>
    <mergeCell ref="B6:E6"/>
    <mergeCell ref="B7:E7"/>
    <mergeCell ref="A13:D13"/>
    <mergeCell ref="A14:B14"/>
    <mergeCell ref="E17:G17"/>
    <mergeCell ref="H6:I6"/>
    <mergeCell ref="H7:I7"/>
    <mergeCell ref="A15:B15"/>
    <mergeCell ref="A16:B16"/>
    <mergeCell ref="A17:B17"/>
  </mergeCells>
  <phoneticPr fontId="0" type="noConversion"/>
  <dataValidations count="10">
    <dataValidation type="whole" allowBlank="1" showInputMessage="1" showErrorMessage="1" sqref="E63">
      <formula1>1</formula1>
      <formula2>31</formula2>
    </dataValidation>
    <dataValidation type="list" allowBlank="1" showInputMessage="1" showErrorMessage="1" sqref="G63">
      <formula1>"enero,febrero,marzo,abril,mayo,junio,julio,agosto,septiembre,octubre,noviembre,diciembre"</formula1>
    </dataValidation>
    <dataValidation type="whole" allowBlank="1" showInputMessage="1" showErrorMessage="1" sqref="I63">
      <formula1>1970</formula1>
      <formula2>2099</formula2>
    </dataValidation>
    <dataValidation type="decimal" allowBlank="1" showInputMessage="1" showErrorMessage="1" sqref="H30 H41 D40 H38:H39 I53 H44">
      <formula1>0</formula1>
      <formula2>10000</formula2>
    </dataValidation>
    <dataValidation type="list" allowBlank="1" showInputMessage="1" showErrorMessage="1" sqref="B40">
      <formula1>"(automóvil),(motocicleta)"</formula1>
    </dataValidation>
    <dataValidation type="decimal" allowBlank="1" showInputMessage="1" showErrorMessage="1" sqref="D22:D26 F23:F26 F32:F34 D31:D34">
      <formula1>0</formula1>
      <formula2>1000</formula2>
    </dataValidation>
    <dataValidation type="date" showInputMessage="1" showErrorMessage="1" sqref="C15:C20 H15:H20">
      <formula1>25569</formula1>
      <formula2>73050</formula2>
    </dataValidation>
    <dataValidation type="time" allowBlank="1" showInputMessage="1" showErrorMessage="1" sqref="D15:D20 I15:I20">
      <formula1>0</formula1>
      <formula2>0.999988425925926</formula2>
    </dataValidation>
    <dataValidation type="list" allowBlank="1" showInputMessage="1" showErrorMessage="1" sqref="H9">
      <formula1>"Grupo 1,Grupo 2"</formula1>
    </dataValidation>
    <dataValidation operator="greaterThanOrEqual" allowBlank="1" showInputMessage="1" showErrorMessage="1" sqref="I55"/>
  </dataValidations>
  <hyperlinks>
    <hyperlink ref="I66" r:id="rId1"/>
    <hyperlink ref="I67" r:id="rId2"/>
    <hyperlink ref="I68" r:id="rId3"/>
    <hyperlink ref="I69" r:id="rId4"/>
    <hyperlink ref="I70" r:id="rId5"/>
  </hyperlinks>
  <printOptions horizontalCentered="1"/>
  <pageMargins left="0.39370078740157483" right="0.31496062992125984" top="0.39370078740157483" bottom="0.39370078740157483" header="0" footer="0"/>
  <pageSetup paperSize="9" scale="80" orientation="portrait" r:id="rId6"/>
  <headerFooter alignWithMargins="0"/>
  <cellWatches>
    <cellWatch r="H9"/>
  </cellWatch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3:O70"/>
  <sheetViews>
    <sheetView zoomScale="125" zoomScaleNormal="125" workbookViewId="0">
      <selection activeCell="B6" sqref="B6:E6"/>
    </sheetView>
  </sheetViews>
  <sheetFormatPr baseColWidth="10" defaultRowHeight="12.75" x14ac:dyDescent="0.2"/>
  <cols>
    <col min="1" max="1" width="20.140625" style="26" customWidth="1"/>
    <col min="2" max="2" width="12.28515625" style="26" customWidth="1"/>
    <col min="3" max="3" width="12" style="26" customWidth="1"/>
    <col min="4" max="7" width="12.28515625" style="26" customWidth="1"/>
    <col min="8" max="9" width="13" style="26" customWidth="1"/>
    <col min="10" max="16384" width="11.42578125" style="26"/>
  </cols>
  <sheetData>
    <row r="3" spans="1:15" ht="58.5" customHeight="1" x14ac:dyDescent="0.2">
      <c r="G3" s="109" t="s">
        <v>80</v>
      </c>
      <c r="H3" s="110"/>
      <c r="I3" s="110"/>
      <c r="L3" s="70"/>
      <c r="M3" s="70"/>
    </row>
    <row r="4" spans="1:15" ht="13.5" customHeight="1" thickBot="1" x14ac:dyDescent="0.35">
      <c r="A4" s="68"/>
      <c r="B4" s="68"/>
      <c r="C4" s="71"/>
      <c r="D4" s="71"/>
      <c r="E4" s="71"/>
      <c r="F4" s="71"/>
      <c r="G4" s="71"/>
      <c r="H4" s="68"/>
      <c r="I4" s="69" t="s">
        <v>86</v>
      </c>
    </row>
    <row r="5" spans="1:15" ht="12.75" customHeight="1" x14ac:dyDescent="0.3">
      <c r="A5" s="57"/>
    </row>
    <row r="6" spans="1:15" s="62" customFormat="1" ht="15" x14ac:dyDescent="0.25">
      <c r="A6" s="61" t="s">
        <v>0</v>
      </c>
      <c r="B6" s="81"/>
      <c r="C6" s="81"/>
      <c r="D6" s="81"/>
      <c r="E6" s="81"/>
      <c r="G6" s="61" t="s">
        <v>66</v>
      </c>
      <c r="H6" s="100" t="s">
        <v>67</v>
      </c>
      <c r="I6" s="100"/>
    </row>
    <row r="7" spans="1:15" s="62" customFormat="1" ht="15" x14ac:dyDescent="0.25">
      <c r="A7" s="61" t="s">
        <v>1</v>
      </c>
      <c r="B7" s="81"/>
      <c r="C7" s="81"/>
      <c r="D7" s="81"/>
      <c r="E7" s="81"/>
    </row>
    <row r="8" spans="1:15" s="62" customFormat="1" ht="15" x14ac:dyDescent="0.25">
      <c r="A8" s="61" t="s">
        <v>2</v>
      </c>
      <c r="B8" s="81"/>
      <c r="C8" s="81"/>
      <c r="D8" s="81"/>
      <c r="E8" s="81"/>
      <c r="G8" s="61" t="s">
        <v>5</v>
      </c>
      <c r="H8" s="81"/>
      <c r="I8" s="81"/>
    </row>
    <row r="9" spans="1:15" s="62" customFormat="1" ht="15" x14ac:dyDescent="0.25">
      <c r="A9" s="61" t="s">
        <v>65</v>
      </c>
      <c r="B9" s="81"/>
      <c r="C9" s="81"/>
      <c r="D9" s="81"/>
      <c r="E9" s="81"/>
      <c r="G9" s="61" t="s">
        <v>87</v>
      </c>
      <c r="H9" s="113" t="str">
        <f ca="1">IF(LEN(B6)&gt;0,UPPER(CONCATENATE(MID(B6,1,3),MID(B7,1,3),MID(H8,3,3),"_",TODAY(),RANDBETWEEN(0,9))),"")</f>
        <v/>
      </c>
      <c r="I9" s="113"/>
    </row>
    <row r="10" spans="1:15" s="62" customFormat="1" ht="15" x14ac:dyDescent="0.25">
      <c r="A10" s="61" t="s">
        <v>3</v>
      </c>
      <c r="B10" s="81"/>
      <c r="C10" s="81"/>
      <c r="D10" s="81"/>
      <c r="E10" s="81"/>
      <c r="F10" s="61"/>
      <c r="G10" s="61" t="s">
        <v>6</v>
      </c>
      <c r="H10" s="81"/>
      <c r="I10" s="81"/>
    </row>
    <row r="11" spans="1:15" s="62" customFormat="1" ht="12.75" customHeight="1" x14ac:dyDescent="0.25">
      <c r="A11" s="61" t="s">
        <v>63</v>
      </c>
      <c r="B11" s="81"/>
      <c r="C11" s="81"/>
      <c r="D11" s="81"/>
      <c r="E11" s="81"/>
      <c r="F11" s="61"/>
      <c r="G11" s="61" t="s">
        <v>4</v>
      </c>
      <c r="H11" s="100" t="s">
        <v>41</v>
      </c>
      <c r="I11" s="100"/>
      <c r="K11" s="63"/>
      <c r="L11" s="63"/>
      <c r="M11" s="63"/>
      <c r="N11" s="63"/>
      <c r="O11" s="63"/>
    </row>
    <row r="12" spans="1:15" x14ac:dyDescent="0.2">
      <c r="H12" s="29"/>
    </row>
    <row r="13" spans="1:15" x14ac:dyDescent="0.2">
      <c r="A13" s="30" t="s">
        <v>7</v>
      </c>
      <c r="B13" s="31"/>
      <c r="C13" s="31"/>
      <c r="D13" s="31"/>
      <c r="E13" s="31"/>
      <c r="F13" s="31"/>
      <c r="G13" s="31"/>
      <c r="H13" s="31"/>
      <c r="I13" s="31"/>
    </row>
    <row r="15" spans="1:15" x14ac:dyDescent="0.2">
      <c r="A15" s="82" t="s">
        <v>11</v>
      </c>
      <c r="B15" s="83"/>
      <c r="C15" s="83"/>
      <c r="D15" s="84"/>
      <c r="E15" s="101" t="s">
        <v>34</v>
      </c>
      <c r="F15" s="101"/>
      <c r="G15" s="101"/>
      <c r="H15" s="101"/>
      <c r="I15" s="101"/>
    </row>
    <row r="16" spans="1:15" x14ac:dyDescent="0.2">
      <c r="A16" s="82" t="s">
        <v>8</v>
      </c>
      <c r="B16" s="84"/>
      <c r="C16" s="32" t="s">
        <v>9</v>
      </c>
      <c r="D16" s="32" t="s">
        <v>10</v>
      </c>
      <c r="E16" s="90" t="s">
        <v>8</v>
      </c>
      <c r="F16" s="91"/>
      <c r="G16" s="92"/>
      <c r="H16" s="32" t="s">
        <v>9</v>
      </c>
      <c r="I16" s="32" t="s">
        <v>10</v>
      </c>
    </row>
    <row r="17" spans="1:9" x14ac:dyDescent="0.2">
      <c r="A17" s="111"/>
      <c r="B17" s="87"/>
      <c r="C17" s="12"/>
      <c r="D17" s="13"/>
      <c r="E17" s="85"/>
      <c r="F17" s="85"/>
      <c r="G17" s="85"/>
      <c r="H17" s="12"/>
      <c r="I17" s="13"/>
    </row>
    <row r="18" spans="1:9" x14ac:dyDescent="0.2">
      <c r="A18" s="88" t="str">
        <f>IF(C18&lt;&gt;"",E17,"")</f>
        <v/>
      </c>
      <c r="B18" s="89"/>
      <c r="C18" s="12"/>
      <c r="D18" s="4"/>
      <c r="E18" s="85"/>
      <c r="F18" s="85"/>
      <c r="G18" s="85"/>
      <c r="H18" s="4"/>
      <c r="I18" s="4"/>
    </row>
    <row r="19" spans="1:9" x14ac:dyDescent="0.2">
      <c r="A19" s="88" t="str">
        <f>IF(C19&lt;&gt;"",E18,"")</f>
        <v/>
      </c>
      <c r="B19" s="89"/>
      <c r="C19" s="4"/>
      <c r="D19" s="4"/>
      <c r="E19" s="85"/>
      <c r="F19" s="85"/>
      <c r="G19" s="85"/>
      <c r="H19" s="4"/>
      <c r="I19" s="4"/>
    </row>
    <row r="20" spans="1:9" x14ac:dyDescent="0.2">
      <c r="A20" s="88" t="str">
        <f>IF(C20&lt;&gt;"",E19,"")</f>
        <v/>
      </c>
      <c r="B20" s="89"/>
      <c r="C20" s="4"/>
      <c r="D20" s="4"/>
      <c r="E20" s="85"/>
      <c r="F20" s="85"/>
      <c r="G20" s="85"/>
      <c r="H20" s="4"/>
      <c r="I20" s="4"/>
    </row>
    <row r="22" spans="1:9" x14ac:dyDescent="0.2">
      <c r="A22" s="33"/>
      <c r="C22" s="26" t="s">
        <v>16</v>
      </c>
      <c r="D22" s="6"/>
      <c r="E22" s="34" t="s">
        <v>14</v>
      </c>
      <c r="F22" s="17">
        <f>IF(H11="Grupo 1",Valores!D9,IF(H11="Grupo 2",Valores!D10,Valores!D11))</f>
        <v>37.4</v>
      </c>
      <c r="G22" s="35" t="s">
        <v>13</v>
      </c>
      <c r="H22" s="17">
        <f>D22*F22</f>
        <v>0</v>
      </c>
    </row>
    <row r="23" spans="1:9" x14ac:dyDescent="0.2">
      <c r="C23" s="26" t="s">
        <v>17</v>
      </c>
      <c r="D23" s="6"/>
      <c r="E23" s="34" t="s">
        <v>14</v>
      </c>
      <c r="F23" s="7"/>
      <c r="G23" s="35" t="s">
        <v>13</v>
      </c>
      <c r="H23" s="17">
        <f>D23*F23</f>
        <v>0</v>
      </c>
    </row>
    <row r="24" spans="1:9" x14ac:dyDescent="0.2">
      <c r="D24" s="6"/>
      <c r="E24" s="34" t="s">
        <v>14</v>
      </c>
      <c r="F24" s="7"/>
      <c r="G24" s="35" t="s">
        <v>13</v>
      </c>
      <c r="H24" s="17">
        <f>D24*F24</f>
        <v>0</v>
      </c>
    </row>
    <row r="25" spans="1:9" x14ac:dyDescent="0.2">
      <c r="D25" s="6"/>
      <c r="E25" s="34" t="s">
        <v>14</v>
      </c>
      <c r="F25" s="7"/>
      <c r="G25" s="35" t="s">
        <v>13</v>
      </c>
      <c r="H25" s="17">
        <f>D25*F25</f>
        <v>0</v>
      </c>
    </row>
    <row r="26" spans="1:9" x14ac:dyDescent="0.2">
      <c r="G26" s="36" t="s">
        <v>18</v>
      </c>
      <c r="H26" s="17">
        <f>SUM(H22:H25)</f>
        <v>0</v>
      </c>
    </row>
    <row r="27" spans="1:9" x14ac:dyDescent="0.2">
      <c r="A27" s="37" t="s">
        <v>12</v>
      </c>
      <c r="B27" s="31"/>
      <c r="C27" s="31"/>
      <c r="D27" s="31"/>
      <c r="E27" s="31"/>
      <c r="F27" s="31"/>
      <c r="G27" s="31"/>
      <c r="H27" s="31"/>
      <c r="I27" s="31"/>
    </row>
    <row r="29" spans="1:9" x14ac:dyDescent="0.2">
      <c r="C29" s="26" t="s">
        <v>85</v>
      </c>
      <c r="H29" s="7"/>
    </row>
    <row r="30" spans="1:9" x14ac:dyDescent="0.2">
      <c r="C30" s="26" t="s">
        <v>16</v>
      </c>
      <c r="D30" s="6"/>
      <c r="E30" s="34" t="s">
        <v>14</v>
      </c>
      <c r="F30" s="7"/>
      <c r="G30" s="35" t="s">
        <v>13</v>
      </c>
      <c r="H30" s="17">
        <f>D30*MIN(F30,VLOOKUP($H$11,Valores!$B$9:$D$11,2,FALSE)*IF(COUNTIF($E$17:$G$20,"MADRID")&gt;0,1.4,1))</f>
        <v>0</v>
      </c>
    </row>
    <row r="31" spans="1:9" x14ac:dyDescent="0.2">
      <c r="C31" s="26" t="s">
        <v>17</v>
      </c>
      <c r="D31" s="6"/>
      <c r="E31" s="34" t="s">
        <v>14</v>
      </c>
      <c r="F31" s="7"/>
      <c r="G31" s="35" t="s">
        <v>13</v>
      </c>
      <c r="H31" s="17">
        <f>D31*F31</f>
        <v>0</v>
      </c>
    </row>
    <row r="32" spans="1:9" x14ac:dyDescent="0.2">
      <c r="D32" s="6"/>
      <c r="E32" s="34" t="s">
        <v>14</v>
      </c>
      <c r="F32" s="7"/>
      <c r="G32" s="35" t="s">
        <v>13</v>
      </c>
      <c r="H32" s="17">
        <f>D32*F32</f>
        <v>0</v>
      </c>
    </row>
    <row r="33" spans="1:9" x14ac:dyDescent="0.2">
      <c r="D33" s="6"/>
      <c r="E33" s="34" t="s">
        <v>14</v>
      </c>
      <c r="F33" s="7"/>
      <c r="G33" s="35" t="s">
        <v>13</v>
      </c>
      <c r="H33" s="17">
        <f>D33*F33</f>
        <v>0</v>
      </c>
    </row>
    <row r="34" spans="1:9" x14ac:dyDescent="0.2">
      <c r="G34" s="36" t="s">
        <v>19</v>
      </c>
      <c r="H34" s="17">
        <f>SUM(H29:H33)</f>
        <v>0</v>
      </c>
    </row>
    <row r="35" spans="1:9" x14ac:dyDescent="0.2">
      <c r="A35" s="37" t="s">
        <v>20</v>
      </c>
      <c r="B35" s="31"/>
      <c r="C35" s="31"/>
      <c r="D35" s="31"/>
      <c r="E35" s="31"/>
      <c r="F35" s="31"/>
      <c r="G35" s="38"/>
      <c r="H35" s="39"/>
      <c r="I35" s="31"/>
    </row>
    <row r="37" spans="1:9" x14ac:dyDescent="0.2">
      <c r="C37" s="26" t="s">
        <v>85</v>
      </c>
      <c r="H37" s="7"/>
    </row>
    <row r="38" spans="1:9" x14ac:dyDescent="0.2">
      <c r="C38" s="36" t="s">
        <v>21</v>
      </c>
      <c r="D38" s="42"/>
      <c r="E38" s="42"/>
      <c r="F38" s="42"/>
      <c r="G38" s="42"/>
      <c r="H38" s="7"/>
    </row>
    <row r="39" spans="1:9" x14ac:dyDescent="0.2">
      <c r="A39" s="26" t="s">
        <v>53</v>
      </c>
      <c r="B39" s="14" t="s">
        <v>54</v>
      </c>
      <c r="C39" s="36" t="s">
        <v>52</v>
      </c>
      <c r="D39" s="6"/>
      <c r="E39" s="34" t="s">
        <v>14</v>
      </c>
      <c r="F39" s="73">
        <f>IF(B39="(automóvil)",Valores!C23,Valores!D23)</f>
        <v>0.26</v>
      </c>
      <c r="G39" s="35" t="s">
        <v>13</v>
      </c>
      <c r="H39" s="17">
        <f>D39*F39</f>
        <v>0</v>
      </c>
    </row>
    <row r="40" spans="1:9" x14ac:dyDescent="0.2">
      <c r="C40" s="36" t="s">
        <v>23</v>
      </c>
      <c r="D40" s="43"/>
      <c r="E40" s="44"/>
      <c r="F40" s="45"/>
      <c r="G40" s="46"/>
      <c r="H40" s="7"/>
    </row>
    <row r="41" spans="1:9" x14ac:dyDescent="0.2">
      <c r="G41" s="36" t="s">
        <v>22</v>
      </c>
      <c r="H41" s="47">
        <f>SUM(H37:H40)</f>
        <v>0</v>
      </c>
    </row>
    <row r="42" spans="1:9" x14ac:dyDescent="0.2">
      <c r="A42" s="37" t="s">
        <v>33</v>
      </c>
      <c r="B42" s="31"/>
      <c r="C42" s="31"/>
      <c r="D42" s="31"/>
      <c r="E42" s="31"/>
      <c r="F42" s="31"/>
      <c r="G42" s="31"/>
      <c r="H42" s="31"/>
      <c r="I42" s="31"/>
    </row>
    <row r="43" spans="1:9" x14ac:dyDescent="0.2">
      <c r="A43" s="27"/>
      <c r="B43" s="28"/>
      <c r="C43" s="28"/>
      <c r="D43" s="28"/>
      <c r="E43" s="28"/>
      <c r="F43" s="28"/>
      <c r="G43" s="28"/>
      <c r="H43" s="28"/>
    </row>
    <row r="44" spans="1:9" x14ac:dyDescent="0.2">
      <c r="A44" s="27" t="s">
        <v>55</v>
      </c>
      <c r="B44" s="27" t="s">
        <v>56</v>
      </c>
      <c r="C44" s="28"/>
      <c r="D44" s="28"/>
      <c r="E44" s="28"/>
      <c r="F44" s="28"/>
      <c r="G44" s="28"/>
      <c r="H44" s="28"/>
    </row>
    <row r="45" spans="1:9" x14ac:dyDescent="0.2">
      <c r="A45" s="25">
        <v>2</v>
      </c>
      <c r="B45" s="24" t="s">
        <v>43</v>
      </c>
      <c r="C45" s="28"/>
      <c r="D45" s="6">
        <v>0</v>
      </c>
      <c r="E45" s="34" t="s">
        <v>14</v>
      </c>
      <c r="F45" s="17">
        <f ca="1">D45*INDIRECT(ADDRESS(CHOOSE(A45,16,17,18),IF(B45="Pres./Secr.",3,4),1,1,"Valores"))</f>
        <v>0</v>
      </c>
      <c r="G45" s="35" t="s">
        <v>13</v>
      </c>
      <c r="H45" s="17">
        <f ca="1">D45*F45</f>
        <v>0</v>
      </c>
    </row>
    <row r="46" spans="1:9" x14ac:dyDescent="0.2">
      <c r="A46" s="27"/>
      <c r="B46" s="28"/>
      <c r="C46" s="28" t="s">
        <v>60</v>
      </c>
      <c r="D46" s="43"/>
      <c r="E46" s="44"/>
      <c r="F46" s="45"/>
      <c r="G46" s="35" t="s">
        <v>13</v>
      </c>
      <c r="H46" s="17">
        <f ca="1">H45*0.15</f>
        <v>0</v>
      </c>
    </row>
    <row r="47" spans="1:9" x14ac:dyDescent="0.2">
      <c r="G47" s="36" t="s">
        <v>25</v>
      </c>
      <c r="H47" s="17">
        <f ca="1">H45-H46</f>
        <v>0</v>
      </c>
    </row>
    <row r="48" spans="1:9" x14ac:dyDescent="0.2">
      <c r="G48" s="28"/>
      <c r="H48" s="28"/>
    </row>
    <row r="49" spans="1:9" x14ac:dyDescent="0.2">
      <c r="A49" s="90" t="s">
        <v>26</v>
      </c>
      <c r="B49" s="91"/>
      <c r="C49" s="92"/>
      <c r="D49" s="58"/>
      <c r="E49" s="48"/>
      <c r="F49" s="48"/>
      <c r="G49" s="48"/>
      <c r="H49" s="49" t="s">
        <v>57</v>
      </c>
      <c r="I49" s="50">
        <f ca="1">H26+H34+H41+H47</f>
        <v>0</v>
      </c>
    </row>
    <row r="50" spans="1:9" x14ac:dyDescent="0.2">
      <c r="A50" s="93" t="s">
        <v>27</v>
      </c>
      <c r="B50" s="94"/>
      <c r="C50" s="95"/>
      <c r="D50" s="52"/>
      <c r="E50" s="28"/>
      <c r="F50" s="28"/>
      <c r="G50" s="28"/>
      <c r="H50" s="51" t="s">
        <v>58</v>
      </c>
      <c r="I50" s="8">
        <f>H29+H37</f>
        <v>0</v>
      </c>
    </row>
    <row r="51" spans="1:9" x14ac:dyDescent="0.2">
      <c r="A51" s="98" t="s">
        <v>62</v>
      </c>
      <c r="B51" s="97"/>
      <c r="C51" s="99"/>
      <c r="D51" s="52"/>
      <c r="E51" s="28"/>
      <c r="F51" s="28"/>
      <c r="G51" s="28"/>
      <c r="H51" s="40" t="s">
        <v>59</v>
      </c>
      <c r="I51" s="8"/>
    </row>
    <row r="52" spans="1:9" x14ac:dyDescent="0.2">
      <c r="A52" s="52"/>
      <c r="B52" s="28"/>
      <c r="C52" s="53"/>
      <c r="D52" s="52"/>
      <c r="E52" s="28"/>
      <c r="F52" s="28"/>
      <c r="G52" s="28"/>
      <c r="H52" s="40" t="str">
        <f ca="1">CONCATENATE("Total a ",IF(I52&lt;0,"reintegrar","percibir")," (A+B+C+D-E-F):")</f>
        <v>Total a percibir (A+B+C+D-E-F):</v>
      </c>
      <c r="I52" s="54">
        <f ca="1">I49-I50-I51</f>
        <v>0</v>
      </c>
    </row>
    <row r="53" spans="1:9" x14ac:dyDescent="0.2">
      <c r="A53" s="52"/>
      <c r="B53" s="28"/>
      <c r="C53" s="53"/>
      <c r="D53" s="52"/>
      <c r="E53" s="28" t="str">
        <f ca="1">IF(I52&lt;0,"Recibí reintegro,","")</f>
        <v/>
      </c>
      <c r="F53" s="28"/>
      <c r="G53" s="28"/>
      <c r="H53" s="40" t="str">
        <f ca="1">CONCATENATE("Conforme",IF(I52&lt;0,""," y recibido"),",")</f>
        <v>Conforme y recibido,</v>
      </c>
      <c r="I53" s="53"/>
    </row>
    <row r="54" spans="1:9" x14ac:dyDescent="0.2">
      <c r="A54" s="52"/>
      <c r="B54" s="28"/>
      <c r="C54" s="53"/>
      <c r="D54" s="52"/>
      <c r="E54" s="28"/>
      <c r="F54" s="28"/>
      <c r="G54" s="28"/>
      <c r="H54" s="51"/>
      <c r="I54" s="53"/>
    </row>
    <row r="55" spans="1:9" x14ac:dyDescent="0.2">
      <c r="A55" s="52"/>
      <c r="B55" s="28"/>
      <c r="C55" s="53"/>
      <c r="D55" s="52"/>
      <c r="E55" s="28"/>
      <c r="F55" s="28"/>
      <c r="G55" s="28"/>
      <c r="H55" s="51"/>
      <c r="I55" s="53"/>
    </row>
    <row r="56" spans="1:9" x14ac:dyDescent="0.2">
      <c r="A56" s="52"/>
      <c r="B56" s="28"/>
      <c r="C56" s="53"/>
      <c r="D56" s="52"/>
      <c r="E56" s="28"/>
      <c r="F56" s="28"/>
      <c r="G56" s="28"/>
      <c r="H56" s="28"/>
      <c r="I56" s="53"/>
    </row>
    <row r="57" spans="1:9" x14ac:dyDescent="0.2">
      <c r="A57" s="52"/>
      <c r="B57" s="28"/>
      <c r="C57" s="59" t="str">
        <f ca="1">IF((I49-I50-I51)&lt;0,"Fdo.:","")</f>
        <v/>
      </c>
      <c r="D57" s="52"/>
      <c r="E57" s="97"/>
      <c r="F57" s="97"/>
      <c r="G57" s="40" t="s">
        <v>32</v>
      </c>
      <c r="H57" s="97"/>
      <c r="I57" s="99"/>
    </row>
    <row r="58" spans="1:9" x14ac:dyDescent="0.2">
      <c r="A58" s="52"/>
      <c r="B58" s="28"/>
      <c r="C58" s="53"/>
      <c r="D58" s="52"/>
      <c r="E58" s="28"/>
      <c r="F58" s="28"/>
      <c r="G58" s="28"/>
      <c r="H58" s="28"/>
      <c r="I58" s="53"/>
    </row>
    <row r="59" spans="1:9" x14ac:dyDescent="0.2">
      <c r="A59" s="103" t="s">
        <v>29</v>
      </c>
      <c r="B59" s="104"/>
      <c r="C59" s="105"/>
      <c r="D59" s="60" t="s">
        <v>31</v>
      </c>
      <c r="E59" s="10"/>
      <c r="F59" s="55" t="s">
        <v>30</v>
      </c>
      <c r="G59" s="10"/>
      <c r="H59" s="55" t="s">
        <v>30</v>
      </c>
      <c r="I59" s="9"/>
    </row>
    <row r="61" spans="1:9" ht="12.75" customHeight="1" x14ac:dyDescent="0.2">
      <c r="A61" s="106" t="s">
        <v>81</v>
      </c>
      <c r="B61" s="107"/>
      <c r="C61" s="107"/>
      <c r="D61" s="107"/>
      <c r="E61" s="107"/>
      <c r="F61" s="107"/>
      <c r="G61" s="107"/>
      <c r="H61" s="107"/>
      <c r="I61" s="108"/>
    </row>
    <row r="62" spans="1:9" x14ac:dyDescent="0.2">
      <c r="A62" s="66" t="s">
        <v>69</v>
      </c>
      <c r="B62" s="75" t="s">
        <v>75</v>
      </c>
      <c r="C62" s="76"/>
      <c r="D62" s="76"/>
      <c r="E62" s="76"/>
      <c r="F62" s="76"/>
      <c r="G62" s="76"/>
      <c r="H62" s="77"/>
      <c r="I62" s="67" t="s">
        <v>78</v>
      </c>
    </row>
    <row r="63" spans="1:9" x14ac:dyDescent="0.2">
      <c r="A63" s="64" t="s">
        <v>70</v>
      </c>
      <c r="B63" s="78" t="s">
        <v>82</v>
      </c>
      <c r="C63" s="79"/>
      <c r="D63" s="79"/>
      <c r="E63" s="79"/>
      <c r="F63" s="79"/>
      <c r="G63" s="79"/>
      <c r="H63" s="80"/>
      <c r="I63" s="65" t="s">
        <v>78</v>
      </c>
    </row>
    <row r="64" spans="1:9" x14ac:dyDescent="0.2">
      <c r="A64" s="66" t="s">
        <v>71</v>
      </c>
      <c r="B64" s="75" t="s">
        <v>83</v>
      </c>
      <c r="C64" s="76"/>
      <c r="D64" s="76"/>
      <c r="E64" s="76"/>
      <c r="F64" s="76"/>
      <c r="G64" s="76"/>
      <c r="H64" s="77"/>
      <c r="I64" s="67" t="s">
        <v>78</v>
      </c>
    </row>
    <row r="65" spans="1:9" x14ac:dyDescent="0.2">
      <c r="A65" s="64" t="s">
        <v>72</v>
      </c>
      <c r="B65" s="78" t="s">
        <v>76</v>
      </c>
      <c r="C65" s="79"/>
      <c r="D65" s="79"/>
      <c r="E65" s="79"/>
      <c r="F65" s="79"/>
      <c r="G65" s="79"/>
      <c r="H65" s="80"/>
      <c r="I65" s="65" t="s">
        <v>78</v>
      </c>
    </row>
    <row r="66" spans="1:9" x14ac:dyDescent="0.2">
      <c r="A66" s="66" t="s">
        <v>73</v>
      </c>
      <c r="B66" s="75" t="s">
        <v>77</v>
      </c>
      <c r="C66" s="76"/>
      <c r="D66" s="76"/>
      <c r="E66" s="76"/>
      <c r="F66" s="76"/>
      <c r="G66" s="76"/>
      <c r="H66" s="77"/>
      <c r="I66" s="67" t="s">
        <v>78</v>
      </c>
    </row>
    <row r="67" spans="1:9" ht="25.5" customHeight="1" x14ac:dyDescent="0.2">
      <c r="A67" s="64" t="s">
        <v>74</v>
      </c>
      <c r="B67" s="78" t="s">
        <v>84</v>
      </c>
      <c r="C67" s="79"/>
      <c r="D67" s="79"/>
      <c r="E67" s="79"/>
      <c r="F67" s="79"/>
      <c r="G67" s="79"/>
      <c r="H67" s="79"/>
      <c r="I67" s="80"/>
    </row>
    <row r="68" spans="1:9" x14ac:dyDescent="0.2">
      <c r="A68" s="56"/>
      <c r="B68" s="56"/>
      <c r="C68" s="56"/>
      <c r="D68" s="56"/>
      <c r="E68" s="56"/>
      <c r="F68" s="56"/>
      <c r="G68" s="56"/>
      <c r="H68" s="56"/>
      <c r="I68" s="56"/>
    </row>
    <row r="69" spans="1:9" x14ac:dyDescent="0.2">
      <c r="A69" s="56"/>
      <c r="B69" s="56"/>
      <c r="C69" s="56"/>
      <c r="D69" s="56"/>
      <c r="E69" s="56"/>
      <c r="F69" s="56"/>
      <c r="G69" s="56"/>
      <c r="H69" s="56"/>
      <c r="I69" s="56"/>
    </row>
    <row r="70" spans="1:9" x14ac:dyDescent="0.2">
      <c r="A70" s="56"/>
      <c r="B70" s="56"/>
      <c r="C70" s="56"/>
      <c r="D70" s="56"/>
      <c r="E70" s="56"/>
      <c r="F70" s="56"/>
      <c r="G70" s="56"/>
      <c r="H70" s="56"/>
      <c r="I70" s="56"/>
    </row>
  </sheetData>
  <sheetProtection algorithmName="SHA-512" hashValue="xfXMQ+IYZeL1dsiIv/GXigvm9RW+XjG0uENQJHhxZX9zJJUyNoVloJCzDm5MlSM7okf2t4e6hr660v42MvJbkw==" saltValue="lKREmzgw2j3nUUQnmN2lnQ==" spinCount="100000" sheet="1" objects="1" scenarios="1"/>
  <mergeCells count="37">
    <mergeCell ref="A15:D15"/>
    <mergeCell ref="A17:B17"/>
    <mergeCell ref="E15:I15"/>
    <mergeCell ref="E16:G16"/>
    <mergeCell ref="E17:G17"/>
    <mergeCell ref="A61:I61"/>
    <mergeCell ref="B62:H62"/>
    <mergeCell ref="B63:H63"/>
    <mergeCell ref="H8:I8"/>
    <mergeCell ref="H9:I9"/>
    <mergeCell ref="A20:B20"/>
    <mergeCell ref="A18:B18"/>
    <mergeCell ref="A19:B19"/>
    <mergeCell ref="E20:G20"/>
    <mergeCell ref="H10:I10"/>
    <mergeCell ref="B9:E9"/>
    <mergeCell ref="B10:E10"/>
    <mergeCell ref="H11:I11"/>
    <mergeCell ref="E18:G18"/>
    <mergeCell ref="E19:G19"/>
    <mergeCell ref="B11:E11"/>
    <mergeCell ref="B65:H65"/>
    <mergeCell ref="B66:H66"/>
    <mergeCell ref="B67:I67"/>
    <mergeCell ref="G3:I3"/>
    <mergeCell ref="B8:E8"/>
    <mergeCell ref="A16:B16"/>
    <mergeCell ref="H6:I6"/>
    <mergeCell ref="B6:E6"/>
    <mergeCell ref="B7:E7"/>
    <mergeCell ref="A59:C59"/>
    <mergeCell ref="H57:I57"/>
    <mergeCell ref="E57:F57"/>
    <mergeCell ref="A50:C50"/>
    <mergeCell ref="A51:C51"/>
    <mergeCell ref="B64:H64"/>
    <mergeCell ref="A49:C49"/>
  </mergeCells>
  <phoneticPr fontId="0" type="noConversion"/>
  <dataValidations count="13">
    <dataValidation type="list" allowBlank="1" showInputMessage="1" showErrorMessage="1" sqref="G59">
      <formula1>"enero,febrero,marzo,abril,mayo,junio,julio,agosto,septiembre,octubre,noviembre,diciembre"</formula1>
    </dataValidation>
    <dataValidation type="date" allowBlank="1" showInputMessage="1" showErrorMessage="1" sqref="C17:C20 H17:H20">
      <formula1>25569</formula1>
      <formula2>73050</formula2>
    </dataValidation>
    <dataValidation type="time" allowBlank="1" showInputMessage="1" showErrorMessage="1" sqref="D17:D20 I17:I20">
      <formula1>0</formula1>
      <formula2>0.999305555555556</formula2>
    </dataValidation>
    <dataValidation type="decimal" allowBlank="1" showInputMessage="1" showErrorMessage="1" sqref="D45 F23:F25 D22:D25 F30:F33 D30:D33">
      <formula1>0</formula1>
      <formula2>1000</formula2>
    </dataValidation>
    <dataValidation type="decimal" allowBlank="1" showInputMessage="1" showErrorMessage="1" sqref="I50 H40 D39 H37:H38 H29">
      <formula1>0</formula1>
      <formula2>10000</formula2>
    </dataValidation>
    <dataValidation type="whole" allowBlank="1" showInputMessage="1" showErrorMessage="1" sqref="E59">
      <formula1>1</formula1>
      <formula2>31</formula2>
    </dataValidation>
    <dataValidation type="whole" allowBlank="1" showInputMessage="1" showErrorMessage="1" sqref="I59">
      <formula1>1970</formula1>
      <formula2>2099</formula2>
    </dataValidation>
    <dataValidation type="list" allowBlank="1" showInputMessage="1" showErrorMessage="1" sqref="H11">
      <formula1>"Grupo 1,Grupo 2"</formula1>
    </dataValidation>
    <dataValidation type="list" allowBlank="1" showInputMessage="1" showErrorMessage="1" sqref="B39">
      <formula1>"(automóvil),(motocicleta)"</formula1>
    </dataValidation>
    <dataValidation type="list" allowBlank="1" showInputMessage="1" showErrorMessage="1" sqref="A45">
      <formula1>"1,2,3"</formula1>
    </dataValidation>
    <dataValidation type="list" allowBlank="1" showInputMessage="1" showErrorMessage="1" sqref="B45">
      <formula1>"Pres./Secr.,Vocal"</formula1>
    </dataValidation>
    <dataValidation type="list" allowBlank="1" showInputMessage="1" showErrorMessage="1" sqref="L12:O12">
      <formula1>"PROVISIÓN DE PLAZAS DE PERSONAL DOCENTE, TESIS DOCTORAL"</formula1>
    </dataValidation>
    <dataValidation type="list" allowBlank="1" showInputMessage="1" showErrorMessage="1" sqref="H6:I6">
      <formula1>"Plazas personal docente,Tesis doctoral"</formula1>
    </dataValidation>
  </dataValidations>
  <hyperlinks>
    <hyperlink ref="I62" r:id="rId1"/>
    <hyperlink ref="I63" r:id="rId2"/>
    <hyperlink ref="I64" r:id="rId3"/>
    <hyperlink ref="I65" r:id="rId4"/>
    <hyperlink ref="I66" r:id="rId5"/>
  </hyperlinks>
  <pageMargins left="0.39370078740157483" right="0.39370078740157483" top="0.78740157480314965" bottom="0.78740157480314965" header="0" footer="0"/>
  <pageSetup paperSize="9" scale="80" orientation="portrait" r:id="rId6"/>
  <headerFooter alignWithMargins="0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2:J23"/>
  <sheetViews>
    <sheetView workbookViewId="0">
      <selection activeCell="C21" sqref="C21"/>
    </sheetView>
  </sheetViews>
  <sheetFormatPr baseColWidth="10" defaultRowHeight="12.75" x14ac:dyDescent="0.2"/>
  <sheetData>
    <row r="2" spans="2:10" x14ac:dyDescent="0.2">
      <c r="D2" s="16"/>
    </row>
    <row r="4" spans="2:10" x14ac:dyDescent="0.2">
      <c r="C4" s="1" t="s">
        <v>15</v>
      </c>
      <c r="D4" s="11">
        <v>45296</v>
      </c>
    </row>
    <row r="6" spans="2:10" x14ac:dyDescent="0.2">
      <c r="B6" s="3" t="s">
        <v>39</v>
      </c>
    </row>
    <row r="8" spans="2:10" x14ac:dyDescent="0.2">
      <c r="B8" s="18"/>
      <c r="C8" s="22" t="s">
        <v>35</v>
      </c>
      <c r="D8" s="23" t="s">
        <v>36</v>
      </c>
      <c r="F8" s="3" t="s">
        <v>37</v>
      </c>
    </row>
    <row r="9" spans="2:10" x14ac:dyDescent="0.2">
      <c r="B9" s="18" t="s">
        <v>40</v>
      </c>
      <c r="C9" s="20">
        <v>999.99</v>
      </c>
      <c r="D9" s="21">
        <v>53.34</v>
      </c>
      <c r="F9" s="112" t="s">
        <v>61</v>
      </c>
      <c r="G9" s="112"/>
      <c r="H9" s="112"/>
      <c r="I9" s="112"/>
      <c r="J9" s="112"/>
    </row>
    <row r="10" spans="2:10" x14ac:dyDescent="0.2">
      <c r="B10" s="18" t="s">
        <v>41</v>
      </c>
      <c r="C10" s="20">
        <v>200</v>
      </c>
      <c r="D10" s="21">
        <v>37.4</v>
      </c>
    </row>
    <row r="11" spans="2:10" x14ac:dyDescent="0.2">
      <c r="B11" s="18" t="s">
        <v>42</v>
      </c>
      <c r="C11" s="21">
        <v>150</v>
      </c>
      <c r="D11" s="21">
        <v>37.4</v>
      </c>
    </row>
    <row r="13" spans="2:10" x14ac:dyDescent="0.2">
      <c r="B13" s="3" t="s">
        <v>38</v>
      </c>
    </row>
    <row r="15" spans="2:10" x14ac:dyDescent="0.2">
      <c r="B15" s="19"/>
      <c r="C15" s="2" t="s">
        <v>43</v>
      </c>
      <c r="D15" s="2" t="s">
        <v>44</v>
      </c>
      <c r="F15" s="3" t="s">
        <v>37</v>
      </c>
    </row>
    <row r="16" spans="2:10" x14ac:dyDescent="0.2">
      <c r="B16" s="19" t="s">
        <v>45</v>
      </c>
      <c r="C16" s="21">
        <v>45.89</v>
      </c>
      <c r="D16" s="21">
        <v>42.83</v>
      </c>
      <c r="F16" s="112" t="s">
        <v>61</v>
      </c>
      <c r="G16" s="112"/>
      <c r="H16" s="112"/>
      <c r="I16" s="112"/>
      <c r="J16" s="112"/>
    </row>
    <row r="17" spans="2:10" x14ac:dyDescent="0.2">
      <c r="B17" s="19" t="s">
        <v>46</v>
      </c>
      <c r="C17" s="21">
        <v>42.83</v>
      </c>
      <c r="D17" s="21">
        <v>39.78</v>
      </c>
    </row>
    <row r="18" spans="2:10" x14ac:dyDescent="0.2">
      <c r="B18" s="19" t="s">
        <v>47</v>
      </c>
      <c r="C18" s="21">
        <v>39.78</v>
      </c>
      <c r="D18" s="21">
        <v>36.72</v>
      </c>
    </row>
    <row r="20" spans="2:10" x14ac:dyDescent="0.2">
      <c r="B20" s="3" t="s">
        <v>48</v>
      </c>
    </row>
    <row r="22" spans="2:10" x14ac:dyDescent="0.2">
      <c r="B22" s="19"/>
      <c r="C22" s="2" t="s">
        <v>50</v>
      </c>
      <c r="D22" s="2" t="s">
        <v>51</v>
      </c>
      <c r="F22" s="3" t="s">
        <v>37</v>
      </c>
    </row>
    <row r="23" spans="2:10" x14ac:dyDescent="0.2">
      <c r="B23" s="19" t="s">
        <v>49</v>
      </c>
      <c r="C23" s="72">
        <v>0.26</v>
      </c>
      <c r="D23" s="72">
        <v>0.106</v>
      </c>
      <c r="F23" s="112" t="s">
        <v>61</v>
      </c>
      <c r="G23" s="112"/>
      <c r="H23" s="112"/>
      <c r="I23" s="112"/>
      <c r="J23" s="112"/>
    </row>
  </sheetData>
  <sheetProtection algorithmName="SHA-512" hashValue="57s9jxQ5897vZWj+wloTrevRROO5Fh1fNJ3hLqXa7Uy9mnifc3TA7LdMWvypZwahEd+9iERya5FU77Bsfv8owg==" saltValue="OLbsxYukvMOpwTqE+tpFzg==" spinCount="100000" sheet="1" objects="1" scenarios="1"/>
  <mergeCells count="3">
    <mergeCell ref="F9:J9"/>
    <mergeCell ref="F16:J16"/>
    <mergeCell ref="F23:J23"/>
  </mergeCells>
  <phoneticPr fontId="0" type="noConversion"/>
  <dataValidations count="2">
    <dataValidation type="date" allowBlank="1" showInputMessage="1" showErrorMessage="1" sqref="D4">
      <formula1>25569</formula1>
      <formula2>73050</formula2>
    </dataValidation>
    <dataValidation type="decimal" allowBlank="1" showInputMessage="1" showErrorMessage="1" sqref="C9:D11">
      <formula1>0</formula1>
      <formula2>1000</formula2>
    </dataValidation>
  </dataValidations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Com. Servicios</vt:lpstr>
      <vt:lpstr>Tribunal</vt:lpstr>
      <vt:lpstr>Valores</vt:lpstr>
      <vt:lpstr>'Com. Servicios'!Área_de_impresión</vt:lpstr>
      <vt:lpstr>Tribunal!Área_de_impresión</vt:lpstr>
    </vt:vector>
  </TitlesOfParts>
  <Company>UCM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Palomares Martínez</dc:creator>
  <cp:lastModifiedBy>RICARDO ENRIQUE PALOMARES MARTINEZ</cp:lastModifiedBy>
  <cp:lastPrinted>2019-05-16T09:03:04Z</cp:lastPrinted>
  <dcterms:created xsi:type="dcterms:W3CDTF">2006-10-06T08:38:41Z</dcterms:created>
  <dcterms:modified xsi:type="dcterms:W3CDTF">2024-01-05T11:40:17Z</dcterms:modified>
</cp:coreProperties>
</file>