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NEO y trastornos de personalidad\trastornos personalidad y NEO\"/>
    </mc:Choice>
  </mc:AlternateContent>
  <bookViews>
    <workbookView xWindow="0" yWindow="0" windowWidth="23040" windowHeight="9270"/>
  </bookViews>
  <sheets>
    <sheet name="Calculadora" sheetId="1" r:id="rId1"/>
    <sheet name="Fundamentació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K27" i="1" s="1"/>
  <c r="L27" i="1" s="1"/>
  <c r="F26" i="1"/>
  <c r="F25" i="1"/>
  <c r="F24" i="1"/>
  <c r="F23" i="1"/>
  <c r="K23" i="1" s="1"/>
  <c r="L23" i="1" s="1"/>
  <c r="F22" i="1"/>
  <c r="F21" i="1"/>
  <c r="F20" i="1"/>
  <c r="F19" i="1"/>
  <c r="K19" i="1" s="1"/>
  <c r="L19" i="1" s="1"/>
  <c r="F18" i="1"/>
  <c r="F12" i="1"/>
  <c r="F11" i="1"/>
  <c r="F10" i="1"/>
  <c r="F9" i="1"/>
  <c r="F8" i="1"/>
  <c r="K8" i="1" s="1"/>
  <c r="L8" i="1" s="1"/>
  <c r="F7" i="1"/>
  <c r="F6" i="1"/>
  <c r="F5" i="1"/>
  <c r="F4" i="1"/>
  <c r="K4" i="1" s="1"/>
  <c r="L4" i="1" s="1"/>
  <c r="F3" i="1"/>
  <c r="K18" i="1" l="1"/>
  <c r="L18" i="1" s="1"/>
  <c r="K3" i="1"/>
  <c r="L3" i="1" s="1"/>
  <c r="K9" i="1"/>
  <c r="L9" i="1" s="1"/>
  <c r="K24" i="1"/>
  <c r="L24" i="1" s="1"/>
  <c r="K21" i="1"/>
  <c r="L21" i="1" s="1"/>
  <c r="K22" i="1"/>
  <c r="L22" i="1" s="1"/>
  <c r="K12" i="1"/>
  <c r="L12" i="1" s="1"/>
  <c r="K11" i="1"/>
  <c r="L11" i="1" s="1"/>
  <c r="K6" i="1"/>
  <c r="L6" i="1" s="1"/>
  <c r="K26" i="1"/>
  <c r="L26" i="1" s="1"/>
  <c r="K10" i="1"/>
  <c r="L10" i="1" s="1"/>
  <c r="K5" i="1"/>
  <c r="L5" i="1" s="1"/>
  <c r="K7" i="1"/>
  <c r="L7" i="1" s="1"/>
  <c r="K25" i="1"/>
  <c r="L25" i="1" s="1"/>
  <c r="K20" i="1"/>
  <c r="L20" i="1" s="1"/>
</calcChain>
</file>

<file path=xl/sharedStrings.xml><?xml version="1.0" encoding="utf-8"?>
<sst xmlns="http://schemas.openxmlformats.org/spreadsheetml/2006/main" count="136" uniqueCount="94">
  <si>
    <t>Escalas de trastornos de personalidad basadas en las facetas del NEO PI-R según los prototipos y fórmulas de Lynam y Widiger (2001), Miller et al. (2005) y Miller y Lynam (2008)</t>
  </si>
  <si>
    <t>Faceta del NEO PI-R</t>
  </si>
  <si>
    <t>Puntuación directa (PD) en la faceta</t>
  </si>
  <si>
    <t>Trastorno de personalidad (TP)</t>
  </si>
  <si>
    <t>Puntuación directa en la escala de TP</t>
  </si>
  <si>
    <t>T</t>
  </si>
  <si>
    <r>
      <rPr>
        <b/>
        <sz val="12"/>
        <color theme="1"/>
        <rFont val="Arial"/>
        <family val="2"/>
      </rPr>
      <t>Puntuación</t>
    </r>
    <r>
      <rPr>
        <b/>
        <i/>
        <sz val="12"/>
        <color theme="1"/>
        <rFont val="Arial"/>
        <family val="2"/>
      </rPr>
      <t xml:space="preserve"> T</t>
    </r>
  </si>
  <si>
    <t>N1: Ansiedad</t>
  </si>
  <si>
    <t>Paranoide</t>
  </si>
  <si>
    <t>N2: Hostilidad</t>
  </si>
  <si>
    <t>Esquizoide</t>
  </si>
  <si>
    <t>N3: Depresión</t>
  </si>
  <si>
    <t>Esquizotípico</t>
  </si>
  <si>
    <t>N4: Ansiedad social</t>
  </si>
  <si>
    <t>Antisocial</t>
  </si>
  <si>
    <t>N5: Impulsividad</t>
  </si>
  <si>
    <t>Límite</t>
  </si>
  <si>
    <t>N6: Vulnerabilidad</t>
  </si>
  <si>
    <t>Histriónico</t>
  </si>
  <si>
    <t>E1: Cordialidad</t>
  </si>
  <si>
    <t>Narcisista</t>
  </si>
  <si>
    <t>E2: Gregarismo</t>
  </si>
  <si>
    <t>Evitativo</t>
  </si>
  <si>
    <t>E3: Asertividad</t>
  </si>
  <si>
    <t>Dependiente</t>
  </si>
  <si>
    <t>E4: Actividad</t>
  </si>
  <si>
    <t>Obsesivo-compulsivo</t>
  </si>
  <si>
    <t>E5: Búsqueda de emociones</t>
  </si>
  <si>
    <t>E6: Emociones positivas</t>
  </si>
  <si>
    <t>AP1: Fantasía</t>
  </si>
  <si>
    <t>AP2: Estética</t>
  </si>
  <si>
    <t>Escalas de trastornos de personalidad basadas en las facetas del NEO PI-R según las fórmulas de Costa y McCrae (2005)</t>
  </si>
  <si>
    <t>AP3: Sentimientos</t>
  </si>
  <si>
    <r>
      <rPr>
        <b/>
        <sz val="12"/>
        <color theme="1"/>
        <rFont val="Arial"/>
        <family val="2"/>
      </rPr>
      <t xml:space="preserve">Puntuación </t>
    </r>
    <r>
      <rPr>
        <b/>
        <i/>
        <sz val="12"/>
        <color theme="1"/>
        <rFont val="Arial"/>
        <family val="2"/>
      </rPr>
      <t>T</t>
    </r>
  </si>
  <si>
    <t>AP4: Acciones</t>
  </si>
  <si>
    <t>AP5: Ideas</t>
  </si>
  <si>
    <t>AP6: Valores</t>
  </si>
  <si>
    <t>AM1: Confianza</t>
  </si>
  <si>
    <t>AM2: Franqueza</t>
  </si>
  <si>
    <t>AM3: Altruismo</t>
  </si>
  <si>
    <t>AM4: Actitud conciliadora</t>
  </si>
  <si>
    <t>AM5: Modestia</t>
  </si>
  <si>
    <t>AM6: Sensibilidad a los demás</t>
  </si>
  <si>
    <t>R1: Competencia</t>
  </si>
  <si>
    <t>R2: Orden</t>
  </si>
  <si>
    <t>R3: Sentido del deber</t>
  </si>
  <si>
    <t>R4: Necesidad de logro</t>
  </si>
  <si>
    <t>R5: Autodisciplina</t>
  </si>
  <si>
    <t>R6: Deliberación</t>
  </si>
  <si>
    <t>Trastorno de personalidad</t>
  </si>
  <si>
    <t>Facetas del NEO PI-R</t>
  </si>
  <si>
    <r>
      <t>N2 + E1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+E2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AP4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AP6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AM1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AM2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AM3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AM4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AM6</t>
    </r>
    <r>
      <rPr>
        <b/>
        <sz val="12"/>
        <color theme="1"/>
        <rFont val="Arial"/>
        <family val="2"/>
      </rPr>
      <t>r</t>
    </r>
  </si>
  <si>
    <r>
      <t>E1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E2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E3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E4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E5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E6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AP3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AP4</t>
    </r>
    <r>
      <rPr>
        <b/>
        <sz val="12"/>
        <color theme="1"/>
        <rFont val="Arial"/>
        <family val="2"/>
      </rPr>
      <t>r</t>
    </r>
  </si>
  <si>
    <r>
      <t>N1 + N4 + E1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E2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E6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AP5 + R2</t>
    </r>
    <r>
      <rPr>
        <b/>
        <sz val="12"/>
        <color theme="1"/>
        <rFont val="Arial"/>
        <family val="2"/>
      </rPr>
      <t>r</t>
    </r>
  </si>
  <si>
    <r>
      <t>N1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N2 + N4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N5 + E3 + E4 + E5 + AP4 + AM1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AM2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AM3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AM4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AM5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AM6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R3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R5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R6</t>
    </r>
    <r>
      <rPr>
        <b/>
        <sz val="12"/>
        <color theme="1"/>
        <rFont val="Arial"/>
        <family val="2"/>
      </rPr>
      <t>r</t>
    </r>
  </si>
  <si>
    <r>
      <t>N1 + N2 + N3 + N5 + N6 + AP3 + AP4 + AM4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R6</t>
    </r>
    <r>
      <rPr>
        <b/>
        <sz val="12"/>
        <color theme="1"/>
        <rFont val="Arial"/>
        <family val="2"/>
      </rPr>
      <t>r</t>
    </r>
  </si>
  <si>
    <r>
      <t>N4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N5 + E2 + E4 + E5 + E6 + AP1 + AP3 + AP4 + AM1 + R5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R6</t>
    </r>
    <r>
      <rPr>
        <b/>
        <sz val="12"/>
        <color theme="1"/>
        <rFont val="Arial"/>
        <family val="2"/>
      </rPr>
      <t>r</t>
    </r>
  </si>
  <si>
    <r>
      <t>N2 + N4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E1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E3 + E5 + AP3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AP4 + AM1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AM2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AM3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AM4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AM5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AM6</t>
    </r>
    <r>
      <rPr>
        <b/>
        <sz val="12"/>
        <color theme="1"/>
        <rFont val="Arial"/>
        <family val="2"/>
      </rPr>
      <t>r</t>
    </r>
  </si>
  <si>
    <r>
      <t>N1 + N4 + N5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N6 + E2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E3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E5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E6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AP4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AM5</t>
    </r>
  </si>
  <si>
    <r>
      <t>N1 + N3 + N4 + N6 + R1</t>
    </r>
    <r>
      <rPr>
        <b/>
        <sz val="12"/>
        <color theme="1"/>
        <rFont val="Arial"/>
        <family val="2"/>
      </rPr>
      <t>r</t>
    </r>
    <r>
      <rPr>
        <sz val="12"/>
        <color theme="1"/>
        <rFont val="Arial"/>
        <family val="2"/>
      </rPr>
      <t xml:space="preserve"> + R5</t>
    </r>
    <r>
      <rPr>
        <b/>
        <sz val="12"/>
        <color theme="1"/>
        <rFont val="Arial"/>
        <family val="2"/>
      </rPr>
      <t>r</t>
    </r>
  </si>
  <si>
    <r>
      <t>N1 + N5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E5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AP3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AP4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AP5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AP6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R1 + R2 + R3 + R4 + R5 + R6</t>
    </r>
  </si>
  <si>
    <t>Fórmulas de puntuación de las escalas (técnica de conteo): Miller et al. (2005).</t>
  </si>
  <si>
    <t xml:space="preserve">Prototipos de trastornos de la personalidad: Lynam y Widiger (2001), salvo el del trastorno de personalidad dependiente, que es de Miller y Lynam (2008). </t>
  </si>
  <si>
    <t>96 + N2 - AM1 - AM2 - AM4</t>
  </si>
  <si>
    <t>128 - E1 - E2 - E6 - AP3</t>
  </si>
  <si>
    <t>128 + N1 + N4 - E1 - E2 - E6 + AP1 + AP4 + AP5 - AM1</t>
  </si>
  <si>
    <t>224 + N2 + E5 - AM2 - AM3 - AM4 - AM6 - R3 - R5 - R6</t>
  </si>
  <si>
    <t>96 + N1 + N2 + N3 + N5 + N6 - AM1 - AM4 - R1</t>
  </si>
  <si>
    <t>N3 + N4 + E1 + E2 + E5 + E6 + AP1 + AP3 + AM1</t>
  </si>
  <si>
    <t>96 + N2 + N4 + AP1 - AM3 - AM5 - AM6 + R4</t>
  </si>
  <si>
    <t>96 + N1 + N3 + N4 + N6 - E2 - E3 - E5</t>
  </si>
  <si>
    <t>32 + N1 + N4 + N6 + E1 - E3 + AM1 + AM3 + AM4 + AM5</t>
  </si>
  <si>
    <t>64 + E3 - AP6 - AM4 + R1 + R2 + R3 + R4</t>
  </si>
  <si>
    <t>Referencias:</t>
  </si>
  <si>
    <r>
      <t xml:space="preserve">Colodro, J., López García, J. J., Mezquita, L., Colodro-Conde, L., Ibáñez, M. I., Edo, S., Villa, E., y Ortet, G. (2018). Five-factor model of personality disorders: Spanish normative data and validation. </t>
    </r>
    <r>
      <rPr>
        <i/>
        <sz val="11"/>
        <color theme="1"/>
        <rFont val="Arial"/>
        <family val="2"/>
      </rPr>
      <t>Anales de Psicología, 34</t>
    </r>
    <r>
      <rPr>
        <sz val="11"/>
        <color theme="1"/>
        <rFont val="Arial"/>
        <family val="2"/>
      </rPr>
      <t>, 264-273. https://doi.org/10.6018/analesps.34.2.289271</t>
    </r>
  </si>
  <si>
    <r>
      <t xml:space="preserve">Costa, P. T., Jr., y McCrae, R. R. (1992). </t>
    </r>
    <r>
      <rPr>
        <i/>
        <sz val="11"/>
        <color theme="1"/>
        <rFont val="Arial"/>
        <family val="2"/>
      </rPr>
      <t>Revised NEO Personality Inventory (NEO PI R) and NEO Five Factor Inventory (NEO FFI). Professional manual</t>
    </r>
    <r>
      <rPr>
        <sz val="11"/>
        <color theme="1"/>
        <rFont val="Arial"/>
        <family val="2"/>
      </rPr>
      <t>. Psychological Assessment Resources.</t>
    </r>
  </si>
  <si>
    <r>
      <t xml:space="preserve">Costa, P. T., Jr., y McCrae, R. R. (1999). </t>
    </r>
    <r>
      <rPr>
        <i/>
        <sz val="11"/>
        <color theme="1"/>
        <rFont val="Arial"/>
        <family val="2"/>
      </rPr>
      <t>Inventario de Personalidad NEO Revisado (NEO PI R). Inventario NEO reducido de Cinco Factores (NEO FFI). Manual</t>
    </r>
    <r>
      <rPr>
        <sz val="11"/>
        <color theme="1"/>
        <rFont val="Arial"/>
        <family val="2"/>
      </rPr>
      <t>. TEA Ediciones.</t>
    </r>
  </si>
  <si>
    <r>
      <t xml:space="preserve">Costa, P. T., Jr., y McCrae, R. R. (2005). A five-factor model perspective on personality disorders. En S. Strack (Ed.), </t>
    </r>
    <r>
      <rPr>
        <i/>
        <sz val="11"/>
        <color theme="1"/>
        <rFont val="Arial"/>
        <family val="2"/>
      </rPr>
      <t>Handbook of personology and psychopathology</t>
    </r>
    <r>
      <rPr>
        <sz val="11"/>
        <color theme="1"/>
        <rFont val="Arial"/>
        <family val="2"/>
      </rPr>
      <t xml:space="preserve"> (pp. 257-270). John Wiley &amp; Sons.</t>
    </r>
  </si>
  <si>
    <r>
      <t>Lynam, D. R., y Widiger, T. A. (2001). Using the five-factor model to represent the DSM-IV personality disorders: An expert consensus approach.</t>
    </r>
    <r>
      <rPr>
        <i/>
        <sz val="11"/>
        <color theme="1"/>
        <rFont val="Arial"/>
        <family val="2"/>
      </rPr>
      <t xml:space="preserve"> Journal of Abnormal Psychology, 110</t>
    </r>
    <r>
      <rPr>
        <sz val="11"/>
        <color theme="1"/>
        <rFont val="Arial"/>
        <family val="2"/>
      </rPr>
      <t>(3), 401-412. https://doi.org/10.1037/0021-843X.110.3.401</t>
    </r>
  </si>
  <si>
    <r>
      <t xml:space="preserve">Miller, J. D., Bagby, R. M., Pilkonis, P. A., Reynolds, S. K., y Lynam, D. R. (2005). A simplified technique for scoring DSM-IV personality disorders with the Five-Factor Model. </t>
    </r>
    <r>
      <rPr>
        <i/>
        <sz val="11"/>
        <color theme="1"/>
        <rFont val="Arial"/>
        <family val="2"/>
      </rPr>
      <t>Assessment, 12</t>
    </r>
    <r>
      <rPr>
        <sz val="11"/>
        <color theme="1"/>
        <rFont val="Arial"/>
        <family val="2"/>
      </rPr>
      <t>(4), 404-415. https://doi.org/10.1177/1073191105280987</t>
    </r>
  </si>
  <si>
    <r>
      <t>Miller, J. D., y Lynam, D. R. (2008). Dependent personality disorder: Comparing an expert generated and empirically derived five-factor model personality disorder count.</t>
    </r>
    <r>
      <rPr>
        <i/>
        <sz val="11"/>
        <color theme="1"/>
        <rFont val="Arial"/>
        <family val="2"/>
      </rPr>
      <t xml:space="preserve"> Assessment, 15</t>
    </r>
    <r>
      <rPr>
        <sz val="11"/>
        <color theme="1"/>
        <rFont val="Arial"/>
        <family val="2"/>
      </rPr>
      <t>(1), 4-15. https://doi.org/10.1177/1073191107306095</t>
    </r>
  </si>
  <si>
    <r>
      <t xml:space="preserve">Sanz, J., y García-Vera, M. P. (2009). Nuevos baremos para la adaptación española del Inventario de Personalidad NEO Revisado (NEO PI-R): fiabilidad y datos normativos en voluntarios de la población general. </t>
    </r>
    <r>
      <rPr>
        <i/>
        <sz val="11"/>
        <color theme="1"/>
        <rFont val="Arial"/>
        <family val="2"/>
      </rPr>
      <t>Clínica y Salud, 20</t>
    </r>
    <r>
      <rPr>
        <sz val="11"/>
        <color theme="1"/>
        <rFont val="Arial"/>
        <family val="2"/>
      </rPr>
      <t>(2), 131-144. https://journals.copmadrid.org/clysa/archivos/cl2009v20n2a3.pdf</t>
    </r>
  </si>
  <si>
    <r>
      <rPr>
        <b/>
        <sz val="11"/>
        <color theme="1"/>
        <rFont val="Arial"/>
        <family val="2"/>
      </rPr>
      <t>Facetas:</t>
    </r>
    <r>
      <rPr>
        <sz val="11"/>
        <color theme="1"/>
        <rFont val="Arial"/>
        <family val="2"/>
      </rPr>
      <t xml:space="preserve"> N1 = Ansiedad, N2 = Hostilidad, N3 = Depresión, N4 = Ansiedad social, N5 = Impulsividad, N6 = Vulnerabilidad, E1 = Cordialidad, E2 = Gregarismo, E3 = Asertividad, E4 = Actividad, E5 = Búsqueda de emociones, E6 = Emociones positivas, AP1 = Fantasía, AP2 = Estética, AP3 = Sentimientos, AP4 = Acciones, AP5 = Ideas, AP6 = Valores, AM1 = Confianza, AM2 = Franqueza, AM3 = Altruismo, AM4 = Actitud conciliadora, AM5 = Modestia, AM6 = Sensibilidad a los demás, R1 = Competencia, R2 = Orden, R3 = Sentido del deber, R4 = Necesidad de logro, R5 = Autodisciplina y R6 = Deliberación.
</t>
    </r>
    <r>
      <rPr>
        <b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 xml:space="preserve"> = hay que invertir la puntuación de la faceta antes de sumarla en la escala correspondiente.</t>
    </r>
  </si>
  <si>
    <r>
      <rPr>
        <b/>
        <sz val="11"/>
        <color theme="1"/>
        <rFont val="Arial"/>
        <family val="2"/>
      </rPr>
      <t>Facetas:</t>
    </r>
    <r>
      <rPr>
        <sz val="11"/>
        <color theme="1"/>
        <rFont val="Arial"/>
        <family val="2"/>
      </rPr>
      <t xml:space="preserve"> N1 = Ansiedad, N2 = Hostilidad, N3 = Depresión, N4 = Ansiedad social, N5 = Impulsividad, N6 = Vulnerabilidad, E1 = Cordialidad, E2 = Gregarismo, E3 = Asertividad, E4 = Actividad, E5 = Búsqueda de emociones, E6 = Emociones positivas, AP1 = Fantasía, AP2 = Estética, AP3 = Sentimientos, AP4 = Acciones, AP5 = Ideas, AP6 = Valores, AM1 = Confianza, AM2 = Franqueza, AM3 = Altruismo, AM4 = Actitud conciliadora, AM5 = Modestia, AM6 = Sensibilidad a los demás, R1 = Competencia, R2 = Orden, R3 = Sentido del deber, R4 = Necesidad de logro, R5 = Autodisciplina y R6 = Deliberación.</t>
    </r>
  </si>
  <si>
    <r>
      <rPr>
        <b/>
        <sz val="12"/>
        <color theme="1"/>
        <rFont val="Arial"/>
        <family val="2"/>
      </rPr>
      <t>Sexo de la persona evaluada</t>
    </r>
    <r>
      <rPr>
        <sz val="12"/>
        <color theme="1"/>
        <rFont val="Arial"/>
        <family val="2"/>
      </rPr>
      <t xml:space="preserve"> (varón = 1; mujer = 2)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Calibri"/>
        <family val="2"/>
      </rPr>
      <t>––––––→</t>
    </r>
  </si>
  <si>
    <t>Media varones*</t>
  </si>
  <si>
    <r>
      <rPr>
        <b/>
        <i/>
        <sz val="12"/>
        <color theme="1"/>
        <rFont val="Arial"/>
        <family val="2"/>
      </rPr>
      <t>DT</t>
    </r>
    <r>
      <rPr>
        <b/>
        <sz val="12"/>
        <color theme="1"/>
        <rFont val="Arial"/>
        <family val="2"/>
      </rPr>
      <t xml:space="preserve"> varones*</t>
    </r>
  </si>
  <si>
    <t>Media mujeres*</t>
  </si>
  <si>
    <r>
      <rPr>
        <b/>
        <i/>
        <sz val="12"/>
        <color theme="1"/>
        <rFont val="Arial"/>
        <family val="2"/>
      </rPr>
      <t>DT</t>
    </r>
    <r>
      <rPr>
        <b/>
        <sz val="12"/>
        <color theme="1"/>
        <rFont val="Arial"/>
        <family val="2"/>
      </rPr>
      <t xml:space="preserve"> mujeres*</t>
    </r>
  </si>
  <si>
    <t>*Muestra normativa de Sanz-García et al. (2023)</t>
  </si>
  <si>
    <t>*Muestra normativa de Sanz-García et al. (2024)</t>
  </si>
  <si>
    <r>
      <t>Sanz-García, A., García-Vera, M. P., y Sanz, J. (2024). Datos normativos, fiabilidad y validez de las escalas de trastornos de la personalidad del NEO PI-R.</t>
    </r>
    <r>
      <rPr>
        <i/>
        <sz val="11"/>
        <color theme="1"/>
        <rFont val="Arial"/>
        <family val="2"/>
      </rPr>
      <t xml:space="preserve"> Behavioral Psychology/Psicología Conductual</t>
    </r>
    <r>
      <rPr>
        <sz val="11"/>
        <color theme="1"/>
        <rFont val="Arial"/>
        <family val="2"/>
      </rPr>
      <t>. https://www.behavioralpsycho.com/</t>
    </r>
  </si>
  <si>
    <r>
      <t xml:space="preserve">Esta calculadora obtiene las puntuaciones directas de las escalas de trastornos de personalidad (TP) basadas en las facetas del NEO PI-R propuestas por dos grupos de investigación:
1) Las escalas de TP propuestas por Miller et al. (2005) según los prototipos de TP de Lynam y Widiger (2001) y, para el trastorno de la personalidad dependiente, de Miller y Lynam (2008).
2) Las escalas de TP propuestas por Costa y McCrae (2005).
La calculadora también obtiene las puntuaciones </t>
    </r>
    <r>
      <rPr>
        <i/>
        <sz val="12"/>
        <color theme="1"/>
        <rFont val="Arial"/>
        <family val="2"/>
      </rPr>
      <t>T</t>
    </r>
    <r>
      <rPr>
        <sz val="12"/>
        <color theme="1"/>
        <rFont val="Arial"/>
        <family val="2"/>
      </rPr>
      <t xml:space="preserve"> de dichas escalas en función de los datos normativos del NEO PI-R de Sanz y García-Vera (2009) obtenidos con una muestra de la población general española (</t>
    </r>
    <r>
      <rPr>
        <i/>
        <sz val="12"/>
        <color theme="1"/>
        <rFont val="Arial"/>
        <family val="2"/>
      </rPr>
      <t>N</t>
    </r>
    <r>
      <rPr>
        <sz val="12"/>
        <color theme="1"/>
        <rFont val="Arial"/>
        <family val="2"/>
      </rPr>
      <t xml:space="preserve"> = 682) y según los datos normativos para las escalas de trastornos de personalidad obtenidos por Sanz-García et al. (2024) con esa misma muestra (véase la calculadora de Colodro et al., 2018, para obtener las puntuaciones </t>
    </r>
    <r>
      <rPr>
        <i/>
        <sz val="12"/>
        <color theme="1"/>
        <rFont val="Arial"/>
        <family val="2"/>
      </rPr>
      <t>T</t>
    </r>
    <r>
      <rPr>
        <sz val="12"/>
        <color theme="1"/>
        <rFont val="Arial"/>
        <family val="2"/>
      </rPr>
      <t xml:space="preserve"> basadas en datos normativos del NEO PI-R obtenidos con una muestra de selección de personal).
</t>
    </r>
    <r>
      <rPr>
        <b/>
        <i/>
        <sz val="12"/>
        <color theme="1"/>
        <rFont val="Arial"/>
        <family val="2"/>
      </rPr>
      <t>Utilización de la calculadora</t>
    </r>
    <r>
      <rPr>
        <b/>
        <sz val="12"/>
        <color theme="1"/>
        <rFont val="Arial"/>
        <family val="2"/>
      </rPr>
      <t>:</t>
    </r>
    <r>
      <rPr>
        <sz val="12"/>
        <color theme="1"/>
        <rFont val="Arial"/>
        <family val="2"/>
      </rPr>
      <t xml:space="preserve"> Introduzca </t>
    </r>
    <r>
      <rPr>
        <b/>
        <sz val="12"/>
        <color theme="1"/>
        <rFont val="Arial"/>
        <family val="2"/>
      </rPr>
      <t>el sexo de la persona evaluada</t>
    </r>
    <r>
      <rPr>
        <sz val="12"/>
        <color theme="1"/>
        <rFont val="Arial"/>
        <family val="2"/>
      </rPr>
      <t xml:space="preserve"> (1 o 2) y, en la columna</t>
    </r>
    <r>
      <rPr>
        <b/>
        <sz val="12"/>
        <color theme="1"/>
        <rFont val="Arial"/>
        <family val="2"/>
      </rPr>
      <t xml:space="preserve"> Puntuación directa (PD) en la faceta</t>
    </r>
    <r>
      <rPr>
        <sz val="12"/>
        <color theme="1"/>
        <rFont val="Arial"/>
        <family val="2"/>
      </rPr>
      <t>, sus puntuaciones directas o brutas en las facetas del NEO PI-R (entre 0 y 32). La calculadora proporcionará directamente la puntuación directa en cada una de las escalas de trastornos de personalidad (</t>
    </r>
    <r>
      <rPr>
        <b/>
        <sz val="12"/>
        <color theme="1"/>
        <rFont val="Arial"/>
        <family val="2"/>
      </rPr>
      <t>Puntuación directa en la escala de TP</t>
    </r>
    <r>
      <rPr>
        <sz val="12"/>
        <color theme="1"/>
        <rFont val="Arial"/>
        <family val="2"/>
      </rPr>
      <t xml:space="preserve">) y la puntuación </t>
    </r>
    <r>
      <rPr>
        <i/>
        <sz val="12"/>
        <color theme="1"/>
        <rFont val="Arial"/>
        <family val="2"/>
      </rPr>
      <t>T</t>
    </r>
    <r>
      <rPr>
        <sz val="12"/>
        <color theme="1"/>
        <rFont val="Arial"/>
        <family val="2"/>
      </rPr>
      <t xml:space="preserve"> (</t>
    </r>
    <r>
      <rPr>
        <b/>
        <sz val="12"/>
        <color theme="1"/>
        <rFont val="Arial"/>
        <family val="2"/>
      </rPr>
      <t xml:space="preserve">Puntuación </t>
    </r>
    <r>
      <rPr>
        <b/>
        <i/>
        <sz val="12"/>
        <color theme="1"/>
        <rFont val="Arial"/>
        <family val="2"/>
      </rPr>
      <t>T</t>
    </r>
    <r>
      <rPr>
        <sz val="12"/>
        <color theme="1"/>
        <rFont val="Arial"/>
        <family val="2"/>
      </rPr>
      <t xml:space="preserve">), de media igual a 50 y desviación típica igual a 10, en cada una de esas escalas. Estas puntuaciones </t>
    </r>
    <r>
      <rPr>
        <i/>
        <sz val="12"/>
        <color theme="1"/>
        <rFont val="Arial"/>
        <family val="2"/>
      </rPr>
      <t>T</t>
    </r>
    <r>
      <rPr>
        <sz val="12"/>
        <color theme="1"/>
        <rFont val="Arial"/>
        <family val="2"/>
      </rPr>
      <t xml:space="preserve"> se basan en los datos normativos obtenidos por Sanz-García et al. (2024) en una muestra de la población general española (</t>
    </r>
    <r>
      <rPr>
        <i/>
        <sz val="12"/>
        <color theme="1"/>
        <rFont val="Arial"/>
        <family val="2"/>
      </rPr>
      <t>N</t>
    </r>
    <r>
      <rPr>
        <sz val="12"/>
        <color theme="1"/>
        <rFont val="Arial"/>
        <family val="2"/>
      </rPr>
      <t xml:space="preserve"> = 682).</t>
    </r>
  </si>
  <si>
    <t>Calculadora de las Escalas de Trastornos de Personalidad del NEO PI-R según se recoge en Sanz-García et al. (2024)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</si>
</sst>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>
      <protection locked="0"/>
    </xf>
    <xf numFmtId="0" fontId="2" fillId="5" borderId="0" xfId="0" applyFont="1" applyFill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horizontal="center" vertical="center"/>
      <protection hidden="1"/>
    </xf>
    <xf numFmtId="0" fontId="5" fillId="5" borderId="0" xfId="0" applyFont="1" applyFill="1" applyAlignment="1" applyProtection="1">
      <alignment horizontal="center" vertical="center"/>
      <protection hidden="1"/>
    </xf>
    <xf numFmtId="2" fontId="5" fillId="5" borderId="0" xfId="0" applyNumberFormat="1" applyFont="1" applyFill="1" applyAlignment="1" applyProtection="1">
      <alignment horizontal="center" vertical="center"/>
      <protection hidden="1"/>
    </xf>
    <xf numFmtId="2" fontId="2" fillId="5" borderId="0" xfId="0" applyNumberFormat="1" applyFont="1" applyFill="1" applyAlignment="1" applyProtection="1">
      <alignment horizontal="center"/>
      <protection hidden="1"/>
    </xf>
    <xf numFmtId="1" fontId="2" fillId="5" borderId="0" xfId="0" applyNumberFormat="1" applyFont="1" applyFill="1" applyAlignment="1" applyProtection="1">
      <alignment horizontal="center"/>
      <protection hidden="1"/>
    </xf>
    <xf numFmtId="0" fontId="2" fillId="6" borderId="0" xfId="0" applyFont="1" applyFill="1" applyAlignment="1" applyProtection="1">
      <alignment horizontal="center" vertical="center"/>
      <protection hidden="1"/>
    </xf>
    <xf numFmtId="0" fontId="5" fillId="6" borderId="0" xfId="0" applyFont="1" applyFill="1" applyAlignment="1" applyProtection="1">
      <alignment horizontal="center" vertical="center"/>
      <protection hidden="1"/>
    </xf>
    <xf numFmtId="2" fontId="5" fillId="6" borderId="0" xfId="0" applyNumberFormat="1" applyFont="1" applyFill="1" applyAlignment="1" applyProtection="1">
      <alignment horizontal="center" vertical="center"/>
      <protection hidden="1"/>
    </xf>
    <xf numFmtId="2" fontId="2" fillId="6" borderId="0" xfId="0" applyNumberFormat="1" applyFont="1" applyFill="1" applyAlignment="1" applyProtection="1">
      <alignment horizontal="center"/>
      <protection hidden="1"/>
    </xf>
    <xf numFmtId="1" fontId="2" fillId="6" borderId="0" xfId="0" applyNumberFormat="1" applyFont="1" applyFill="1" applyAlignment="1" applyProtection="1">
      <alignment horizontal="center"/>
      <protection hidden="1"/>
    </xf>
    <xf numFmtId="0" fontId="2" fillId="6" borderId="0" xfId="0" applyFont="1" applyFill="1" applyAlignment="1" applyProtection="1">
      <alignment horizontal="center" vertical="center"/>
      <protection locked="0"/>
    </xf>
    <xf numFmtId="0" fontId="2" fillId="7" borderId="0" xfId="0" applyFont="1" applyFill="1" applyAlignment="1" applyProtection="1">
      <alignment horizontal="center" vertical="center"/>
      <protection hidden="1"/>
    </xf>
    <xf numFmtId="0" fontId="5" fillId="7" borderId="0" xfId="0" applyFont="1" applyFill="1" applyAlignment="1" applyProtection="1">
      <alignment horizontal="center" vertical="center"/>
      <protection hidden="1"/>
    </xf>
    <xf numFmtId="2" fontId="5" fillId="7" borderId="0" xfId="0" applyNumberFormat="1" applyFont="1" applyFill="1" applyAlignment="1" applyProtection="1">
      <alignment horizontal="center" vertical="center"/>
      <protection hidden="1"/>
    </xf>
    <xf numFmtId="2" fontId="2" fillId="7" borderId="0" xfId="0" applyNumberFormat="1" applyFont="1" applyFill="1" applyAlignment="1" applyProtection="1">
      <alignment horizontal="center"/>
      <protection hidden="1"/>
    </xf>
    <xf numFmtId="1" fontId="2" fillId="7" borderId="0" xfId="0" applyNumberFormat="1" applyFont="1" applyFill="1" applyAlignment="1" applyProtection="1">
      <alignment horizontal="center"/>
      <protection hidden="1"/>
    </xf>
    <xf numFmtId="0" fontId="6" fillId="0" borderId="0" xfId="0" applyFont="1" applyProtection="1">
      <protection locked="0"/>
    </xf>
    <xf numFmtId="0" fontId="2" fillId="7" borderId="0" xfId="0" applyFont="1" applyFill="1" applyAlignment="1" applyProtection="1">
      <alignment horizontal="center" vertical="center"/>
      <protection locked="0"/>
    </xf>
    <xf numFmtId="0" fontId="2" fillId="4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6" fillId="0" borderId="0" xfId="0" applyFont="1" applyProtection="1">
      <protection hidden="1"/>
    </xf>
    <xf numFmtId="0" fontId="1" fillId="3" borderId="0" xfId="0" applyFont="1" applyFill="1" applyAlignment="1" applyProtection="1">
      <alignment horizontal="left" vertical="center" wrapText="1"/>
      <protection hidden="1"/>
    </xf>
    <xf numFmtId="0" fontId="2" fillId="5" borderId="0" xfId="0" applyFont="1" applyFill="1" applyProtection="1">
      <protection hidden="1"/>
    </xf>
    <xf numFmtId="0" fontId="2" fillId="6" borderId="0" xfId="0" applyFont="1" applyFill="1" applyProtection="1">
      <protection hidden="1"/>
    </xf>
    <xf numFmtId="0" fontId="2" fillId="7" borderId="0" xfId="0" applyFont="1" applyFill="1" applyProtection="1">
      <protection hidden="1"/>
    </xf>
    <xf numFmtId="0" fontId="2" fillId="5" borderId="0" xfId="0" applyFont="1" applyFill="1" applyAlignment="1" applyProtection="1">
      <alignment horizontal="left" vertical="center"/>
      <protection hidden="1"/>
    </xf>
    <xf numFmtId="0" fontId="2" fillId="6" borderId="0" xfId="0" applyFont="1" applyFill="1" applyAlignment="1" applyProtection="1">
      <alignment horizontal="left" vertical="center"/>
      <protection hidden="1"/>
    </xf>
    <xf numFmtId="0" fontId="2" fillId="7" borderId="0" xfId="0" applyFont="1" applyFill="1" applyAlignment="1" applyProtection="1">
      <alignment horizontal="left" vertical="center"/>
      <protection hidden="1"/>
    </xf>
    <xf numFmtId="0" fontId="2" fillId="4" borderId="0" xfId="0" applyFont="1" applyFill="1" applyAlignment="1" applyProtection="1">
      <alignment horizontal="left" vertical="center"/>
      <protection hidden="1"/>
    </xf>
    <xf numFmtId="0" fontId="1" fillId="8" borderId="0" xfId="0" applyFont="1" applyFill="1" applyAlignment="1" applyProtection="1">
      <alignment horizontal="left" vertical="center"/>
      <protection hidden="1"/>
    </xf>
    <xf numFmtId="0" fontId="2" fillId="5" borderId="0" xfId="0" applyFont="1" applyFill="1" applyAlignment="1" applyProtection="1">
      <alignment vertical="top" wrapText="1"/>
      <protection hidden="1"/>
    </xf>
    <xf numFmtId="0" fontId="2" fillId="5" borderId="0" xfId="0" applyFont="1" applyFill="1" applyBorder="1" applyAlignment="1" applyProtection="1">
      <alignment vertical="top" wrapText="1"/>
      <protection hidden="1"/>
    </xf>
    <xf numFmtId="0" fontId="1" fillId="9" borderId="0" xfId="0" applyFont="1" applyFill="1" applyAlignment="1" applyProtection="1">
      <alignment vertical="center"/>
      <protection hidden="1"/>
    </xf>
    <xf numFmtId="0" fontId="2" fillId="7" borderId="0" xfId="0" applyFont="1" applyFill="1" applyAlignment="1" applyProtection="1">
      <alignment vertical="top" wrapText="1"/>
      <protection hidden="1"/>
    </xf>
    <xf numFmtId="0" fontId="2" fillId="7" borderId="0" xfId="0" applyFont="1" applyFill="1" applyBorder="1" applyAlignment="1" applyProtection="1">
      <alignment vertical="top" wrapText="1"/>
      <protection hidden="1"/>
    </xf>
    <xf numFmtId="0" fontId="8" fillId="0" borderId="0" xfId="0" applyFont="1" applyFill="1" applyProtection="1">
      <protection hidden="1"/>
    </xf>
    <xf numFmtId="0" fontId="1" fillId="3" borderId="0" xfId="0" applyFont="1" applyFill="1" applyAlignment="1" applyProtection="1">
      <alignment horizontal="center" vertical="center" wrapText="1"/>
      <protection hidden="1"/>
    </xf>
    <xf numFmtId="0" fontId="2" fillId="10" borderId="0" xfId="0" applyFont="1" applyFill="1" applyAlignment="1" applyProtection="1">
      <alignment vertical="center" wrapText="1"/>
      <protection hidden="1"/>
    </xf>
    <xf numFmtId="0" fontId="2" fillId="10" borderId="0" xfId="0" applyFont="1" applyFill="1" applyAlignment="1" applyProtection="1">
      <alignment horizontal="center" vertical="center"/>
      <protection locked="0"/>
    </xf>
    <xf numFmtId="2" fontId="3" fillId="3" borderId="0" xfId="0" applyNumberFormat="1" applyFont="1" applyFill="1" applyAlignment="1" applyProtection="1">
      <alignment horizontal="center" vertical="center" wrapText="1"/>
      <protection hidden="1"/>
    </xf>
    <xf numFmtId="0" fontId="1" fillId="2" borderId="0" xfId="0" applyFont="1" applyFill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horizontal="center" vertical="center" wrapText="1"/>
      <protection hidden="1"/>
    </xf>
    <xf numFmtId="0" fontId="2" fillId="4" borderId="0" xfId="0" applyFont="1" applyFill="1" applyAlignment="1" applyProtection="1">
      <alignment horizontal="left" vertical="top" wrapText="1"/>
      <protection hidden="1"/>
    </xf>
    <xf numFmtId="0" fontId="6" fillId="7" borderId="0" xfId="0" applyFont="1" applyFill="1" applyAlignment="1" applyProtection="1">
      <alignment horizontal="left" vertical="top" wrapText="1"/>
      <protection hidden="1"/>
    </xf>
    <xf numFmtId="0" fontId="1" fillId="3" borderId="0" xfId="0" applyFont="1" applyFill="1" applyAlignment="1" applyProtection="1">
      <alignment horizontal="center" vertical="center" wrapText="1"/>
      <protection hidden="1"/>
    </xf>
    <xf numFmtId="0" fontId="6" fillId="5" borderId="0" xfId="0" applyFont="1" applyFill="1" applyBorder="1" applyAlignment="1" applyProtection="1">
      <alignment horizontal="left" vertical="top" wrapText="1"/>
      <protection hidden="1"/>
    </xf>
    <xf numFmtId="0" fontId="6" fillId="5" borderId="0" xfId="0" applyFont="1" applyFill="1" applyAlignment="1" applyProtection="1">
      <alignment horizontal="left"/>
      <protection hidden="1"/>
    </xf>
    <xf numFmtId="0" fontId="1" fillId="3" borderId="0" xfId="0" applyFont="1" applyFill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32"/>
  <sheetViews>
    <sheetView tabSelected="1" zoomScale="75" zoomScaleNormal="75" workbookViewId="0">
      <selection activeCell="C1" sqref="C1"/>
    </sheetView>
  </sheetViews>
  <sheetFormatPr baseColWidth="10" defaultRowHeight="15" x14ac:dyDescent="0.25"/>
  <cols>
    <col min="1" max="1" width="1.85546875" customWidth="1"/>
    <col min="2" max="2" width="33.5703125" customWidth="1"/>
    <col min="3" max="3" width="24.7109375" customWidth="1"/>
    <col min="4" max="4" width="3.28515625" customWidth="1"/>
    <col min="5" max="5" width="24.42578125" customWidth="1"/>
    <col min="6" max="6" width="20.7109375" customWidth="1"/>
    <col min="7" max="7" width="15.28515625" customWidth="1"/>
    <col min="8" max="10" width="13.42578125" customWidth="1"/>
    <col min="11" max="11" width="30.140625" customWidth="1"/>
    <col min="12" max="12" width="16.42578125" customWidth="1"/>
    <col min="13" max="13" width="3.28515625" customWidth="1"/>
    <col min="19" max="19" width="13" customWidth="1"/>
  </cols>
  <sheetData>
    <row r="1" spans="2:19" ht="48" customHeight="1" x14ac:dyDescent="0.25">
      <c r="B1" s="40" t="s">
        <v>84</v>
      </c>
      <c r="C1" s="41">
        <v>1</v>
      </c>
      <c r="E1" s="43" t="s">
        <v>0</v>
      </c>
      <c r="F1" s="43"/>
      <c r="G1" s="43"/>
      <c r="H1" s="43"/>
      <c r="I1" s="43"/>
      <c r="J1" s="43"/>
      <c r="K1" s="43"/>
      <c r="L1" s="43"/>
      <c r="M1" s="1"/>
      <c r="N1" s="43" t="s">
        <v>93</v>
      </c>
      <c r="O1" s="44"/>
      <c r="P1" s="44"/>
      <c r="Q1" s="44"/>
      <c r="R1" s="44"/>
      <c r="S1" s="44"/>
    </row>
    <row r="2" spans="2:19" ht="51" customHeight="1" x14ac:dyDescent="0.25">
      <c r="B2" s="24" t="s">
        <v>1</v>
      </c>
      <c r="C2" s="39" t="s">
        <v>2</v>
      </c>
      <c r="E2" s="24" t="s">
        <v>3</v>
      </c>
      <c r="F2" s="39" t="s">
        <v>4</v>
      </c>
      <c r="G2" s="39" t="s">
        <v>85</v>
      </c>
      <c r="H2" s="39" t="s">
        <v>86</v>
      </c>
      <c r="I2" s="39" t="s">
        <v>87</v>
      </c>
      <c r="J2" s="39" t="s">
        <v>88</v>
      </c>
      <c r="K2" s="39" t="s">
        <v>5</v>
      </c>
      <c r="L2" s="42" t="s">
        <v>6</v>
      </c>
      <c r="M2" s="1"/>
      <c r="N2" s="45" t="s">
        <v>92</v>
      </c>
      <c r="O2" s="45"/>
      <c r="P2" s="45"/>
      <c r="Q2" s="45"/>
      <c r="R2" s="45"/>
      <c r="S2" s="45"/>
    </row>
    <row r="3" spans="2:19" ht="15.75" x14ac:dyDescent="0.25">
      <c r="B3" s="28" t="s">
        <v>7</v>
      </c>
      <c r="C3" s="2">
        <v>0</v>
      </c>
      <c r="E3" s="25" t="s">
        <v>8</v>
      </c>
      <c r="F3" s="3">
        <f>C4+(32 - C9)+(32 - C10)+(32 - C18)+(32 - C20)+(32 - C21)+(32 - C22)+(32 - C23)+(32 - C24)+(32 - C26)</f>
        <v>143</v>
      </c>
      <c r="G3" s="4">
        <v>133.01</v>
      </c>
      <c r="H3" s="5">
        <v>24.81</v>
      </c>
      <c r="I3" s="5">
        <v>119.41</v>
      </c>
      <c r="J3" s="5">
        <v>23.1</v>
      </c>
      <c r="K3" s="6">
        <f>IF(C1=1, ((10*(F3-G3)/H3)+50), IF(C1=2, ((10*(F3-I3)/J3)+50), "Especificar el sexo"))</f>
        <v>54.026602176541722</v>
      </c>
      <c r="L3" s="7">
        <f t="shared" ref="L3:L12" si="0">IF(K3 &gt; 99,99,ROUND(K3,0))</f>
        <v>54</v>
      </c>
      <c r="M3" s="1"/>
      <c r="N3" s="45"/>
      <c r="O3" s="45"/>
      <c r="P3" s="45"/>
      <c r="Q3" s="45"/>
      <c r="R3" s="45"/>
      <c r="S3" s="45"/>
    </row>
    <row r="4" spans="2:19" ht="15.75" x14ac:dyDescent="0.25">
      <c r="B4" s="28" t="s">
        <v>9</v>
      </c>
      <c r="C4" s="2">
        <v>1</v>
      </c>
      <c r="E4" s="25" t="s">
        <v>10</v>
      </c>
      <c r="F4" s="3">
        <f>(32 - C9)+(32 - C10)+(32 - C11)+(32 - C12)+(32 - C13)+(32 - C14)+(32 - C17)+(32 - C18)</f>
        <v>176</v>
      </c>
      <c r="G4" s="4">
        <v>117.89</v>
      </c>
      <c r="H4" s="5">
        <v>24.51</v>
      </c>
      <c r="I4" s="5">
        <v>113.01</v>
      </c>
      <c r="J4" s="5">
        <v>23.7</v>
      </c>
      <c r="K4" s="6">
        <f>IF(C1=1, ((10*(F4-G4)/H4)+50), IF(C1=2, ((10*(F4-I4)/J4)+50), "Especificar el sexo"))</f>
        <v>73.708690330477353</v>
      </c>
      <c r="L4" s="7">
        <f t="shared" si="0"/>
        <v>74</v>
      </c>
      <c r="M4" s="1"/>
      <c r="N4" s="45"/>
      <c r="O4" s="45"/>
      <c r="P4" s="45"/>
      <c r="Q4" s="45"/>
      <c r="R4" s="45"/>
      <c r="S4" s="45"/>
    </row>
    <row r="5" spans="2:19" ht="15.75" x14ac:dyDescent="0.25">
      <c r="B5" s="28" t="s">
        <v>11</v>
      </c>
      <c r="C5" s="2">
        <v>2</v>
      </c>
      <c r="E5" s="25" t="s">
        <v>12</v>
      </c>
      <c r="F5" s="3">
        <f>C3+C6+(32 - C9)+(32 - C10)+(32 - C14)+C19+(32 - C28)</f>
        <v>95</v>
      </c>
      <c r="G5" s="4">
        <v>103.38</v>
      </c>
      <c r="H5" s="5">
        <v>17.09</v>
      </c>
      <c r="I5" s="5">
        <v>100.08</v>
      </c>
      <c r="J5" s="5">
        <v>17.95</v>
      </c>
      <c r="K5" s="6">
        <f>IF(C1=1, ((10*(F5-G5)/H5)+50), IF(C1=2, ((10*(F5-I5)/J5)+50), "Especificar el sexo"))</f>
        <v>45.096547688706849</v>
      </c>
      <c r="L5" s="7">
        <f t="shared" si="0"/>
        <v>45</v>
      </c>
      <c r="M5" s="1"/>
      <c r="N5" s="45"/>
      <c r="O5" s="45"/>
      <c r="P5" s="45"/>
      <c r="Q5" s="45"/>
      <c r="R5" s="45"/>
      <c r="S5" s="45"/>
    </row>
    <row r="6" spans="2:19" ht="15.75" x14ac:dyDescent="0.25">
      <c r="B6" s="28" t="s">
        <v>13</v>
      </c>
      <c r="C6" s="2">
        <v>3</v>
      </c>
      <c r="E6" s="26" t="s">
        <v>14</v>
      </c>
      <c r="F6" s="8">
        <f>(32 - C3)+C4+(32 - C6)+C7+C11+C12+C13+C18+(32 - C21)+(32 - C22)+(32 - C23)+(32 - C24)+(32 - C25)+(32 - C26)+(32 - C29)+(32 - C31)+(32 - C32)</f>
        <v>181</v>
      </c>
      <c r="G6" s="9">
        <v>234.25</v>
      </c>
      <c r="H6" s="10">
        <v>31.62</v>
      </c>
      <c r="I6" s="10">
        <v>218.48</v>
      </c>
      <c r="J6" s="10">
        <v>31.49</v>
      </c>
      <c r="K6" s="11">
        <f>IF(C1=1, ((10*(F6-G6)/H6)+50), IF(C1=2, ((10*(F6-I6)/J6)+50), "Especificar el sexo"))</f>
        <v>33.159392789373811</v>
      </c>
      <c r="L6" s="12">
        <f t="shared" si="0"/>
        <v>33</v>
      </c>
      <c r="M6" s="1"/>
      <c r="N6" s="45"/>
      <c r="O6" s="45"/>
      <c r="P6" s="45"/>
      <c r="Q6" s="45"/>
      <c r="R6" s="45"/>
      <c r="S6" s="45"/>
    </row>
    <row r="7" spans="2:19" ht="15.75" x14ac:dyDescent="0.25">
      <c r="B7" s="28" t="s">
        <v>15</v>
      </c>
      <c r="C7" s="2">
        <v>4</v>
      </c>
      <c r="E7" s="26" t="s">
        <v>16</v>
      </c>
      <c r="F7" s="8">
        <f>C3+C4+C5+C7+C8+C17+C18+(32 - C24)+(32 - C32)</f>
        <v>52</v>
      </c>
      <c r="G7" s="9">
        <v>130.97999999999999</v>
      </c>
      <c r="H7" s="10">
        <v>21.82</v>
      </c>
      <c r="I7" s="10">
        <v>140.86000000000001</v>
      </c>
      <c r="J7" s="10">
        <v>23.57</v>
      </c>
      <c r="K7" s="11">
        <f>IF(C1=1, ((10*(F7-G7)/H7)+50), IF(C1=2, ((10*(F7-I7)/J7)+50), "Especificar el sexo"))</f>
        <v>13.803849679193405</v>
      </c>
      <c r="L7" s="12">
        <f t="shared" si="0"/>
        <v>14</v>
      </c>
      <c r="M7" s="1"/>
      <c r="N7" s="45"/>
      <c r="O7" s="45"/>
      <c r="P7" s="45"/>
      <c r="Q7" s="45"/>
      <c r="R7" s="45"/>
      <c r="S7" s="45"/>
    </row>
    <row r="8" spans="2:19" ht="15.75" x14ac:dyDescent="0.25">
      <c r="B8" s="28" t="s">
        <v>17</v>
      </c>
      <c r="C8" s="2">
        <v>5</v>
      </c>
      <c r="E8" s="26" t="s">
        <v>18</v>
      </c>
      <c r="F8" s="8">
        <f>(32 - C6)+C7+C10+C12+C13+C14+C15+C17+C18+C21+(32 - C31)+(32 - C32)</f>
        <v>130</v>
      </c>
      <c r="G8" s="9">
        <v>197.43</v>
      </c>
      <c r="H8" s="10">
        <v>29.44</v>
      </c>
      <c r="I8" s="10">
        <v>202.11</v>
      </c>
      <c r="J8" s="10">
        <v>28.5</v>
      </c>
      <c r="K8" s="11">
        <f>IF(C1=1, ((10*(F8-G8)/H8)+50), IF(C1=2, ((10*(F8-I8)/J8)+50), "Especificar el sexo"))</f>
        <v>27.095788043478258</v>
      </c>
      <c r="L8" s="12">
        <f t="shared" si="0"/>
        <v>27</v>
      </c>
      <c r="M8" s="1"/>
      <c r="N8" s="45"/>
      <c r="O8" s="45"/>
      <c r="P8" s="45"/>
      <c r="Q8" s="45"/>
      <c r="R8" s="45"/>
      <c r="S8" s="45"/>
    </row>
    <row r="9" spans="2:19" ht="15.75" x14ac:dyDescent="0.25">
      <c r="B9" s="29" t="s">
        <v>19</v>
      </c>
      <c r="C9" s="13">
        <v>6</v>
      </c>
      <c r="E9" s="26" t="s">
        <v>20</v>
      </c>
      <c r="F9" s="8">
        <f>C4+(32 - C6)+(32 - C9)+C11+C13+(32 - C17)+C18+(32 - C21)+(32 - C22)+(32 - C23)+(32 - C24)+(32 - C25)+(32 - C26)</f>
        <v>176</v>
      </c>
      <c r="G9" s="9">
        <v>176.06</v>
      </c>
      <c r="H9" s="10">
        <v>26.06</v>
      </c>
      <c r="I9" s="10">
        <v>159.6</v>
      </c>
      <c r="J9" s="10">
        <v>25.86</v>
      </c>
      <c r="K9" s="11">
        <f>IF(C1=1, ((10*(F9-G9)/H9)+50), IF(C1=2, ((10*(F9-I9)/J9)+50), "Especificar el sexo"))</f>
        <v>49.976976208749036</v>
      </c>
      <c r="L9" s="12">
        <f t="shared" si="0"/>
        <v>50</v>
      </c>
      <c r="M9" s="1"/>
      <c r="N9" s="45"/>
      <c r="O9" s="45"/>
      <c r="P9" s="45"/>
      <c r="Q9" s="45"/>
      <c r="R9" s="45"/>
      <c r="S9" s="45"/>
    </row>
    <row r="10" spans="2:19" ht="15.75" x14ac:dyDescent="0.25">
      <c r="B10" s="29" t="s">
        <v>21</v>
      </c>
      <c r="C10" s="13">
        <v>7</v>
      </c>
      <c r="E10" s="27" t="s">
        <v>22</v>
      </c>
      <c r="F10" s="14">
        <f>C3+C6+(32 - C7)+C8+(32 - C10)+(32 - C11)+(32 - C13)+(32 - C14)+(32 - C18)+C25</f>
        <v>167</v>
      </c>
      <c r="G10" s="15">
        <v>155.35</v>
      </c>
      <c r="H10" s="16">
        <v>25.48</v>
      </c>
      <c r="I10" s="16">
        <v>162.96</v>
      </c>
      <c r="J10" s="16">
        <v>25.49</v>
      </c>
      <c r="K10" s="17">
        <f>IF(C1=1, ((10*(F10-G10)/H10)+50), IF(C1=2, ((10*(F10-I10)/J10)+50), "Especificar el sexo"))</f>
        <v>54.572213500784933</v>
      </c>
      <c r="L10" s="18">
        <f t="shared" si="0"/>
        <v>55</v>
      </c>
      <c r="M10" s="1"/>
      <c r="N10" s="45"/>
      <c r="O10" s="45"/>
      <c r="P10" s="45"/>
      <c r="Q10" s="45"/>
      <c r="R10" s="45"/>
      <c r="S10" s="45"/>
    </row>
    <row r="11" spans="2:19" ht="15.75" x14ac:dyDescent="0.25">
      <c r="B11" s="29" t="s">
        <v>23</v>
      </c>
      <c r="C11" s="13">
        <v>8</v>
      </c>
      <c r="E11" s="27" t="s">
        <v>24</v>
      </c>
      <c r="F11" s="14">
        <f>C3+C5+C6+C8+(32 - C27) +(32 - C31)</f>
        <v>16</v>
      </c>
      <c r="G11" s="15">
        <v>79.08</v>
      </c>
      <c r="H11" s="16">
        <v>20.74</v>
      </c>
      <c r="I11" s="16">
        <v>87.86</v>
      </c>
      <c r="J11" s="16">
        <v>22.3</v>
      </c>
      <c r="K11" s="17">
        <f>IF(C1=1, ((10*(F11-G11)/H11)+50), IF(C1=2, ((10*(F11-I11)/J11)+50), "Especificar el sexo"))</f>
        <v>19.585342333654772</v>
      </c>
      <c r="L11" s="18">
        <f t="shared" si="0"/>
        <v>20</v>
      </c>
      <c r="M11" s="1"/>
      <c r="N11" s="45"/>
      <c r="O11" s="45"/>
      <c r="P11" s="45"/>
      <c r="Q11" s="45"/>
      <c r="R11" s="45"/>
      <c r="S11" s="45"/>
    </row>
    <row r="12" spans="2:19" ht="15.75" x14ac:dyDescent="0.25">
      <c r="B12" s="29" t="s">
        <v>25</v>
      </c>
      <c r="C12" s="13">
        <v>9</v>
      </c>
      <c r="E12" s="27" t="s">
        <v>26</v>
      </c>
      <c r="F12" s="14">
        <f>C3+(32 - C7)+(32 - C13)+(32 - C17)+(32 - C18)+(32 - C19)+(32 - C20)+C27+C28+C29+C30+C31+C32</f>
        <v>293</v>
      </c>
      <c r="G12" s="15">
        <v>225.45</v>
      </c>
      <c r="H12" s="16">
        <v>29.91</v>
      </c>
      <c r="I12" s="16">
        <v>229.09</v>
      </c>
      <c r="J12" s="16">
        <v>28.69</v>
      </c>
      <c r="K12" s="17">
        <f>IF(C1=1, ((10*(F12-G12)/H12)+50), IF(C1=2, ((10*(F12-I12)/J12)+50), "Especificar el sexo"))</f>
        <v>72.584419926446003</v>
      </c>
      <c r="L12" s="18">
        <f t="shared" si="0"/>
        <v>73</v>
      </c>
      <c r="M12" s="1"/>
      <c r="N12" s="45"/>
      <c r="O12" s="45"/>
      <c r="P12" s="45"/>
      <c r="Q12" s="45"/>
      <c r="R12" s="45"/>
      <c r="S12" s="45"/>
    </row>
    <row r="13" spans="2:19" x14ac:dyDescent="0.25">
      <c r="B13" s="29" t="s">
        <v>27</v>
      </c>
      <c r="C13" s="13">
        <v>10</v>
      </c>
      <c r="E13" s="1"/>
      <c r="F13" s="1"/>
      <c r="G13" s="1"/>
      <c r="H13" s="1"/>
      <c r="I13" s="1"/>
      <c r="J13" s="1"/>
      <c r="K13" s="1"/>
      <c r="L13" s="1"/>
      <c r="M13" s="1"/>
      <c r="N13" s="45"/>
      <c r="O13" s="45"/>
      <c r="P13" s="45"/>
      <c r="Q13" s="45"/>
      <c r="R13" s="45"/>
      <c r="S13" s="45"/>
    </row>
    <row r="14" spans="2:19" x14ac:dyDescent="0.25">
      <c r="B14" s="29" t="s">
        <v>28</v>
      </c>
      <c r="C14" s="13">
        <v>11</v>
      </c>
      <c r="E14" s="23" t="s">
        <v>90</v>
      </c>
      <c r="F14" s="1"/>
      <c r="G14" s="1"/>
      <c r="H14" s="1"/>
      <c r="I14" s="1"/>
      <c r="J14" s="1"/>
      <c r="K14" s="1"/>
      <c r="L14" s="1"/>
      <c r="M14" s="1"/>
      <c r="N14" s="45"/>
      <c r="O14" s="45"/>
      <c r="P14" s="45"/>
      <c r="Q14" s="45"/>
      <c r="R14" s="45"/>
      <c r="S14" s="45"/>
    </row>
    <row r="15" spans="2:19" x14ac:dyDescent="0.25">
      <c r="B15" s="30" t="s">
        <v>29</v>
      </c>
      <c r="C15" s="20">
        <v>12</v>
      </c>
      <c r="E15" s="1"/>
      <c r="F15" s="1"/>
      <c r="G15" s="1"/>
      <c r="H15" s="1"/>
      <c r="I15" s="1"/>
      <c r="J15" s="1"/>
      <c r="K15" s="1"/>
      <c r="L15" s="1"/>
      <c r="M15" s="1"/>
      <c r="N15" s="45"/>
      <c r="O15" s="45"/>
      <c r="P15" s="45"/>
      <c r="Q15" s="45"/>
      <c r="R15" s="45"/>
      <c r="S15" s="45"/>
    </row>
    <row r="16" spans="2:19" ht="30" customHeight="1" x14ac:dyDescent="0.25">
      <c r="B16" s="30" t="s">
        <v>30</v>
      </c>
      <c r="C16" s="20">
        <v>13</v>
      </c>
      <c r="E16" s="43" t="s">
        <v>31</v>
      </c>
      <c r="F16" s="43"/>
      <c r="G16" s="43"/>
      <c r="H16" s="43"/>
      <c r="I16" s="43"/>
      <c r="J16" s="43"/>
      <c r="K16" s="43"/>
      <c r="L16" s="43"/>
      <c r="M16" s="1"/>
      <c r="N16" s="45"/>
      <c r="O16" s="45"/>
      <c r="P16" s="45"/>
      <c r="Q16" s="45"/>
      <c r="R16" s="45"/>
      <c r="S16" s="45"/>
    </row>
    <row r="17" spans="2:19" ht="46.5" customHeight="1" x14ac:dyDescent="0.25">
      <c r="B17" s="30" t="s">
        <v>32</v>
      </c>
      <c r="C17" s="20">
        <v>14</v>
      </c>
      <c r="E17" s="24" t="s">
        <v>3</v>
      </c>
      <c r="F17" s="39" t="s">
        <v>4</v>
      </c>
      <c r="G17" s="39" t="s">
        <v>85</v>
      </c>
      <c r="H17" s="39" t="s">
        <v>86</v>
      </c>
      <c r="I17" s="39" t="s">
        <v>87</v>
      </c>
      <c r="J17" s="39" t="s">
        <v>88</v>
      </c>
      <c r="K17" s="39" t="s">
        <v>5</v>
      </c>
      <c r="L17" s="42" t="s">
        <v>33</v>
      </c>
      <c r="M17" s="1"/>
      <c r="N17" s="45"/>
      <c r="O17" s="45"/>
      <c r="P17" s="45"/>
      <c r="Q17" s="45"/>
      <c r="R17" s="45"/>
      <c r="S17" s="45"/>
    </row>
    <row r="18" spans="2:19" ht="15.75" x14ac:dyDescent="0.25">
      <c r="B18" s="30" t="s">
        <v>34</v>
      </c>
      <c r="C18" s="20">
        <v>15</v>
      </c>
      <c r="E18" s="25" t="s">
        <v>8</v>
      </c>
      <c r="F18" s="3">
        <f xml:space="preserve"> 96 + C4 - C21 - C22 - C24</f>
        <v>39</v>
      </c>
      <c r="G18" s="4">
        <v>54.27</v>
      </c>
      <c r="H18" s="5">
        <v>13.93</v>
      </c>
      <c r="I18" s="5">
        <v>50.2</v>
      </c>
      <c r="J18" s="5">
        <v>12.96</v>
      </c>
      <c r="K18" s="6">
        <f>IF(C1=1, ((10*(F18-G18)/H18)+50), IF(C1=2, ((10*(F18-I18)/J18)+50), "Especificar el sexo"))</f>
        <v>39.038047379755923</v>
      </c>
      <c r="L18" s="7">
        <f t="shared" ref="L18:L27" si="1">IF(K18 &gt; 99,99,ROUND(K18,0))</f>
        <v>39</v>
      </c>
      <c r="M18" s="1"/>
      <c r="N18" s="45"/>
      <c r="O18" s="45"/>
      <c r="P18" s="45"/>
      <c r="Q18" s="45"/>
      <c r="R18" s="45"/>
      <c r="S18" s="45"/>
    </row>
    <row r="19" spans="2:19" ht="15.75" x14ac:dyDescent="0.25">
      <c r="B19" s="30" t="s">
        <v>35</v>
      </c>
      <c r="C19" s="20">
        <v>16</v>
      </c>
      <c r="E19" s="25" t="s">
        <v>10</v>
      </c>
      <c r="F19" s="3">
        <f xml:space="preserve"> 128 - C9 - C10 - C14 - C17</f>
        <v>90</v>
      </c>
      <c r="G19" s="4">
        <v>52.97</v>
      </c>
      <c r="H19" s="5">
        <v>14.79</v>
      </c>
      <c r="I19" s="5">
        <v>46.66</v>
      </c>
      <c r="J19" s="5">
        <v>14.33</v>
      </c>
      <c r="K19" s="6">
        <f>IF(C1=1, ((10*(F19-G19)/H19)+50), IF(C1=2, ((10*(F19-I19)/J19)+50), "Especificar el sexo"))</f>
        <v>75.037187288708594</v>
      </c>
      <c r="L19" s="7">
        <f t="shared" si="1"/>
        <v>75</v>
      </c>
      <c r="M19" s="1"/>
      <c r="N19" s="45"/>
      <c r="O19" s="45"/>
      <c r="P19" s="45"/>
      <c r="Q19" s="45"/>
      <c r="R19" s="45"/>
      <c r="S19" s="45"/>
    </row>
    <row r="20" spans="2:19" ht="15.75" x14ac:dyDescent="0.25">
      <c r="B20" s="30" t="s">
        <v>36</v>
      </c>
      <c r="C20" s="20">
        <v>17</v>
      </c>
      <c r="E20" s="25" t="s">
        <v>12</v>
      </c>
      <c r="F20" s="3">
        <f>128 + C3 + C6 - C9 -C10 - C14 + C15 + C18 + C19 - C21</f>
        <v>132</v>
      </c>
      <c r="G20" s="4">
        <v>134.09</v>
      </c>
      <c r="H20" s="5">
        <v>18.600000000000001</v>
      </c>
      <c r="I20" s="5">
        <v>131.63999999999999</v>
      </c>
      <c r="J20" s="5">
        <v>20.170000000000002</v>
      </c>
      <c r="K20" s="6">
        <f>IF(C1=1, ((10*(F20-G20)/H20)+50), IF(C1=2, ((10*(F20-I20)/J20)+50), "Especificar el sexo"))</f>
        <v>48.876344086021504</v>
      </c>
      <c r="L20" s="7">
        <f t="shared" si="1"/>
        <v>49</v>
      </c>
      <c r="M20" s="1"/>
      <c r="N20" s="45"/>
      <c r="O20" s="45"/>
      <c r="P20" s="45"/>
      <c r="Q20" s="45"/>
      <c r="R20" s="45"/>
      <c r="S20" s="45"/>
    </row>
    <row r="21" spans="2:19" ht="15.75" x14ac:dyDescent="0.25">
      <c r="B21" s="31" t="s">
        <v>37</v>
      </c>
      <c r="C21" s="21">
        <v>18</v>
      </c>
      <c r="E21" s="26" t="s">
        <v>14</v>
      </c>
      <c r="F21" s="8">
        <f>224 + C4 + C13 - C22 - C23 - C24 - C26 - C29 - C31 - C32</f>
        <v>60</v>
      </c>
      <c r="G21" s="9">
        <v>112.82</v>
      </c>
      <c r="H21" s="10">
        <v>22.67</v>
      </c>
      <c r="I21" s="10">
        <v>103.15</v>
      </c>
      <c r="J21" s="10">
        <v>23.38</v>
      </c>
      <c r="K21" s="11">
        <f>IF(C1=1, ((10*(F21-G21)/H21)+50), IF(C1=2, ((10*(F21-I21)/J21)+50), "Especificar el sexo"))</f>
        <v>26.700485222761362</v>
      </c>
      <c r="L21" s="12">
        <f t="shared" si="1"/>
        <v>27</v>
      </c>
      <c r="M21" s="1"/>
      <c r="N21" s="45"/>
      <c r="O21" s="45"/>
      <c r="P21" s="45"/>
      <c r="Q21" s="45"/>
      <c r="R21" s="45"/>
      <c r="S21" s="45"/>
    </row>
    <row r="22" spans="2:19" ht="15.75" x14ac:dyDescent="0.25">
      <c r="B22" s="31" t="s">
        <v>38</v>
      </c>
      <c r="C22" s="21">
        <v>19</v>
      </c>
      <c r="E22" s="26" t="s">
        <v>16</v>
      </c>
      <c r="F22" s="8">
        <f>96 + C3 + C4 + C5 + C7 + C8 - C21 - C24 - C27</f>
        <v>42</v>
      </c>
      <c r="G22" s="9">
        <v>107.96</v>
      </c>
      <c r="H22" s="10">
        <v>21.91</v>
      </c>
      <c r="I22" s="10">
        <v>115.12</v>
      </c>
      <c r="J22" s="10">
        <v>23.87</v>
      </c>
      <c r="K22" s="11">
        <f>IF(C1=1, ((10*(F22-G22)/H22)+50), IF(C1=2, ((10*(F22-I22)/J22)+50), "Especificar el sexo"))</f>
        <v>19.895025102692838</v>
      </c>
      <c r="L22" s="12">
        <f t="shared" si="1"/>
        <v>20</v>
      </c>
      <c r="M22" s="1"/>
      <c r="N22" s="45"/>
      <c r="O22" s="45"/>
      <c r="P22" s="45"/>
      <c r="Q22" s="45"/>
      <c r="R22" s="45"/>
      <c r="S22" s="45"/>
    </row>
    <row r="23" spans="2:19" ht="15.75" x14ac:dyDescent="0.25">
      <c r="B23" s="31" t="s">
        <v>39</v>
      </c>
      <c r="C23" s="21">
        <v>20</v>
      </c>
      <c r="E23" s="26" t="s">
        <v>18</v>
      </c>
      <c r="F23" s="8">
        <f>C5 + C6 + C9 + C10 + C13 + C14 + C15 + C17 + C21</f>
        <v>83</v>
      </c>
      <c r="G23" s="9">
        <v>154.99</v>
      </c>
      <c r="H23" s="10">
        <v>21.43</v>
      </c>
      <c r="I23" s="10">
        <v>163.76</v>
      </c>
      <c r="J23" s="10">
        <v>20.75</v>
      </c>
      <c r="K23" s="11">
        <f>IF(C1=1, ((10*(F23-G23)/H23)+50), IF(C1=2, ((10*(F23-I23)/J23)+50), "Especificar el sexo"))</f>
        <v>16.406906206252913</v>
      </c>
      <c r="L23" s="12">
        <f t="shared" si="1"/>
        <v>16</v>
      </c>
      <c r="M23" s="1"/>
      <c r="N23" s="45"/>
      <c r="O23" s="45"/>
      <c r="P23" s="45"/>
      <c r="Q23" s="45"/>
      <c r="R23" s="45"/>
      <c r="S23" s="45"/>
    </row>
    <row r="24" spans="2:19" ht="15.75" x14ac:dyDescent="0.25">
      <c r="B24" s="31" t="s">
        <v>40</v>
      </c>
      <c r="C24" s="21">
        <v>21</v>
      </c>
      <c r="E24" s="26" t="s">
        <v>20</v>
      </c>
      <c r="F24" s="8">
        <f>96 + C4 + C6 + C15 - C23 - C25 - C26 + C30</f>
        <v>77</v>
      </c>
      <c r="G24" s="9">
        <v>99.16</v>
      </c>
      <c r="H24" s="10">
        <v>13.85</v>
      </c>
      <c r="I24" s="10">
        <v>95.16</v>
      </c>
      <c r="J24" s="10">
        <v>13.87</v>
      </c>
      <c r="K24" s="11">
        <f>IF(C1=1, ((10*(F24-G24)/H24)+50), IF(C1=2, ((10*(F24-I24)/J24)+50), "Especificar el sexo"))</f>
        <v>34</v>
      </c>
      <c r="L24" s="12">
        <f t="shared" si="1"/>
        <v>34</v>
      </c>
      <c r="M24" s="1"/>
      <c r="N24" s="45"/>
      <c r="O24" s="45"/>
      <c r="P24" s="45"/>
      <c r="Q24" s="45"/>
      <c r="R24" s="45"/>
      <c r="S24" s="45"/>
    </row>
    <row r="25" spans="2:19" ht="15.75" x14ac:dyDescent="0.25">
      <c r="B25" s="31" t="s">
        <v>41</v>
      </c>
      <c r="C25" s="21">
        <v>22</v>
      </c>
      <c r="E25" s="27" t="s">
        <v>22</v>
      </c>
      <c r="F25" s="14">
        <f>96 + C3 + C5 + C6 + C8 - C10 - C11 - C13</f>
        <v>81</v>
      </c>
      <c r="G25" s="15">
        <v>104.41</v>
      </c>
      <c r="H25" s="16">
        <v>21.78</v>
      </c>
      <c r="I25" s="16">
        <v>114.8</v>
      </c>
      <c r="J25" s="16">
        <v>23.03</v>
      </c>
      <c r="K25" s="17">
        <f>IF(C1=1, ((10*(F25-G25)/H25)+50), IF(C1=2, ((10*(F25-I25)/J25)+50), "Especificar el sexo"))</f>
        <v>39.251606978879707</v>
      </c>
      <c r="L25" s="18">
        <f t="shared" si="1"/>
        <v>39</v>
      </c>
      <c r="M25" s="1"/>
      <c r="N25" s="45"/>
      <c r="O25" s="45"/>
      <c r="P25" s="45"/>
      <c r="Q25" s="45"/>
      <c r="R25" s="45"/>
      <c r="S25" s="45"/>
    </row>
    <row r="26" spans="2:19" ht="15.75" x14ac:dyDescent="0.25">
      <c r="B26" s="31" t="s">
        <v>42</v>
      </c>
      <c r="C26" s="21">
        <v>23</v>
      </c>
      <c r="E26" s="27" t="s">
        <v>24</v>
      </c>
      <c r="F26" s="14">
        <f xml:space="preserve"> 32 + C3 + C6 + C8 + C9 - C11 + C21 + C23 + C24 + C25</f>
        <v>119</v>
      </c>
      <c r="G26" s="15">
        <v>153.88999999999999</v>
      </c>
      <c r="H26" s="16">
        <v>19.77</v>
      </c>
      <c r="I26" s="16">
        <v>170.38</v>
      </c>
      <c r="J26" s="16">
        <v>20.239999999999998</v>
      </c>
      <c r="K26" s="17">
        <f>IF(C1=1, ((10*(F26-G26)/H26)+50), IF(C1=2, ((10*(F26-I26)/J26)+50), "Especificar el sexo"))</f>
        <v>32.352048558421856</v>
      </c>
      <c r="L26" s="18">
        <f t="shared" si="1"/>
        <v>32</v>
      </c>
      <c r="M26" s="1"/>
      <c r="N26" s="45"/>
      <c r="O26" s="45"/>
      <c r="P26" s="45"/>
      <c r="Q26" s="45"/>
      <c r="R26" s="45"/>
      <c r="S26" s="45"/>
    </row>
    <row r="27" spans="2:19" ht="15.75" x14ac:dyDescent="0.25">
      <c r="B27" s="28" t="s">
        <v>43</v>
      </c>
      <c r="C27" s="2">
        <v>27</v>
      </c>
      <c r="E27" s="27" t="s">
        <v>26</v>
      </c>
      <c r="F27" s="14">
        <f xml:space="preserve"> 64 + C11 - C20 - C24 + C27 + C28 + C29 + C30</f>
        <v>148</v>
      </c>
      <c r="G27" s="15">
        <v>125.21</v>
      </c>
      <c r="H27" s="16">
        <v>17.87</v>
      </c>
      <c r="I27" s="16">
        <v>121.81</v>
      </c>
      <c r="J27" s="16">
        <v>16.670000000000002</v>
      </c>
      <c r="K27" s="17">
        <f>IF(C1=1, ((10*(F27-G27)/H27)+50), IF(C1=2, ((10*(F27-I27)/J27)+50), "Especificar el sexo"))</f>
        <v>62.753217683268048</v>
      </c>
      <c r="L27" s="18">
        <f t="shared" si="1"/>
        <v>63</v>
      </c>
      <c r="M27" s="1"/>
      <c r="N27" s="45"/>
      <c r="O27" s="45"/>
      <c r="P27" s="45"/>
      <c r="Q27" s="45"/>
      <c r="R27" s="45"/>
      <c r="S27" s="45"/>
    </row>
    <row r="28" spans="2:19" x14ac:dyDescent="0.25">
      <c r="B28" s="28" t="s">
        <v>44</v>
      </c>
      <c r="C28" s="2">
        <v>28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2:19" x14ac:dyDescent="0.25">
      <c r="B29" s="28" t="s">
        <v>45</v>
      </c>
      <c r="C29" s="2">
        <v>29</v>
      </c>
      <c r="E29" s="23" t="s">
        <v>89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2:19" x14ac:dyDescent="0.25">
      <c r="B30" s="28" t="s">
        <v>46</v>
      </c>
      <c r="C30" s="2">
        <v>30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2:19" x14ac:dyDescent="0.25">
      <c r="B31" s="28" t="s">
        <v>47</v>
      </c>
      <c r="C31" s="2">
        <v>31</v>
      </c>
      <c r="E31" s="23" t="s">
        <v>91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2:19" x14ac:dyDescent="0.25">
      <c r="B32" s="28" t="s">
        <v>48</v>
      </c>
      <c r="C32" s="2">
        <v>32</v>
      </c>
    </row>
  </sheetData>
  <sheetProtection algorithmName="SHA-512" hashValue="r44o2mcD9+ftZxUMvGwIGZp36TpxL6O/7BlYoDnb6cI77osl60pQvHn7z2HflEDg9uyDKxYFgHavPd2vzbj+Pw==" saltValue="/lpKjSIh2ZK0GOjUoFGUbQ==" spinCount="100000" sheet="1" objects="1" scenarios="1"/>
  <mergeCells count="4">
    <mergeCell ref="E1:L1"/>
    <mergeCell ref="N1:S1"/>
    <mergeCell ref="N2:S27"/>
    <mergeCell ref="E16:L16"/>
  </mergeCells>
  <dataValidations count="1">
    <dataValidation type="whole" allowBlank="1" showInputMessage="1" showErrorMessage="1" error="Rango = 0 a 32" sqref="C3:C32">
      <formula1>0</formula1>
      <formula2>32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64"/>
  <sheetViews>
    <sheetView topLeftCell="A38" workbookViewId="0">
      <selection activeCell="B40" sqref="B40:C43"/>
    </sheetView>
  </sheetViews>
  <sheetFormatPr baseColWidth="10" defaultRowHeight="15" x14ac:dyDescent="0.25"/>
  <cols>
    <col min="1" max="1" width="5.5703125" customWidth="1"/>
    <col min="2" max="2" width="29.7109375" customWidth="1"/>
    <col min="3" max="3" width="114.42578125" customWidth="1"/>
  </cols>
  <sheetData>
    <row r="1" spans="2:3" x14ac:dyDescent="0.25">
      <c r="B1" s="47" t="s">
        <v>0</v>
      </c>
      <c r="C1" s="47"/>
    </row>
    <row r="2" spans="2:3" x14ac:dyDescent="0.25">
      <c r="B2" s="47"/>
      <c r="C2" s="47"/>
    </row>
    <row r="3" spans="2:3" ht="16.149999999999999" customHeight="1" x14ac:dyDescent="0.25">
      <c r="B3" s="22"/>
      <c r="C3" s="22"/>
    </row>
    <row r="4" spans="2:3" ht="18" customHeight="1" x14ac:dyDescent="0.25">
      <c r="B4" s="32" t="s">
        <v>49</v>
      </c>
      <c r="C4" s="32" t="s">
        <v>50</v>
      </c>
    </row>
    <row r="5" spans="2:3" ht="15.75" x14ac:dyDescent="0.25">
      <c r="B5" s="33" t="s">
        <v>8</v>
      </c>
      <c r="C5" s="33" t="s">
        <v>51</v>
      </c>
    </row>
    <row r="6" spans="2:3" ht="15.75" x14ac:dyDescent="0.25">
      <c r="B6" s="33" t="s">
        <v>10</v>
      </c>
      <c r="C6" s="33" t="s">
        <v>52</v>
      </c>
    </row>
    <row r="7" spans="2:3" ht="15.75" x14ac:dyDescent="0.25">
      <c r="B7" s="33" t="s">
        <v>12</v>
      </c>
      <c r="C7" s="33" t="s">
        <v>53</v>
      </c>
    </row>
    <row r="8" spans="2:3" ht="15.75" x14ac:dyDescent="0.25">
      <c r="B8" s="33" t="s">
        <v>14</v>
      </c>
      <c r="C8" s="33" t="s">
        <v>54</v>
      </c>
    </row>
    <row r="9" spans="2:3" ht="15.75" x14ac:dyDescent="0.25">
      <c r="B9" s="33" t="s">
        <v>16</v>
      </c>
      <c r="C9" s="33" t="s">
        <v>55</v>
      </c>
    </row>
    <row r="10" spans="2:3" ht="15.75" x14ac:dyDescent="0.25">
      <c r="B10" s="33" t="s">
        <v>18</v>
      </c>
      <c r="C10" s="33" t="s">
        <v>56</v>
      </c>
    </row>
    <row r="11" spans="2:3" ht="15.75" x14ac:dyDescent="0.25">
      <c r="B11" s="33" t="s">
        <v>20</v>
      </c>
      <c r="C11" s="33" t="s">
        <v>57</v>
      </c>
    </row>
    <row r="12" spans="2:3" ht="15.75" x14ac:dyDescent="0.25">
      <c r="B12" s="33" t="s">
        <v>22</v>
      </c>
      <c r="C12" s="33" t="s">
        <v>58</v>
      </c>
    </row>
    <row r="13" spans="2:3" ht="15.75" x14ac:dyDescent="0.25">
      <c r="B13" s="33" t="s">
        <v>24</v>
      </c>
      <c r="C13" s="33" t="s">
        <v>59</v>
      </c>
    </row>
    <row r="14" spans="2:3" ht="15.75" x14ac:dyDescent="0.25">
      <c r="B14" s="34" t="s">
        <v>26</v>
      </c>
      <c r="C14" s="34" t="s">
        <v>60</v>
      </c>
    </row>
    <row r="15" spans="2:3" x14ac:dyDescent="0.25">
      <c r="B15" s="1"/>
      <c r="C15" s="1"/>
    </row>
    <row r="16" spans="2:3" x14ac:dyDescent="0.25">
      <c r="B16" s="48" t="s">
        <v>82</v>
      </c>
      <c r="C16" s="48"/>
    </row>
    <row r="17" spans="2:3" x14ac:dyDescent="0.25">
      <c r="B17" s="48"/>
      <c r="C17" s="48"/>
    </row>
    <row r="18" spans="2:3" x14ac:dyDescent="0.25">
      <c r="B18" s="48"/>
      <c r="C18" s="48"/>
    </row>
    <row r="19" spans="2:3" x14ac:dyDescent="0.25">
      <c r="B19" s="48"/>
      <c r="C19" s="48"/>
    </row>
    <row r="20" spans="2:3" x14ac:dyDescent="0.25">
      <c r="B20" s="48"/>
      <c r="C20" s="48"/>
    </row>
    <row r="21" spans="2:3" x14ac:dyDescent="0.25">
      <c r="B21" s="1"/>
      <c r="C21" s="1"/>
    </row>
    <row r="22" spans="2:3" x14ac:dyDescent="0.25">
      <c r="B22" s="49" t="s">
        <v>61</v>
      </c>
      <c r="C22" s="49"/>
    </row>
    <row r="23" spans="2:3" x14ac:dyDescent="0.25">
      <c r="B23" s="49" t="s">
        <v>62</v>
      </c>
      <c r="C23" s="49"/>
    </row>
    <row r="24" spans="2:3" x14ac:dyDescent="0.25">
      <c r="B24" s="1"/>
      <c r="C24" s="1"/>
    </row>
    <row r="25" spans="2:3" x14ac:dyDescent="0.25">
      <c r="B25" s="1"/>
      <c r="C25" s="1"/>
    </row>
    <row r="26" spans="2:3" ht="15.75" x14ac:dyDescent="0.25">
      <c r="B26" s="50" t="s">
        <v>31</v>
      </c>
      <c r="C26" s="50"/>
    </row>
    <row r="27" spans="2:3" x14ac:dyDescent="0.25">
      <c r="B27" s="1"/>
      <c r="C27" s="1"/>
    </row>
    <row r="28" spans="2:3" ht="15.75" x14ac:dyDescent="0.25">
      <c r="B28" s="35" t="s">
        <v>49</v>
      </c>
      <c r="C28" s="35" t="s">
        <v>50</v>
      </c>
    </row>
    <row r="29" spans="2:3" x14ac:dyDescent="0.25">
      <c r="B29" s="36" t="s">
        <v>8</v>
      </c>
      <c r="C29" s="36" t="s">
        <v>63</v>
      </c>
    </row>
    <row r="30" spans="2:3" x14ac:dyDescent="0.25">
      <c r="B30" s="36" t="s">
        <v>10</v>
      </c>
      <c r="C30" s="36" t="s">
        <v>64</v>
      </c>
    </row>
    <row r="31" spans="2:3" x14ac:dyDescent="0.25">
      <c r="B31" s="36" t="s">
        <v>12</v>
      </c>
      <c r="C31" s="36" t="s">
        <v>65</v>
      </c>
    </row>
    <row r="32" spans="2:3" x14ac:dyDescent="0.25">
      <c r="B32" s="36" t="s">
        <v>14</v>
      </c>
      <c r="C32" s="36" t="s">
        <v>66</v>
      </c>
    </row>
    <row r="33" spans="2:3" x14ac:dyDescent="0.25">
      <c r="B33" s="36" t="s">
        <v>16</v>
      </c>
      <c r="C33" s="36" t="s">
        <v>67</v>
      </c>
    </row>
    <row r="34" spans="2:3" x14ac:dyDescent="0.25">
      <c r="B34" s="36" t="s">
        <v>18</v>
      </c>
      <c r="C34" s="36" t="s">
        <v>68</v>
      </c>
    </row>
    <row r="35" spans="2:3" x14ac:dyDescent="0.25">
      <c r="B35" s="36" t="s">
        <v>20</v>
      </c>
      <c r="C35" s="36" t="s">
        <v>69</v>
      </c>
    </row>
    <row r="36" spans="2:3" x14ac:dyDescent="0.25">
      <c r="B36" s="36" t="s">
        <v>22</v>
      </c>
      <c r="C36" s="36" t="s">
        <v>70</v>
      </c>
    </row>
    <row r="37" spans="2:3" x14ac:dyDescent="0.25">
      <c r="B37" s="36" t="s">
        <v>24</v>
      </c>
      <c r="C37" s="36" t="s">
        <v>71</v>
      </c>
    </row>
    <row r="38" spans="2:3" x14ac:dyDescent="0.25">
      <c r="B38" s="37" t="s">
        <v>26</v>
      </c>
      <c r="C38" s="37" t="s">
        <v>72</v>
      </c>
    </row>
    <row r="39" spans="2:3" x14ac:dyDescent="0.25">
      <c r="B39" s="1"/>
      <c r="C39" s="1"/>
    </row>
    <row r="40" spans="2:3" x14ac:dyDescent="0.25">
      <c r="B40" s="46" t="s">
        <v>83</v>
      </c>
      <c r="C40" s="46"/>
    </row>
    <row r="41" spans="2:3" x14ac:dyDescent="0.25">
      <c r="B41" s="46"/>
      <c r="C41" s="46"/>
    </row>
    <row r="42" spans="2:3" x14ac:dyDescent="0.25">
      <c r="B42" s="46"/>
      <c r="C42" s="46"/>
    </row>
    <row r="43" spans="2:3" x14ac:dyDescent="0.25">
      <c r="B43" s="46"/>
      <c r="C43" s="46"/>
    </row>
    <row r="46" spans="2:3" x14ac:dyDescent="0.25">
      <c r="B46" s="38" t="s">
        <v>73</v>
      </c>
    </row>
    <row r="47" spans="2:3" x14ac:dyDescent="0.25">
      <c r="B47" s="1"/>
    </row>
    <row r="48" spans="2:3" x14ac:dyDescent="0.25">
      <c r="B48" s="23" t="s">
        <v>74</v>
      </c>
    </row>
    <row r="49" spans="2:2" x14ac:dyDescent="0.25">
      <c r="B49" s="1"/>
    </row>
    <row r="50" spans="2:2" x14ac:dyDescent="0.25">
      <c r="B50" s="23" t="s">
        <v>75</v>
      </c>
    </row>
    <row r="51" spans="2:2" x14ac:dyDescent="0.25">
      <c r="B51" s="1"/>
    </row>
    <row r="52" spans="2:2" x14ac:dyDescent="0.25">
      <c r="B52" s="23" t="s">
        <v>76</v>
      </c>
    </row>
    <row r="53" spans="2:2" x14ac:dyDescent="0.25">
      <c r="B53" s="19"/>
    </row>
    <row r="54" spans="2:2" x14ac:dyDescent="0.25">
      <c r="B54" s="23" t="s">
        <v>77</v>
      </c>
    </row>
    <row r="55" spans="2:2" x14ac:dyDescent="0.25">
      <c r="B55" s="1"/>
    </row>
    <row r="56" spans="2:2" x14ac:dyDescent="0.25">
      <c r="B56" s="23" t="s">
        <v>78</v>
      </c>
    </row>
    <row r="57" spans="2:2" x14ac:dyDescent="0.25">
      <c r="B57" s="19"/>
    </row>
    <row r="58" spans="2:2" x14ac:dyDescent="0.25">
      <c r="B58" s="23" t="s">
        <v>79</v>
      </c>
    </row>
    <row r="59" spans="2:2" x14ac:dyDescent="0.25">
      <c r="B59" s="19"/>
    </row>
    <row r="60" spans="2:2" x14ac:dyDescent="0.25">
      <c r="B60" s="23" t="s">
        <v>80</v>
      </c>
    </row>
    <row r="61" spans="2:2" x14ac:dyDescent="0.25">
      <c r="B61" s="19"/>
    </row>
    <row r="62" spans="2:2" x14ac:dyDescent="0.25">
      <c r="B62" s="23" t="s">
        <v>81</v>
      </c>
    </row>
    <row r="63" spans="2:2" x14ac:dyDescent="0.25">
      <c r="B63" s="1"/>
    </row>
    <row r="64" spans="2:2" x14ac:dyDescent="0.25">
      <c r="B64" s="23" t="s">
        <v>91</v>
      </c>
    </row>
  </sheetData>
  <sheetProtection algorithmName="SHA-512" hashValue="QwVNPwH/iA2CrOrgyKVROEuxL7Jfbo5T4nAJOow3+G7DeqBs7j9epPP99AAeQMF3Rxzxy3aOn2gKEPAE/MBWig==" saltValue="ttaat+eNSZa8PvaeNFQmrQ==" spinCount="100000" sheet="1" objects="1" scenarios="1"/>
  <mergeCells count="6">
    <mergeCell ref="B40:C43"/>
    <mergeCell ref="B1:C2"/>
    <mergeCell ref="B16:C20"/>
    <mergeCell ref="B22:C22"/>
    <mergeCell ref="B23:C23"/>
    <mergeCell ref="B26:C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Calculadora</vt:lpstr>
      <vt:lpstr>Fundamentación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2023-01-29T12:48:43Z</dcterms:created>
  <dcterms:modified xsi:type="dcterms:W3CDTF">2024-01-19T02:05:50Z</dcterms:modified>
</cp:coreProperties>
</file>