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J:\Transparencia\Portal\2- Bloque Económico-Financiero\2- Cuentas anuales\CuentasAnuales2024\Portal de Transparencia\"/>
    </mc:Choice>
  </mc:AlternateContent>
  <xr:revisionPtr revIDLastSave="0" documentId="13_ncr:1_{D5E9067F-276D-47FB-A62B-7909C8BF4911}" xr6:coauthVersionLast="36" xr6:coauthVersionMax="36" xr10:uidLastSave="{00000000-0000-0000-0000-000000000000}"/>
  <bookViews>
    <workbookView xWindow="0" yWindow="0" windowWidth="28800" windowHeight="11625" xr2:uid="{6FBC4754-D9FB-4AFF-AB93-FD13E5330BC3}"/>
  </bookViews>
  <sheets>
    <sheet name="BALANCE individual 2024 " sheetId="3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3" l="1"/>
  <c r="E28" i="3"/>
  <c r="J27" i="3"/>
  <c r="F26" i="3"/>
  <c r="E26" i="3"/>
  <c r="K25" i="3"/>
  <c r="J25" i="3"/>
  <c r="E24" i="3"/>
  <c r="E22" i="3" s="1"/>
  <c r="J23" i="3"/>
  <c r="J22" i="3" s="1"/>
  <c r="J19" i="3" s="1"/>
  <c r="E23" i="3"/>
  <c r="K22" i="3"/>
  <c r="F22" i="3"/>
  <c r="K20" i="3"/>
  <c r="J20" i="3"/>
  <c r="F20" i="3"/>
  <c r="F19" i="3" s="1"/>
  <c r="E20" i="3"/>
  <c r="E19" i="3" s="1"/>
  <c r="K19" i="3"/>
  <c r="E17" i="3"/>
  <c r="K16" i="3"/>
  <c r="J16" i="3"/>
  <c r="E16" i="3"/>
  <c r="E15" i="3" s="1"/>
  <c r="K15" i="3"/>
  <c r="J15" i="3"/>
  <c r="F15" i="3"/>
  <c r="K14" i="3"/>
  <c r="J14" i="3"/>
  <c r="E14" i="3"/>
  <c r="E13" i="3"/>
  <c r="E12" i="3"/>
  <c r="E11" i="3"/>
  <c r="J10" i="3"/>
  <c r="J8" i="3" s="1"/>
  <c r="J5" i="3" s="1"/>
  <c r="E10" i="3"/>
  <c r="E9" i="3" s="1"/>
  <c r="F9" i="3"/>
  <c r="K8" i="3"/>
  <c r="E8" i="3"/>
  <c r="E7" i="3"/>
  <c r="K6" i="3"/>
  <c r="K5" i="3" s="1"/>
  <c r="K30" i="3" s="1"/>
  <c r="J6" i="3"/>
  <c r="F6" i="3"/>
  <c r="F5" i="3" s="1"/>
  <c r="E6" i="3" l="1"/>
  <c r="E5" i="3" s="1"/>
  <c r="E30" i="3"/>
  <c r="F30" i="3"/>
  <c r="J30" i="3"/>
</calcChain>
</file>

<file path=xl/sharedStrings.xml><?xml version="1.0" encoding="utf-8"?>
<sst xmlns="http://schemas.openxmlformats.org/spreadsheetml/2006/main" count="78" uniqueCount="72">
  <si>
    <t>BALANCE</t>
  </si>
  <si>
    <t>ACTIVO</t>
  </si>
  <si>
    <t xml:space="preserve">Nota Memoria </t>
  </si>
  <si>
    <t>PATRIMONIO NETO Y PASIVO</t>
  </si>
  <si>
    <t>A) ACTIVO NO CORRIENTE</t>
  </si>
  <si>
    <t>A) PATRIMONIO NETO</t>
  </si>
  <si>
    <t>I. INMOVILIZADO INTANGIBLE</t>
  </si>
  <si>
    <t>7.1</t>
  </si>
  <si>
    <t>I. PATRIMONIO APORTADO</t>
  </si>
  <si>
    <t>1. Inversión en investigación y desarrollo</t>
  </si>
  <si>
    <t>1. Patrimonio aportado</t>
  </si>
  <si>
    <t>3. Aplicaciones informáticas</t>
  </si>
  <si>
    <t>II. PATRIMONIO GENERADO</t>
  </si>
  <si>
    <t>1. Resultados de ejercicios anteriores</t>
  </si>
  <si>
    <t>II. INMOVILIZADO MATERIAL</t>
  </si>
  <si>
    <t>5.1</t>
  </si>
  <si>
    <t>2. Resultados de ejercicio</t>
  </si>
  <si>
    <t>1. Terrenos</t>
  </si>
  <si>
    <t>IV. OTROS INCREMENTOS PATRIMONIALES PENDIENTES DE IMPUTACIÓN A RESULTADOS</t>
  </si>
  <si>
    <t>2. Construcciones</t>
  </si>
  <si>
    <t>4. Bienes del patrimonio histórico</t>
  </si>
  <si>
    <t>5. Otro inmovilizado material</t>
  </si>
  <si>
    <t>B) PASIVO NO CORRIENTE</t>
  </si>
  <si>
    <t>6. Inmovilizado en curso y anticipos</t>
  </si>
  <si>
    <t>I. PROVISIONES A LARGO PLAZO</t>
  </si>
  <si>
    <t>V. INVERSIONES FINANCIERAS A LARGO PLAZO</t>
  </si>
  <si>
    <t>9.1</t>
  </si>
  <si>
    <t>II. DEUDAS A LARGO PLAZO</t>
  </si>
  <si>
    <t>10.1</t>
  </si>
  <si>
    <t>250, (297)</t>
  </si>
  <si>
    <t>1. Inversiones financieras en patrimonio</t>
  </si>
  <si>
    <t>4. Otras deudas</t>
  </si>
  <si>
    <t>2.Créditos y valores representativos de deuda</t>
  </si>
  <si>
    <t>B) ACTIVO CORRIENTE</t>
  </si>
  <si>
    <t>C) PASIVO CORRIENTE</t>
  </si>
  <si>
    <t>II. EXISTENCIAS</t>
  </si>
  <si>
    <t>I. PROVISIONES A CORTO PLAZO</t>
  </si>
  <si>
    <t>2. Mercaderías y productos terminados</t>
  </si>
  <si>
    <t>Provisión a corto plazo para responsabilidades</t>
  </si>
  <si>
    <t>III. DEUDORES Y OTRAS CUENTAS A COBRAR</t>
  </si>
  <si>
    <t>II. DEUDAS A CORTO PLAZO</t>
  </si>
  <si>
    <t>430, 431 (490)</t>
  </si>
  <si>
    <t>1. Deudores por operaciones de gestión</t>
  </si>
  <si>
    <t>521, 522,  560</t>
  </si>
  <si>
    <t>2. Otras cuentas a cobrar</t>
  </si>
  <si>
    <t>20.1 20.3</t>
  </si>
  <si>
    <t>3. Administraciones Públicas</t>
  </si>
  <si>
    <t>20.1</t>
  </si>
  <si>
    <t>IV. ACREEDORES Y OTRAS CUENTAS A PAGAR</t>
  </si>
  <si>
    <t>V. INVERSIONES FINANCIERAS A CORTO PLAZO</t>
  </si>
  <si>
    <t>1. Acreedores por operaciones de gestión</t>
  </si>
  <si>
    <t>2. Créditos y valores representativos de deuda</t>
  </si>
  <si>
    <t>2. Otras cuentas a pagar</t>
  </si>
  <si>
    <t>20.2 20.3 23.1.1 d</t>
  </si>
  <si>
    <t>20.1 20.2</t>
  </si>
  <si>
    <t>VII. EFECTIVO Y OTROS ACTIVOS LIQUIDOS EQUIVALENTES</t>
  </si>
  <si>
    <t>V. AJUSTES POR PERIODIFICACIÓN</t>
  </si>
  <si>
    <t>4.6</t>
  </si>
  <si>
    <t>570, 571, 573, 575</t>
  </si>
  <si>
    <t>2. Tesorería</t>
  </si>
  <si>
    <t>TOTAL ACTIVO (A + B)</t>
  </si>
  <si>
    <t>TOTAL PATRIMONIO NETO Y PASIVO (A + B + C)</t>
  </si>
  <si>
    <t>Núm. Cuentas</t>
  </si>
  <si>
    <t>215, (2815)</t>
  </si>
  <si>
    <t>221, (2821)</t>
  </si>
  <si>
    <t xml:space="preserve">  222,223,224, 226,227,228,(2822) (2823),(2824), (2826),(2827),(2828)</t>
  </si>
  <si>
    <t>170, 171, 172</t>
  </si>
  <si>
    <t>4.Otras inversiones</t>
  </si>
  <si>
    <t>440, 555, 558</t>
  </si>
  <si>
    <t>400, 408, 409</t>
  </si>
  <si>
    <t>410, 413,419, 554</t>
  </si>
  <si>
    <t xml:space="preserve"> 475, 476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</si>
</sst>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b/>
      <sz val="9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CE3ED"/>
        <bgColor indexed="64"/>
      </patternFill>
    </fill>
    <fill>
      <patternFill patternType="solid">
        <fgColor rgb="FFF1F7FA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21">
    <xf numFmtId="0" fontId="0" fillId="0" borderId="0"/>
    <xf numFmtId="0" fontId="1" fillId="0" borderId="0"/>
    <xf numFmtId="0" fontId="10" fillId="0" borderId="0"/>
    <xf numFmtId="43" fontId="5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  <xf numFmtId="0" fontId="11" fillId="0" borderId="0"/>
    <xf numFmtId="9" fontId="5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4" fontId="6" fillId="0" borderId="1" xfId="1" applyNumberFormat="1" applyFont="1" applyBorder="1" applyAlignment="1">
      <alignment horizontal="right" vertical="center" wrapText="1"/>
    </xf>
    <xf numFmtId="0" fontId="6" fillId="0" borderId="1" xfId="1" applyFont="1" applyBorder="1" applyAlignment="1">
      <alignment horizontal="justify" vertical="center" wrapText="1"/>
    </xf>
    <xf numFmtId="0" fontId="7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0" fontId="8" fillId="4" borderId="1" xfId="1" applyFont="1" applyFill="1" applyBorder="1" applyAlignment="1">
      <alignment vertical="center" wrapText="1"/>
    </xf>
    <xf numFmtId="0" fontId="9" fillId="4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9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10" fillId="0" borderId="0" xfId="2"/>
    <xf numFmtId="43" fontId="3" fillId="3" borderId="1" xfId="3" applyFont="1" applyFill="1" applyBorder="1" applyAlignment="1">
      <alignment horizontal="center" vertical="center" wrapText="1"/>
    </xf>
    <xf numFmtId="43" fontId="6" fillId="0" borderId="1" xfId="3" applyFont="1" applyBorder="1" applyAlignment="1">
      <alignment horizontal="center" vertical="center" wrapText="1"/>
    </xf>
    <xf numFmtId="43" fontId="3" fillId="0" borderId="1" xfId="3" applyFont="1" applyBorder="1" applyAlignment="1">
      <alignment horizontal="center" vertical="center" wrapText="1"/>
    </xf>
    <xf numFmtId="43" fontId="8" fillId="0" borderId="1" xfId="3" applyFont="1" applyBorder="1" applyAlignment="1">
      <alignment vertical="center" wrapText="1"/>
    </xf>
    <xf numFmtId="43" fontId="8" fillId="4" borderId="1" xfId="3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43" fontId="3" fillId="0" borderId="1" xfId="3" applyFont="1" applyFill="1" applyBorder="1" applyAlignment="1">
      <alignment horizontal="center" vertical="center" wrapText="1"/>
    </xf>
    <xf numFmtId="43" fontId="6" fillId="0" borderId="1" xfId="3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3" fillId="3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4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</cellXfs>
  <cellStyles count="21">
    <cellStyle name="Millares 10" xfId="5" xr:uid="{D3D7F511-38BD-49B0-BCFC-1F283837D519}"/>
    <cellStyle name="Millares 11" xfId="12" xr:uid="{4974A90C-6342-4D68-B1E6-52522FFA297F}"/>
    <cellStyle name="Millares 11 2" xfId="13" xr:uid="{65D1ECAF-F649-404E-9303-2E777C8B9A9C}"/>
    <cellStyle name="Millares 2" xfId="3" xr:uid="{6412F2F7-0EC7-43C8-9D61-6C30C746DB12}"/>
    <cellStyle name="Millares 3" xfId="9" xr:uid="{3AB10C3F-8C90-4469-8264-EC194866258B}"/>
    <cellStyle name="Millares 3 2" xfId="14" xr:uid="{E30BAA87-DE7F-4FF6-BA84-82DF6B024A46}"/>
    <cellStyle name="Normal" xfId="0" builtinId="0"/>
    <cellStyle name="Normal 10" xfId="16" xr:uid="{FAE16E92-99B5-46FA-812D-71D695CB0478}"/>
    <cellStyle name="Normal 11 2" xfId="10" xr:uid="{2DF835B5-9870-46A2-A3F6-78BAE19BDF41}"/>
    <cellStyle name="Normal 2" xfId="2" xr:uid="{4ED6C386-C6F5-4ACE-BECC-6B51E16E512F}"/>
    <cellStyle name="Normal 2 3" xfId="6" xr:uid="{CEB5CD13-D317-4A2C-8870-6EF8E0F70B8C}"/>
    <cellStyle name="Normal 2 4" xfId="1" xr:uid="{5229D61F-C7F4-4C18-B2ED-F11A9563A5A7}"/>
    <cellStyle name="Normal 2 4 5" xfId="20" xr:uid="{E7720162-DBDD-436C-A909-4306F9B12C85}"/>
    <cellStyle name="Normal 2 4 6" xfId="17" xr:uid="{D15CC522-A2DF-4F9C-B0A7-C8A3A14DD534}"/>
    <cellStyle name="Normal 2 4 9" xfId="18" xr:uid="{9281F8A1-98F8-4374-8B64-C3A2991136DC}"/>
    <cellStyle name="Normal 2 5" xfId="19" xr:uid="{2561B528-302A-41AE-BA3A-8F779E1DA9A3}"/>
    <cellStyle name="Normal 4" xfId="8" xr:uid="{B7027617-2C30-4AA5-8A32-70CDB602CAAC}"/>
    <cellStyle name="Normal 5" xfId="4" xr:uid="{2762412B-1075-41E3-8C77-A770F43E605E}"/>
    <cellStyle name="Normal 6" xfId="15" xr:uid="{C67B3346-17A3-4706-B6B7-76ED66AE40F3}"/>
    <cellStyle name="Porcentaje 2" xfId="7" xr:uid="{5FA6FF8F-9C90-4854-AA42-16553A9FE3F2}"/>
    <cellStyle name="Porcentaje 3" xfId="11" xr:uid="{679D427B-38E9-4A05-A252-748BCC3651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baranda\OneDrive%20-%20Universidad%20Complutense%20de%20Madrid%20(UCM)\Documentos\CCAA\2024\FICHEROS%20DEFINITIVOS\Cuadros%20Memoria%20CCAA%202024_definitiv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2024 "/>
      <sheetName val="CTA. RESULTADOS 2024"/>
      <sheetName val="ESTADO CAMB. PATRIM.NETO 2024"/>
      <sheetName val="ESTADO INGRESOS Y GASTOS 2024"/>
      <sheetName val="ESTADO FLUJOS EFECTIVO 2024"/>
      <sheetName val=" EFECTIVOS PERSONAL 2024"/>
      <sheetName val="CONVENIOS 2024 Gastos"/>
      <sheetName val="CONVENIOS 2024 Ingresos"/>
      <sheetName val="C.I PERSONAL"/>
      <sheetName val="INMOVILIZADOS 2024"/>
      <sheetName val="INMOVILIZADOS 2023"/>
      <sheetName val="RELACION DE INMUEBLES 2024"/>
      <sheetName val="BS CESIÓN 2024"/>
      <sheetName val="ProvisionesyContingencias 2024"/>
      <sheetName val="ACTIVOS Y PASIVOS FINANC.2024"/>
      <sheetName val="AVALES Y GARANTIAS 2024"/>
      <sheetName val="TRANSF.SUBVEN.RECIB.CONCE.2024"/>
      <sheetName val="MEDIO AMBIENTE 2023"/>
      <sheetName val="RESULTADO POR ACTIVIDADES 2023"/>
      <sheetName val="VALORES RECIB. DEPOSITO 2024"/>
      <sheetName val="EST.LIQ.PPTO. INGRESOS 2024"/>
      <sheetName val="EST.LIQ.PPTO.GTOS CAPITULO 2024"/>
      <sheetName val="EST.LIQ.PPTO.GTOS PROGRAMA 2024"/>
      <sheetName val="RESULTADO PRESUPUESTARIO 2024"/>
      <sheetName val="CONTRAT. ADMVA.2024"/>
      <sheetName val="DNP 2024"/>
      <sheetName val="ANP 2024"/>
      <sheetName val="CPA 2024"/>
      <sheetName val="Liquid.Ingresos Subc. 2024"/>
      <sheetName val="Gráfica ingresos 2024"/>
      <sheetName val="Liquid.Gastos Subc. 2024"/>
      <sheetName val="CRT 2024"/>
      <sheetName val="Gráfica gastos 2024"/>
      <sheetName val="MC 2024"/>
      <sheetName val="REMANENTES CRÉDITO 2024"/>
      <sheetName val="PROYECTOS DE INVERSION 2024"/>
      <sheetName val="ACREE.OPS.PTES.APL.PPTO. 2024"/>
      <sheetName val="DERECHOS ANULADOS 2024"/>
      <sheetName val="RECAUDACION NETA 2024"/>
      <sheetName val="DEVOLUCIONES INGRESOS 2024"/>
      <sheetName val="Obli.Pte.PagoCerra 2024"/>
      <sheetName val="Derech.Pte.Cobro.Cerra 2024"/>
      <sheetName val="Variac.Rdos.Pres.Ej.Ante. 2024"/>
      <sheetName val="COMPROMISOS FUTUROS 2024"/>
      <sheetName val="ERT 2024"/>
      <sheetName val="Indicadores financ. y patri."/>
      <sheetName val="Indicadores presupuestarios"/>
    </sheetNames>
    <sheetDataSet>
      <sheetData sheetId="0"/>
      <sheetData sheetId="1">
        <row r="45">
          <cell r="C45">
            <v>40161744.06999997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71">
          <cell r="F71">
            <v>1382477082.46</v>
          </cell>
        </row>
        <row r="72">
          <cell r="F72">
            <v>442735369.84000003</v>
          </cell>
          <cell r="J72">
            <v>52646672.390000001</v>
          </cell>
        </row>
        <row r="73">
          <cell r="F73">
            <v>1060267.79</v>
          </cell>
        </row>
        <row r="80">
          <cell r="F80">
            <v>57624351.760000005</v>
          </cell>
        </row>
        <row r="102">
          <cell r="F102">
            <v>126267.1799999997</v>
          </cell>
        </row>
        <row r="103">
          <cell r="F103">
            <v>24037.24</v>
          </cell>
        </row>
      </sheetData>
      <sheetData sheetId="10"/>
      <sheetData sheetId="11"/>
      <sheetData sheetId="12"/>
      <sheetData sheetId="13"/>
      <sheetData sheetId="14">
        <row r="30">
          <cell r="H30">
            <v>177877.27999999997</v>
          </cell>
        </row>
        <row r="36">
          <cell r="I36">
            <v>1033048.5900000003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B1DE3-C0E6-49E4-AC16-D6742511EC6E}">
  <sheetPr>
    <tabColor theme="4" tint="0.59999389629810485"/>
    <pageSetUpPr fitToPage="1"/>
  </sheetPr>
  <dimension ref="B2:K30"/>
  <sheetViews>
    <sheetView tabSelected="1" zoomScaleNormal="100" workbookViewId="0">
      <selection activeCell="E5" sqref="E5:E9"/>
    </sheetView>
  </sheetViews>
  <sheetFormatPr baseColWidth="10" defaultRowHeight="12.75" x14ac:dyDescent="0.2"/>
  <cols>
    <col min="1" max="1" width="11.42578125" style="13"/>
    <col min="2" max="2" width="17.140625" style="13" customWidth="1"/>
    <col min="3" max="3" width="26.140625" style="13" bestFit="1" customWidth="1"/>
    <col min="4" max="4" width="8.140625" style="13" customWidth="1"/>
    <col min="5" max="5" width="17.140625" style="13" customWidth="1"/>
    <col min="6" max="6" width="17.28515625" style="13" customWidth="1"/>
    <col min="7" max="7" width="11.28515625" style="13" customWidth="1"/>
    <col min="8" max="8" width="33.85546875" style="13" bestFit="1" customWidth="1"/>
    <col min="9" max="9" width="8.85546875" style="13" customWidth="1"/>
    <col min="10" max="10" width="16.42578125" style="13" customWidth="1"/>
    <col min="11" max="11" width="15.42578125" style="13" customWidth="1"/>
    <col min="12" max="12" width="13.7109375" style="13" bestFit="1" customWidth="1"/>
    <col min="13" max="13" width="17.7109375" style="13" bestFit="1" customWidth="1"/>
    <col min="14" max="16384" width="11.42578125" style="13"/>
  </cols>
  <sheetData>
    <row r="2" spans="2:11" x14ac:dyDescent="0.2">
      <c r="B2" s="25" t="s">
        <v>0</v>
      </c>
      <c r="C2" s="26"/>
      <c r="D2" s="26"/>
      <c r="E2" s="26"/>
      <c r="F2" s="26"/>
      <c r="G2" s="26"/>
      <c r="H2" s="26"/>
      <c r="I2" s="26"/>
      <c r="J2" s="26"/>
      <c r="K2" s="26"/>
    </row>
    <row r="3" spans="2:11" x14ac:dyDescent="0.2">
      <c r="B3" s="27" t="s">
        <v>62</v>
      </c>
      <c r="C3" s="27" t="s">
        <v>1</v>
      </c>
      <c r="D3" s="27" t="s">
        <v>2</v>
      </c>
      <c r="E3" s="27">
        <v>2024</v>
      </c>
      <c r="F3" s="27">
        <v>2023</v>
      </c>
      <c r="G3" s="27" t="s">
        <v>62</v>
      </c>
      <c r="H3" s="27" t="s">
        <v>3</v>
      </c>
      <c r="I3" s="27" t="s">
        <v>2</v>
      </c>
      <c r="J3" s="27">
        <v>2024</v>
      </c>
      <c r="K3" s="27">
        <v>2023</v>
      </c>
    </row>
    <row r="4" spans="2:11" x14ac:dyDescent="0.2"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2:11" x14ac:dyDescent="0.2">
      <c r="B5" s="24" t="s">
        <v>4</v>
      </c>
      <c r="C5" s="24"/>
      <c r="D5" s="14"/>
      <c r="E5" s="14">
        <f>E6+E9+E15</f>
        <v>1937905692.7800002</v>
      </c>
      <c r="F5" s="14">
        <f>F6+F9+F15</f>
        <v>1919906185.8299999</v>
      </c>
      <c r="G5" s="24" t="s">
        <v>5</v>
      </c>
      <c r="H5" s="24"/>
      <c r="I5" s="14"/>
      <c r="J5" s="14">
        <f>J6+J8+J11</f>
        <v>1798472269.23</v>
      </c>
      <c r="K5" s="14">
        <f>K6+K8+K11</f>
        <v>1761012935.95</v>
      </c>
    </row>
    <row r="6" spans="2:11" x14ac:dyDescent="0.2">
      <c r="B6" s="28" t="s">
        <v>6</v>
      </c>
      <c r="C6" s="28"/>
      <c r="D6" s="1" t="s">
        <v>7</v>
      </c>
      <c r="E6" s="16">
        <f>SUM(E7:E8)</f>
        <v>150304.41999999969</v>
      </c>
      <c r="F6" s="16">
        <f>SUM(F7:F8)</f>
        <v>184183.32999999984</v>
      </c>
      <c r="G6" s="28" t="s">
        <v>8</v>
      </c>
      <c r="H6" s="28"/>
      <c r="I6" s="1"/>
      <c r="J6" s="16">
        <f>J7</f>
        <v>2005387566.9200001</v>
      </c>
      <c r="K6" s="16">
        <f>K7</f>
        <v>2005387566.9200001</v>
      </c>
    </row>
    <row r="7" spans="2:11" ht="24" x14ac:dyDescent="0.2">
      <c r="B7" s="2">
        <v>210</v>
      </c>
      <c r="C7" s="3" t="s">
        <v>9</v>
      </c>
      <c r="D7" s="1"/>
      <c r="E7" s="15">
        <f>'[1]INMOVILIZADOS 2024'!F103</f>
        <v>24037.24</v>
      </c>
      <c r="F7" s="15">
        <v>24037.24</v>
      </c>
      <c r="G7" s="2">
        <v>100</v>
      </c>
      <c r="H7" s="3" t="s">
        <v>10</v>
      </c>
      <c r="I7" s="1"/>
      <c r="J7" s="15">
        <v>2005387566.9200001</v>
      </c>
      <c r="K7" s="15">
        <v>2005387566.9200001</v>
      </c>
    </row>
    <row r="8" spans="2:11" x14ac:dyDescent="0.2">
      <c r="B8" s="2" t="s">
        <v>63</v>
      </c>
      <c r="C8" s="3" t="s">
        <v>11</v>
      </c>
      <c r="D8" s="1"/>
      <c r="E8" s="15">
        <f>'[1]INMOVILIZADOS 2024'!F102</f>
        <v>126267.1799999997</v>
      </c>
      <c r="F8" s="15">
        <v>160146.08999999985</v>
      </c>
      <c r="G8" s="28" t="s">
        <v>12</v>
      </c>
      <c r="H8" s="28"/>
      <c r="I8" s="1"/>
      <c r="J8" s="16">
        <f>SUM(J9:J10)</f>
        <v>-290480473.56</v>
      </c>
      <c r="K8" s="16">
        <f>SUM(K9:K10)</f>
        <v>-330642217.63000005</v>
      </c>
    </row>
    <row r="9" spans="2:11" x14ac:dyDescent="0.2">
      <c r="B9" s="28" t="s">
        <v>14</v>
      </c>
      <c r="C9" s="28"/>
      <c r="D9" s="1" t="s">
        <v>15</v>
      </c>
      <c r="E9" s="16">
        <f>SUM(E10:E14)</f>
        <v>1936543744.2400002</v>
      </c>
      <c r="F9" s="16">
        <f>SUM(F10:F14)</f>
        <v>1918620567.5599999</v>
      </c>
      <c r="G9" s="2">
        <v>120</v>
      </c>
      <c r="H9" s="5" t="s">
        <v>13</v>
      </c>
      <c r="I9" s="1"/>
      <c r="J9" s="15">
        <v>-330642217.63</v>
      </c>
      <c r="K9" s="15">
        <v>-288553243.91000003</v>
      </c>
    </row>
    <row r="10" spans="2:11" x14ac:dyDescent="0.2">
      <c r="B10" s="6">
        <v>220</v>
      </c>
      <c r="C10" s="7" t="s">
        <v>17</v>
      </c>
      <c r="D10" s="1"/>
      <c r="E10" s="15">
        <f>'[1]INMOVILIZADOS 2024'!F71</f>
        <v>1382477082.46</v>
      </c>
      <c r="F10" s="15">
        <v>1382477082.46</v>
      </c>
      <c r="G10" s="2">
        <v>129</v>
      </c>
      <c r="H10" s="5" t="s">
        <v>16</v>
      </c>
      <c r="I10" s="1"/>
      <c r="J10" s="4">
        <f>'[1]CTA. RESULTADOS 2024'!C45</f>
        <v>40161744.06999997</v>
      </c>
      <c r="K10" s="15">
        <v>-42088973.720000021</v>
      </c>
    </row>
    <row r="11" spans="2:11" x14ac:dyDescent="0.2">
      <c r="B11" s="2" t="s">
        <v>64</v>
      </c>
      <c r="C11" s="3" t="s">
        <v>19</v>
      </c>
      <c r="D11" s="1"/>
      <c r="E11" s="15">
        <f>'[1]INMOVILIZADOS 2024'!F72</f>
        <v>442735369.84000003</v>
      </c>
      <c r="F11" s="15">
        <v>448874838.36000001</v>
      </c>
      <c r="G11" s="28" t="s">
        <v>18</v>
      </c>
      <c r="H11" s="28"/>
      <c r="I11" s="1"/>
      <c r="J11" s="16">
        <v>83565175.870000005</v>
      </c>
      <c r="K11" s="16">
        <v>86267586.659999996</v>
      </c>
    </row>
    <row r="12" spans="2:11" ht="24" x14ac:dyDescent="0.2">
      <c r="B12" s="2">
        <v>208</v>
      </c>
      <c r="C12" s="3" t="s">
        <v>20</v>
      </c>
      <c r="D12" s="1"/>
      <c r="E12" s="15">
        <f>'[1]INMOVILIZADOS 2024'!F73</f>
        <v>1060267.79</v>
      </c>
      <c r="F12" s="15">
        <v>1060267.79</v>
      </c>
      <c r="G12" s="8"/>
      <c r="H12" s="8"/>
      <c r="I12" s="9"/>
      <c r="J12" s="18"/>
      <c r="K12" s="15"/>
    </row>
    <row r="13" spans="2:11" ht="36" x14ac:dyDescent="0.2">
      <c r="B13" s="2" t="s">
        <v>65</v>
      </c>
      <c r="C13" s="3" t="s">
        <v>21</v>
      </c>
      <c r="D13" s="1"/>
      <c r="E13" s="15">
        <f>'[1]INMOVILIZADOS 2024'!J72</f>
        <v>52646672.390000001</v>
      </c>
      <c r="F13" s="15">
        <v>53757320.899999887</v>
      </c>
      <c r="G13" s="8"/>
      <c r="H13" s="8"/>
      <c r="I13" s="9"/>
      <c r="J13" s="18"/>
      <c r="K13" s="15"/>
    </row>
    <row r="14" spans="2:11" ht="24" x14ac:dyDescent="0.2">
      <c r="B14" s="2">
        <v>231</v>
      </c>
      <c r="C14" s="3" t="s">
        <v>23</v>
      </c>
      <c r="D14" s="1"/>
      <c r="E14" s="15">
        <f>'[1]INMOVILIZADOS 2024'!F80</f>
        <v>57624351.760000005</v>
      </c>
      <c r="F14" s="15">
        <v>32451058.049999997</v>
      </c>
      <c r="G14" s="24" t="s">
        <v>22</v>
      </c>
      <c r="H14" s="24"/>
      <c r="I14" s="19"/>
      <c r="J14" s="14">
        <f>SUM(J15:J16)</f>
        <v>153485578.16</v>
      </c>
      <c r="K14" s="14">
        <f>SUM(K15:K16)</f>
        <v>260165671.85000002</v>
      </c>
    </row>
    <row r="15" spans="2:11" x14ac:dyDescent="0.2">
      <c r="B15" s="28" t="s">
        <v>25</v>
      </c>
      <c r="C15" s="28"/>
      <c r="D15" s="1" t="s">
        <v>26</v>
      </c>
      <c r="E15" s="16">
        <f>SUM(E16:E18)</f>
        <v>1211644.1200000003</v>
      </c>
      <c r="F15" s="16">
        <f>SUM(F16:F18)</f>
        <v>1101434.9400000002</v>
      </c>
      <c r="G15" s="28" t="s">
        <v>24</v>
      </c>
      <c r="H15" s="28"/>
      <c r="I15" s="1">
        <v>15</v>
      </c>
      <c r="J15" s="16">
        <f>44357388+1121311.26</f>
        <v>45478699.259999998</v>
      </c>
      <c r="K15" s="16">
        <f>146091200.97-1200174.07</f>
        <v>144891026.90000001</v>
      </c>
    </row>
    <row r="16" spans="2:11" ht="24" x14ac:dyDescent="0.2">
      <c r="B16" s="2" t="s">
        <v>29</v>
      </c>
      <c r="C16" s="3" t="s">
        <v>30</v>
      </c>
      <c r="D16" s="1"/>
      <c r="E16" s="15">
        <f>'[1]ACTIVOS Y PASIVOS FINANC.2024'!H30</f>
        <v>177877.27999999997</v>
      </c>
      <c r="F16" s="15">
        <v>172912.36999999997</v>
      </c>
      <c r="G16" s="28" t="s">
        <v>27</v>
      </c>
      <c r="H16" s="28"/>
      <c r="I16" s="1" t="s">
        <v>28</v>
      </c>
      <c r="J16" s="21">
        <f>SUM(J17)</f>
        <v>108006878.90000001</v>
      </c>
      <c r="K16" s="16">
        <f>SUM(K17)</f>
        <v>115274644.95</v>
      </c>
    </row>
    <row r="17" spans="2:11" ht="24" x14ac:dyDescent="0.2">
      <c r="B17" s="2">
        <v>252</v>
      </c>
      <c r="C17" s="3" t="s">
        <v>32</v>
      </c>
      <c r="D17" s="1"/>
      <c r="E17" s="15">
        <f>'[1]ACTIVOS Y PASIVOS FINANC.2024'!I36</f>
        <v>1033048.5900000003</v>
      </c>
      <c r="F17" s="15">
        <v>928522.57000000018</v>
      </c>
      <c r="G17" s="2" t="s">
        <v>66</v>
      </c>
      <c r="H17" s="3" t="s">
        <v>31</v>
      </c>
      <c r="I17" s="1"/>
      <c r="J17" s="22">
        <v>108006878.90000001</v>
      </c>
      <c r="K17" s="15">
        <v>115274644.95</v>
      </c>
    </row>
    <row r="18" spans="2:11" x14ac:dyDescent="0.2">
      <c r="B18" s="2">
        <v>260</v>
      </c>
      <c r="C18" s="3" t="s">
        <v>67</v>
      </c>
      <c r="D18" s="1"/>
      <c r="E18" s="22">
        <v>718.25</v>
      </c>
      <c r="F18" s="15">
        <v>0</v>
      </c>
      <c r="G18" s="10"/>
      <c r="H18" s="10"/>
      <c r="I18" s="11"/>
      <c r="J18" s="17"/>
      <c r="K18" s="15"/>
    </row>
    <row r="19" spans="2:11" x14ac:dyDescent="0.2">
      <c r="B19" s="24" t="s">
        <v>33</v>
      </c>
      <c r="C19" s="24"/>
      <c r="D19" s="14"/>
      <c r="E19" s="14">
        <f>E20+E22+E26+E28</f>
        <v>182204090.59</v>
      </c>
      <c r="F19" s="14">
        <f>F20+F22+F26+F28</f>
        <v>257056169.78</v>
      </c>
      <c r="G19" s="24" t="s">
        <v>34</v>
      </c>
      <c r="H19" s="24"/>
      <c r="I19" s="14"/>
      <c r="J19" s="14">
        <f>J20+J22+J25+J29</f>
        <v>168151935.98000002</v>
      </c>
      <c r="K19" s="14">
        <f>K20+K22+K25+K29</f>
        <v>155783747.81</v>
      </c>
    </row>
    <row r="20" spans="2:11" x14ac:dyDescent="0.2">
      <c r="B20" s="28" t="s">
        <v>35</v>
      </c>
      <c r="C20" s="28"/>
      <c r="D20" s="1"/>
      <c r="E20" s="16">
        <f>SUM(E21)</f>
        <v>556769.86</v>
      </c>
      <c r="F20" s="16">
        <f>SUM(F21)</f>
        <v>568159.87</v>
      </c>
      <c r="G20" s="28" t="s">
        <v>36</v>
      </c>
      <c r="H20" s="28"/>
      <c r="I20" s="1">
        <v>15</v>
      </c>
      <c r="J20" s="15">
        <f>SUM(J21)</f>
        <v>6127885.1799999997</v>
      </c>
      <c r="K20" s="15">
        <f>SUM(K21)</f>
        <v>1200174.07</v>
      </c>
    </row>
    <row r="21" spans="2:11" ht="24" x14ac:dyDescent="0.2">
      <c r="B21" s="2">
        <v>300</v>
      </c>
      <c r="C21" s="3" t="s">
        <v>37</v>
      </c>
      <c r="D21" s="1"/>
      <c r="E21" s="15">
        <v>556769.86</v>
      </c>
      <c r="F21" s="15">
        <v>568159.87</v>
      </c>
      <c r="G21" s="2">
        <v>582</v>
      </c>
      <c r="H21" s="3" t="s">
        <v>38</v>
      </c>
      <c r="I21" s="1"/>
      <c r="J21" s="15">
        <v>6127885.1799999997</v>
      </c>
      <c r="K21" s="15">
        <v>1200174.07</v>
      </c>
    </row>
    <row r="22" spans="2:11" x14ac:dyDescent="0.2">
      <c r="B22" s="28" t="s">
        <v>39</v>
      </c>
      <c r="C22" s="28"/>
      <c r="D22" s="1"/>
      <c r="E22" s="16">
        <f>SUM(E23:E25)</f>
        <v>117783244.06999999</v>
      </c>
      <c r="F22" s="16">
        <f>SUM(F23:F25)</f>
        <v>126602749.38999999</v>
      </c>
      <c r="G22" s="28" t="s">
        <v>40</v>
      </c>
      <c r="H22" s="28"/>
      <c r="I22" s="1" t="s">
        <v>28</v>
      </c>
      <c r="J22" s="16">
        <f>SUM(J23:J24)</f>
        <v>5441884.8400000008</v>
      </c>
      <c r="K22" s="16">
        <f>SUM(K23:K24)</f>
        <v>6170668.0300000003</v>
      </c>
    </row>
    <row r="23" spans="2:11" ht="24" x14ac:dyDescent="0.2">
      <c r="B23" s="2" t="s">
        <v>41</v>
      </c>
      <c r="C23" s="3" t="s">
        <v>42</v>
      </c>
      <c r="D23" s="1"/>
      <c r="E23" s="15">
        <f>90623898.5-1638124.9</f>
        <v>88985773.599999994</v>
      </c>
      <c r="F23" s="15">
        <v>101779024.39999999</v>
      </c>
      <c r="G23" s="2" t="s">
        <v>43</v>
      </c>
      <c r="H23" s="3" t="s">
        <v>31</v>
      </c>
      <c r="I23" s="1"/>
      <c r="J23" s="22">
        <f>533979.53+4734201.2+173704.11</f>
        <v>5441884.8400000008</v>
      </c>
      <c r="K23" s="15">
        <v>6170668.0300000003</v>
      </c>
    </row>
    <row r="24" spans="2:11" x14ac:dyDescent="0.2">
      <c r="B24" s="2" t="s">
        <v>68</v>
      </c>
      <c r="C24" s="3" t="s">
        <v>44</v>
      </c>
      <c r="D24" s="1" t="s">
        <v>45</v>
      </c>
      <c r="E24" s="15">
        <f>584167.42+18377039.55</f>
        <v>18961206.970000003</v>
      </c>
      <c r="F24" s="15">
        <v>18434948.780000001</v>
      </c>
      <c r="G24" s="12"/>
      <c r="H24" s="3"/>
      <c r="I24" s="1"/>
      <c r="J24" s="15"/>
      <c r="K24" s="15"/>
    </row>
    <row r="25" spans="2:11" x14ac:dyDescent="0.2">
      <c r="B25" s="2">
        <v>470</v>
      </c>
      <c r="C25" s="3" t="s">
        <v>46</v>
      </c>
      <c r="D25" s="1" t="s">
        <v>47</v>
      </c>
      <c r="E25" s="15">
        <v>9836263.5</v>
      </c>
      <c r="F25" s="15">
        <v>6388776.21</v>
      </c>
      <c r="G25" s="32" t="s">
        <v>48</v>
      </c>
      <c r="H25" s="32"/>
      <c r="I25" s="1"/>
      <c r="J25" s="16">
        <f>SUM(J26:J28)</f>
        <v>74780557.340000004</v>
      </c>
      <c r="K25" s="16">
        <f>SUM(K26:K28)</f>
        <v>69408085.090000004</v>
      </c>
    </row>
    <row r="26" spans="2:11" x14ac:dyDescent="0.2">
      <c r="B26" s="28" t="s">
        <v>49</v>
      </c>
      <c r="C26" s="28"/>
      <c r="D26" s="1"/>
      <c r="E26" s="16">
        <f>SUM(E27:E27)</f>
        <v>647139.73</v>
      </c>
      <c r="F26" s="16">
        <f>SUM(F27:F27)</f>
        <v>585639.84</v>
      </c>
      <c r="G26" s="2" t="s">
        <v>69</v>
      </c>
      <c r="H26" s="3" t="s">
        <v>50</v>
      </c>
      <c r="I26" s="1"/>
      <c r="J26" s="15">
        <v>49028042.390000001</v>
      </c>
      <c r="K26" s="15">
        <v>44204732.270000003</v>
      </c>
    </row>
    <row r="27" spans="2:11" ht="24" x14ac:dyDescent="0.2">
      <c r="B27" s="2">
        <v>544</v>
      </c>
      <c r="C27" s="3" t="s">
        <v>51</v>
      </c>
      <c r="D27" s="1" t="s">
        <v>26</v>
      </c>
      <c r="E27" s="15">
        <v>647139.73</v>
      </c>
      <c r="F27" s="15">
        <v>585639.84</v>
      </c>
      <c r="G27" s="2" t="s">
        <v>70</v>
      </c>
      <c r="H27" s="3" t="s">
        <v>52</v>
      </c>
      <c r="I27" s="1" t="s">
        <v>53</v>
      </c>
      <c r="J27" s="15">
        <f>8164482.59-27.54+615.3+609.5+3432.8+3893.43</f>
        <v>8173006.0799999991</v>
      </c>
      <c r="K27" s="15">
        <v>8199227.6399999997</v>
      </c>
    </row>
    <row r="28" spans="2:11" x14ac:dyDescent="0.2">
      <c r="B28" s="29" t="s">
        <v>55</v>
      </c>
      <c r="C28" s="30"/>
      <c r="D28" s="1"/>
      <c r="E28" s="16">
        <f>SUM(E29)</f>
        <v>63216936.93</v>
      </c>
      <c r="F28" s="16">
        <f>SUM(F29)</f>
        <v>129299620.68000001</v>
      </c>
      <c r="G28" s="2" t="s">
        <v>71</v>
      </c>
      <c r="H28" s="3" t="s">
        <v>46</v>
      </c>
      <c r="I28" s="1" t="s">
        <v>54</v>
      </c>
      <c r="J28" s="15">
        <v>17579508.870000001</v>
      </c>
      <c r="K28" s="15">
        <v>17004125.18</v>
      </c>
    </row>
    <row r="29" spans="2:11" x14ac:dyDescent="0.2">
      <c r="B29" s="23" t="s">
        <v>58</v>
      </c>
      <c r="C29" s="3" t="s">
        <v>59</v>
      </c>
      <c r="D29" s="1"/>
      <c r="E29" s="15">
        <v>63216936.93</v>
      </c>
      <c r="F29" s="15">
        <v>129299620.68000001</v>
      </c>
      <c r="G29" s="28" t="s">
        <v>56</v>
      </c>
      <c r="H29" s="28"/>
      <c r="I29" s="1" t="s">
        <v>57</v>
      </c>
      <c r="J29" s="16">
        <v>81801608.620000005</v>
      </c>
      <c r="K29" s="16">
        <v>79004820.620000005</v>
      </c>
    </row>
    <row r="30" spans="2:11" x14ac:dyDescent="0.2">
      <c r="B30" s="31" t="s">
        <v>60</v>
      </c>
      <c r="C30" s="31"/>
      <c r="D30" s="20"/>
      <c r="E30" s="14">
        <f>+E5+E19</f>
        <v>2120109783.3700001</v>
      </c>
      <c r="F30" s="14">
        <f>+F5+F19</f>
        <v>2176962355.6100001</v>
      </c>
      <c r="G30" s="31" t="s">
        <v>61</v>
      </c>
      <c r="H30" s="31"/>
      <c r="I30" s="20"/>
      <c r="J30" s="14">
        <f>J5+J14+J19</f>
        <v>2120109783.3700001</v>
      </c>
      <c r="K30" s="14">
        <f>K5+K14+K19</f>
        <v>2176962355.6100001</v>
      </c>
    </row>
  </sheetData>
  <mergeCells count="34">
    <mergeCell ref="B30:C30"/>
    <mergeCell ref="G30:H30"/>
    <mergeCell ref="G11:H11"/>
    <mergeCell ref="G14:H14"/>
    <mergeCell ref="G15:H15"/>
    <mergeCell ref="G16:H16"/>
    <mergeCell ref="B19:C19"/>
    <mergeCell ref="G19:H19"/>
    <mergeCell ref="B20:C20"/>
    <mergeCell ref="G20:H20"/>
    <mergeCell ref="B22:C22"/>
    <mergeCell ref="G22:H22"/>
    <mergeCell ref="G25:H25"/>
    <mergeCell ref="G29:H29"/>
    <mergeCell ref="B6:C6"/>
    <mergeCell ref="G6:H6"/>
    <mergeCell ref="B9:C9"/>
    <mergeCell ref="B15:C15"/>
    <mergeCell ref="B28:C28"/>
    <mergeCell ref="B26:C26"/>
    <mergeCell ref="G8:H8"/>
    <mergeCell ref="B5:C5"/>
    <mergeCell ref="G5:H5"/>
    <mergeCell ref="B2:K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  <pageSetup paperSize="9" scale="71" fitToHeight="0" orientation="landscape" r:id="rId1"/>
  <ignoredErrors>
    <ignoredError sqref="K25 K8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2E15B5C5239A44E83F9A038B30A9CD0" ma:contentTypeVersion="12" ma:contentTypeDescription="Crear nuevo documento." ma:contentTypeScope="" ma:versionID="006813614942860e7a043e35f9b5d5e9">
  <xsd:schema xmlns:xsd="http://www.w3.org/2001/XMLSchema" xmlns:xs="http://www.w3.org/2001/XMLSchema" xmlns:p="http://schemas.microsoft.com/office/2006/metadata/properties" xmlns:ns3="582ea51b-b6c3-4e80-97f9-85709bc24275" targetNamespace="http://schemas.microsoft.com/office/2006/metadata/properties" ma:root="true" ma:fieldsID="74f763e9334fdab43359134c99100fe2" ns3:_="">
    <xsd:import namespace="582ea51b-b6c3-4e80-97f9-85709bc2427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SearchProperties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a51b-b6c3-4e80-97f9-85709bc242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82ea51b-b6c3-4e80-97f9-85709bc24275" xsi:nil="true"/>
  </documentManagement>
</p:properties>
</file>

<file path=customXml/itemProps1.xml><?xml version="1.0" encoding="utf-8"?>
<ds:datastoreItem xmlns:ds="http://schemas.openxmlformats.org/officeDocument/2006/customXml" ds:itemID="{4D07B0DB-397E-4B76-ADEB-048827226E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0453D8-D4A4-4E22-B284-33E09C984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82ea51b-b6c3-4e80-97f9-85709bc242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3775F9-11CF-49F9-BF5F-2711233201D6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582ea51b-b6c3-4e80-97f9-85709bc24275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BALANCE individual 2024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BARANDA DIAZ</dc:creator>
  <cp:lastModifiedBy>CRISTINA RIOS MAURE</cp:lastModifiedBy>
  <cp:lastPrinted>2025-06-23T08:08:11Z</cp:lastPrinted>
  <dcterms:created xsi:type="dcterms:W3CDTF">2024-06-17T09:27:09Z</dcterms:created>
  <dcterms:modified xsi:type="dcterms:W3CDTF">2025-06-23T08:59:21Z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0x01010032E15B5C5239A44E83F9A038B30A9CD0</vt:lpwstr>
  </property>
</Properties>
</file>