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553" firstSheet="2" activeTab="6"/>
  </bookViews>
  <sheets>
    <sheet name="ET grado 2" sheetId="1" r:id="rId1"/>
    <sheet name="Prices degree 2" sheetId="2" r:id="rId2"/>
    <sheet name="ET grado 4" sheetId="3" r:id="rId3"/>
    <sheet name="Discount function" sheetId="4" r:id="rId4"/>
    <sheet name="Prices degree 4" sheetId="5" r:id="rId5"/>
    <sheet name="Zero coupon curves" sheetId="6" r:id="rId6"/>
    <sheet name="Hoja1" sheetId="7" r:id="rId7"/>
    <sheet name="Hoja2" sheetId="8" r:id="rId8"/>
    <sheet name="Hoja3" sheetId="9" r:id="rId9"/>
  </sheets>
  <definedNames/>
  <calcPr fullCalcOnLoad="1"/>
</workbook>
</file>

<file path=xl/comments1.xml><?xml version="1.0" encoding="utf-8"?>
<comments xmlns="http://schemas.openxmlformats.org/spreadsheetml/2006/main">
  <authors>
    <author>Alfonso Novales</author>
  </authors>
  <commentList>
    <comment ref="B26" authorId="0">
      <text>
        <r>
          <rPr>
            <sz val="8"/>
            <rFont val="Tahoma"/>
            <family val="2"/>
          </rPr>
          <t>Estos valores ajustados son los precios de los bonos estimados por el modelo</t>
        </r>
      </text>
    </comment>
    <comment ref="A17" authorId="0">
      <text>
        <r>
          <rPr>
            <b/>
            <sz val="8"/>
            <rFont val="Tahoma"/>
            <family val="2"/>
          </rPr>
          <t>El modelo teórico no tiene constante</t>
        </r>
      </text>
    </comment>
  </commentList>
</comments>
</file>

<file path=xl/comments3.xml><?xml version="1.0" encoding="utf-8"?>
<comments xmlns="http://schemas.openxmlformats.org/spreadsheetml/2006/main">
  <authors>
    <author>Alfonso Novales</author>
  </authors>
  <commentList>
    <comment ref="B28" authorId="0">
      <text>
        <r>
          <rPr>
            <b/>
            <sz val="8"/>
            <rFont val="Tahoma"/>
            <family val="2"/>
          </rPr>
          <t>Valores ajustados sonlos precios de los bonos estimados por el modelo</t>
        </r>
      </text>
    </comment>
    <comment ref="A17" authorId="0">
      <text>
        <r>
          <rPr>
            <b/>
            <sz val="8"/>
            <rFont val="Tahoma"/>
            <family val="2"/>
          </rPr>
          <t>El modelo teórico no tiene constante</t>
        </r>
      </text>
    </comment>
  </commentList>
</comments>
</file>

<file path=xl/sharedStrings.xml><?xml version="1.0" encoding="utf-8"?>
<sst xmlns="http://schemas.openxmlformats.org/spreadsheetml/2006/main" count="97" uniqueCount="58">
  <si>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</si>
  <si>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</si>
  <si>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</si>
  <si>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</si>
  <si>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</si>
  <si>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</si>
  <si>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</si>
  <si>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Regresión</t>
  </si>
  <si>
    <t>Residuos</t>
  </si>
  <si>
    <t>Total</t>
  </si>
  <si>
    <t>Intercepción</t>
  </si>
  <si>
    <t>Grados de libertad</t>
  </si>
  <si>
    <t>Suma de cuadrados</t>
  </si>
  <si>
    <t>Promedio de los cuadrados</t>
  </si>
  <si>
    <t>F</t>
  </si>
  <si>
    <t>Valor crítico de F</t>
  </si>
  <si>
    <t>Coeficientes</t>
  </si>
  <si>
    <t>Estadístico t</t>
  </si>
  <si>
    <t>Probabilidad</t>
  </si>
  <si>
    <t>Variable X 1</t>
  </si>
  <si>
    <t>Variable X 2</t>
  </si>
  <si>
    <t>Variable X 3</t>
  </si>
  <si>
    <t>Observación</t>
  </si>
  <si>
    <t>Pronóstico para Y</t>
  </si>
  <si>
    <t>Variable X 4</t>
  </si>
  <si>
    <t>Variable X 5</t>
  </si>
  <si>
    <t>PRICE REGRESSION ON SECOND DEGREE POLYNOMIAL</t>
  </si>
  <si>
    <t>PRICE REGRESSION ON FOURTH DEGREE POLYNOMIAL</t>
  </si>
  <si>
    <t>Discount function (Column 2)</t>
  </si>
  <si>
    <t>Zero coupon rates (Column 3)</t>
  </si>
  <si>
    <t>Residuals</t>
  </si>
  <si>
    <t>Days since last</t>
  </si>
  <si>
    <t>coupon</t>
  </si>
  <si>
    <t>Dates for next coupons</t>
  </si>
  <si>
    <t>Market</t>
  </si>
  <si>
    <t>price</t>
  </si>
  <si>
    <t xml:space="preserve">Price plus </t>
  </si>
  <si>
    <t xml:space="preserve">Fitted </t>
  </si>
  <si>
    <t>second degree</t>
  </si>
  <si>
    <t>polynomial</t>
  </si>
  <si>
    <t>Error in</t>
  </si>
  <si>
    <t>fourth degree</t>
  </si>
  <si>
    <t>Products: coupons time discount function</t>
  </si>
  <si>
    <t>Sum of coupons</t>
  </si>
  <si>
    <t>Linear</t>
  </si>
  <si>
    <t>Quadratic</t>
  </si>
  <si>
    <t>Cubic</t>
  </si>
  <si>
    <t>Fourth degree</t>
  </si>
  <si>
    <t>Maturity</t>
  </si>
  <si>
    <t>Today</t>
  </si>
  <si>
    <t>Coupon</t>
  </si>
  <si>
    <t>Coupon payment dates</t>
  </si>
  <si>
    <t>Remaining cash flows</t>
  </si>
  <si>
    <t>Issuing date</t>
  </si>
  <si>
    <t>Cash flows*Time</t>
  </si>
  <si>
    <t>Cash flows*(Time^2)</t>
  </si>
  <si>
    <t>Cash flows*(Time^3)</t>
  </si>
  <si>
    <t>Cash flows*(Time^4)</t>
  </si>
</sst>
</file>

<file path=xl/styles.xml><?xml version="1.0" encoding="utf-8"?>
<styleSheet xmlns="http://schemas.openxmlformats.org/spreadsheetml/2006/main">
  <numFmts count="4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mmm\-yyyy"/>
    <numFmt numFmtId="190" formatCode="d\-m"/>
    <numFmt numFmtId="191" formatCode="d\-m\-yyyy"/>
    <numFmt numFmtId="192" formatCode="0.0000"/>
    <numFmt numFmtId="193" formatCode="0.000"/>
    <numFmt numFmtId="194" formatCode="0.000000"/>
    <numFmt numFmtId="195" formatCode="0.00000"/>
    <numFmt numFmtId="196" formatCode="0.0000000"/>
    <numFmt numFmtId="197" formatCode="0.00000000"/>
  </numFmts>
  <fonts count="52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.25"/>
      <color indexed="8"/>
      <name val="Arial"/>
      <family val="2"/>
    </font>
    <font>
      <sz val="12.85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193" fontId="5" fillId="0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93" fontId="6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93" fontId="0" fillId="0" borderId="0" xfId="0" applyNumberFormat="1" applyAlignment="1">
      <alignment horizontal="center"/>
    </xf>
    <xf numFmtId="0" fontId="7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7" fillId="36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8" fillId="37" borderId="0" xfId="0" applyFont="1" applyFill="1" applyAlignment="1">
      <alignment horizontal="center"/>
    </xf>
    <xf numFmtId="14" fontId="7" fillId="37" borderId="0" xfId="0" applyNumberFormat="1" applyFont="1" applyFill="1" applyAlignment="1">
      <alignment horizontal="center"/>
    </xf>
    <xf numFmtId="0" fontId="0" fillId="38" borderId="0" xfId="0" applyFill="1" applyAlignment="1">
      <alignment horizontal="center"/>
    </xf>
    <xf numFmtId="0" fontId="8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8" fillId="38" borderId="0" xfId="0" applyFont="1" applyFill="1" applyAlignment="1">
      <alignment horizontal="left"/>
    </xf>
    <xf numFmtId="188" fontId="0" fillId="0" borderId="0" xfId="0" applyNumberFormat="1" applyAlignment="1">
      <alignment horizontal="center"/>
    </xf>
    <xf numFmtId="0" fontId="7" fillId="38" borderId="0" xfId="0" applyFont="1" applyFill="1" applyAlignment="1">
      <alignment/>
    </xf>
    <xf numFmtId="0" fontId="8" fillId="38" borderId="0" xfId="0" applyFont="1" applyFill="1" applyAlignment="1">
      <alignment/>
    </xf>
    <xf numFmtId="19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95" fontId="0" fillId="0" borderId="0" xfId="0" applyNumberFormat="1" applyFill="1" applyBorder="1" applyAlignment="1">
      <alignment horizontal="center"/>
    </xf>
    <xf numFmtId="195" fontId="0" fillId="0" borderId="10" xfId="0" applyNumberForma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2" fontId="0" fillId="0" borderId="10" xfId="0" applyNumberFormat="1" applyFill="1" applyBorder="1" applyAlignment="1">
      <alignment horizontal="center"/>
    </xf>
    <xf numFmtId="193" fontId="0" fillId="0" borderId="0" xfId="0" applyNumberFormat="1" applyFill="1" applyBorder="1" applyAlignment="1">
      <alignment horizontal="center"/>
    </xf>
    <xf numFmtId="193" fontId="0" fillId="0" borderId="10" xfId="0" applyNumberFormat="1" applyFill="1" applyBorder="1" applyAlignment="1">
      <alignment horizontal="center"/>
    </xf>
    <xf numFmtId="19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6" borderId="0" xfId="0" applyFill="1" applyAlignment="1">
      <alignment/>
    </xf>
    <xf numFmtId="0" fontId="15" fillId="36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838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Market prices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Hoja1!$P$9:$P$26</c:f>
              <c:numCache>
                <c:ptCount val="18"/>
                <c:pt idx="0">
                  <c:v>101.48835616438356</c:v>
                </c:pt>
                <c:pt idx="1">
                  <c:v>102.7375</c:v>
                </c:pt>
                <c:pt idx="2">
                  <c:v>102.51917808219179</c:v>
                </c:pt>
                <c:pt idx="3">
                  <c:v>102.88467465753425</c:v>
                </c:pt>
                <c:pt idx="4">
                  <c:v>103.07217465753425</c:v>
                </c:pt>
                <c:pt idx="5">
                  <c:v>103.25650684931507</c:v>
                </c:pt>
                <c:pt idx="6">
                  <c:v>102.6097602739726</c:v>
                </c:pt>
                <c:pt idx="7">
                  <c:v>103.99700342465754</c:v>
                </c:pt>
                <c:pt idx="8">
                  <c:v>99.70077054794521</c:v>
                </c:pt>
                <c:pt idx="9">
                  <c:v>104.27508561643836</c:v>
                </c:pt>
                <c:pt idx="10">
                  <c:v>98.95077054794521</c:v>
                </c:pt>
                <c:pt idx="11">
                  <c:v>103.65642123287671</c:v>
                </c:pt>
                <c:pt idx="12">
                  <c:v>100.89734589041096</c:v>
                </c:pt>
                <c:pt idx="13">
                  <c:v>111.65239726027397</c:v>
                </c:pt>
                <c:pt idx="14">
                  <c:v>103.31583904109588</c:v>
                </c:pt>
                <c:pt idx="15">
                  <c:v>110.20265410958905</c:v>
                </c:pt>
                <c:pt idx="16">
                  <c:v>101.17542808219179</c:v>
                </c:pt>
                <c:pt idx="17">
                  <c:v>104.99383561643836</c:v>
                </c:pt>
              </c:numCache>
            </c:numRef>
          </c:val>
        </c:ser>
        <c:ser>
          <c:idx val="1"/>
          <c:order val="1"/>
          <c:tx>
            <c:v>Fitted prices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Hoja1!$Q$9:$Q$26</c:f>
              <c:numCache>
                <c:ptCount val="18"/>
                <c:pt idx="0">
                  <c:v>101.77930566449157</c:v>
                </c:pt>
                <c:pt idx="1">
                  <c:v>103.0107552188109</c:v>
                </c:pt>
                <c:pt idx="2">
                  <c:v>102.38536900224994</c:v>
                </c:pt>
                <c:pt idx="3">
                  <c:v>102.74778872566748</c:v>
                </c:pt>
                <c:pt idx="4">
                  <c:v>102.81485137215552</c:v>
                </c:pt>
                <c:pt idx="5">
                  <c:v>102.99258568819886</c:v>
                </c:pt>
                <c:pt idx="6">
                  <c:v>102.42178126124597</c:v>
                </c:pt>
                <c:pt idx="7">
                  <c:v>103.8164808535437</c:v>
                </c:pt>
                <c:pt idx="8">
                  <c:v>99.7126116031552</c:v>
                </c:pt>
                <c:pt idx="9">
                  <c:v>104.2722007548898</c:v>
                </c:pt>
                <c:pt idx="10">
                  <c:v>99.12781731369816</c:v>
                </c:pt>
                <c:pt idx="11">
                  <c:v>103.82341505074965</c:v>
                </c:pt>
                <c:pt idx="12">
                  <c:v>101.15152505132882</c:v>
                </c:pt>
                <c:pt idx="13">
                  <c:v>111.89650426913988</c:v>
                </c:pt>
                <c:pt idx="14">
                  <c:v>103.4297643759521</c:v>
                </c:pt>
                <c:pt idx="15">
                  <c:v>110.31157326633385</c:v>
                </c:pt>
                <c:pt idx="16">
                  <c:v>100.9390288355742</c:v>
                </c:pt>
                <c:pt idx="17">
                  <c:v>104.73515592095606</c:v>
                </c:pt>
              </c:numCache>
            </c:numRef>
          </c:val>
        </c:ser>
        <c:axId val="48232171"/>
        <c:axId val="31436356"/>
      </c:barChart>
      <c:catAx>
        <c:axId val="482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36356"/>
        <c:crosses val="autoZero"/>
        <c:auto val="1"/>
        <c:lblOffset val="100"/>
        <c:tickLblSkip val="1"/>
        <c:noMultiLvlLbl val="0"/>
      </c:catAx>
      <c:valAx>
        <c:axId val="31436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32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"/>
          <c:y val="0.22475"/>
          <c:w val="0.1942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Estimated discount function </a:t>
            </a:r>
          </a:p>
        </c:rich>
      </c:tx>
      <c:layout>
        <c:manualLayout>
          <c:xMode val="factor"/>
          <c:yMode val="factor"/>
          <c:x val="-0.0207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6175"/>
          <c:w val="0.89325"/>
          <c:h val="0.81525"/>
        </c:manualLayout>
      </c:layout>
      <c:lineChart>
        <c:grouping val="standard"/>
        <c:varyColors val="0"/>
        <c:ser>
          <c:idx val="0"/>
          <c:order val="0"/>
          <c:tx>
            <c:v>Degree 4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'ET grado 4'!$H$7:$H$107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'ET grado 4'!$I$7:$I$107</c:f>
              <c:numCache>
                <c:ptCount val="101"/>
                <c:pt idx="0">
                  <c:v>0.9995240326013646</c:v>
                </c:pt>
                <c:pt idx="1">
                  <c:v>0.9935476818881791</c:v>
                </c:pt>
                <c:pt idx="2">
                  <c:v>0.9874058964731477</c:v>
                </c:pt>
                <c:pt idx="3">
                  <c:v>0.9811102176912257</c:v>
                </c:pt>
                <c:pt idx="4">
                  <c:v>0.9746719961569011</c:v>
                </c:pt>
                <c:pt idx="5">
                  <c:v>0.9681023917641939</c:v>
                </c:pt>
                <c:pt idx="6">
                  <c:v>0.9614123736866561</c:v>
                </c:pt>
                <c:pt idx="7">
                  <c:v>0.9546127203773722</c:v>
                </c:pt>
                <c:pt idx="8">
                  <c:v>0.9477140195689585</c:v>
                </c:pt>
                <c:pt idx="9">
                  <c:v>0.9407266682735633</c:v>
                </c:pt>
                <c:pt idx="10">
                  <c:v>0.9336608727828677</c:v>
                </c:pt>
                <c:pt idx="11">
                  <c:v>0.926526648668084</c:v>
                </c:pt>
                <c:pt idx="12">
                  <c:v>0.9193338207799575</c:v>
                </c:pt>
                <c:pt idx="13">
                  <c:v>0.9120920232487654</c:v>
                </c:pt>
                <c:pt idx="14">
                  <c:v>0.9048106994843164</c:v>
                </c:pt>
                <c:pt idx="15">
                  <c:v>0.8974991021759524</c:v>
                </c:pt>
                <c:pt idx="16">
                  <c:v>0.8901662932925466</c:v>
                </c:pt>
                <c:pt idx="17">
                  <c:v>0.8828211440825048</c:v>
                </c:pt>
                <c:pt idx="18">
                  <c:v>0.8754723350737647</c:v>
                </c:pt>
                <c:pt idx="19">
                  <c:v>0.8681283560737961</c:v>
                </c:pt>
                <c:pt idx="20">
                  <c:v>0.8607975061696014</c:v>
                </c:pt>
                <c:pt idx="21">
                  <c:v>0.8534878937277145</c:v>
                </c:pt>
                <c:pt idx="22">
                  <c:v>0.8462074363942018</c:v>
                </c:pt>
                <c:pt idx="23">
                  <c:v>0.8389638610946619</c:v>
                </c:pt>
                <c:pt idx="24">
                  <c:v>0.8317647040342252</c:v>
                </c:pt>
                <c:pt idx="25">
                  <c:v>0.8246173106975546</c:v>
                </c:pt>
                <c:pt idx="26">
                  <c:v>0.8175288358488451</c:v>
                </c:pt>
                <c:pt idx="27">
                  <c:v>0.8105062435318233</c:v>
                </c:pt>
                <c:pt idx="28">
                  <c:v>0.8035563070697489</c:v>
                </c:pt>
                <c:pt idx="29">
                  <c:v>0.7966856090654131</c:v>
                </c:pt>
                <c:pt idx="30">
                  <c:v>0.789900541401139</c:v>
                </c:pt>
                <c:pt idx="31">
                  <c:v>0.7832073052387822</c:v>
                </c:pt>
                <c:pt idx="32">
                  <c:v>0.776611911019731</c:v>
                </c:pt>
                <c:pt idx="33">
                  <c:v>0.7701201784649048</c:v>
                </c:pt>
                <c:pt idx="34">
                  <c:v>0.7637377365747555</c:v>
                </c:pt>
                <c:pt idx="35">
                  <c:v>0.7574700236292675</c:v>
                </c:pt>
                <c:pt idx="36">
                  <c:v>0.751322287187957</c:v>
                </c:pt>
                <c:pt idx="37">
                  <c:v>0.7452995840898726</c:v>
                </c:pt>
                <c:pt idx="38">
                  <c:v>0.7394067804535944</c:v>
                </c:pt>
                <c:pt idx="39">
                  <c:v>0.7336485516772355</c:v>
                </c:pt>
                <c:pt idx="40">
                  <c:v>0.7280293824384406</c:v>
                </c:pt>
                <c:pt idx="41">
                  <c:v>0.7225535666943868</c:v>
                </c:pt>
                <c:pt idx="42">
                  <c:v>0.7172252076817829</c:v>
                </c:pt>
                <c:pt idx="43">
                  <c:v>0.7120482179168703</c:v>
                </c:pt>
                <c:pt idx="44">
                  <c:v>0.7070263191954226</c:v>
                </c:pt>
                <c:pt idx="45">
                  <c:v>0.7021630425927451</c:v>
                </c:pt>
                <c:pt idx="46">
                  <c:v>0.6974617284636755</c:v>
                </c:pt>
                <c:pt idx="47">
                  <c:v>0.6929255264425835</c:v>
                </c:pt>
                <c:pt idx="48">
                  <c:v>0.6885573954433715</c:v>
                </c:pt>
                <c:pt idx="49">
                  <c:v>0.6843601036594728</c:v>
                </c:pt>
                <c:pt idx="50">
                  <c:v>0.6803362285638543</c:v>
                </c:pt>
                <c:pt idx="51">
                  <c:v>0.6764881569090142</c:v>
                </c:pt>
                <c:pt idx="52">
                  <c:v>0.6728180847269829</c:v>
                </c:pt>
                <c:pt idx="53">
                  <c:v>0.669328017329323</c:v>
                </c:pt>
                <c:pt idx="54">
                  <c:v>0.6660197693071293</c:v>
                </c:pt>
                <c:pt idx="55">
                  <c:v>0.6628949645310287</c:v>
                </c:pt>
                <c:pt idx="56">
                  <c:v>0.6599550361511805</c:v>
                </c:pt>
                <c:pt idx="57">
                  <c:v>0.6572012265972756</c:v>
                </c:pt>
                <c:pt idx="58">
                  <c:v>0.6546345875785373</c:v>
                </c:pt>
                <c:pt idx="59">
                  <c:v>0.6522559800837214</c:v>
                </c:pt>
                <c:pt idx="60">
                  <c:v>0.6500660743811153</c:v>
                </c:pt>
                <c:pt idx="61">
                  <c:v>0.6480653500185386</c:v>
                </c:pt>
                <c:pt idx="62">
                  <c:v>0.6462540958233435</c:v>
                </c:pt>
                <c:pt idx="63">
                  <c:v>0.6446324099024137</c:v>
                </c:pt>
                <c:pt idx="64">
                  <c:v>0.6432001996421657</c:v>
                </c:pt>
                <c:pt idx="65">
                  <c:v>0.6419571817085475</c:v>
                </c:pt>
                <c:pt idx="66">
                  <c:v>0.6409028820470397</c:v>
                </c:pt>
                <c:pt idx="67">
                  <c:v>0.6400366358826547</c:v>
                </c:pt>
                <c:pt idx="68">
                  <c:v>0.6393575877199376</c:v>
                </c:pt>
                <c:pt idx="69">
                  <c:v>0.638864691342965</c:v>
                </c:pt>
                <c:pt idx="70">
                  <c:v>0.6385567098153457</c:v>
                </c:pt>
                <c:pt idx="71">
                  <c:v>0.6384322154802212</c:v>
                </c:pt>
                <c:pt idx="72">
                  <c:v>0.6384895899602647</c:v>
                </c:pt>
                <c:pt idx="73">
                  <c:v>0.6387270241576815</c:v>
                </c:pt>
                <c:pt idx="74">
                  <c:v>0.639142518254209</c:v>
                </c:pt>
                <c:pt idx="75">
                  <c:v>0.6397338817111173</c:v>
                </c:pt>
                <c:pt idx="76">
                  <c:v>0.6404987332692078</c:v>
                </c:pt>
                <c:pt idx="77">
                  <c:v>0.6414345009488149</c:v>
                </c:pt>
                <c:pt idx="78">
                  <c:v>0.6425384220498044</c:v>
                </c:pt>
                <c:pt idx="79">
                  <c:v>0.6438075431515744</c:v>
                </c:pt>
                <c:pt idx="80">
                  <c:v>0.6452387201130558</c:v>
                </c:pt>
                <c:pt idx="81">
                  <c:v>0.6468286180727104</c:v>
                </c:pt>
                <c:pt idx="82">
                  <c:v>0.6485737114485339</c:v>
                </c:pt>
                <c:pt idx="83">
                  <c:v>0.650470283938052</c:v>
                </c:pt>
                <c:pt idx="84">
                  <c:v>0.6525144285183245</c:v>
                </c:pt>
                <c:pt idx="85">
                  <c:v>0.6547020474459417</c:v>
                </c:pt>
                <c:pt idx="86">
                  <c:v>0.6570288522570272</c:v>
                </c:pt>
                <c:pt idx="87">
                  <c:v>0.6594903637672369</c:v>
                </c:pt>
                <c:pt idx="88">
                  <c:v>0.6620819120717574</c:v>
                </c:pt>
                <c:pt idx="89">
                  <c:v>0.6647986365453087</c:v>
                </c:pt>
                <c:pt idx="90">
                  <c:v>0.6676354858421427</c:v>
                </c:pt>
                <c:pt idx="91">
                  <c:v>0.6705872178960428</c:v>
                </c:pt>
                <c:pt idx="92">
                  <c:v>0.6736483999203258</c:v>
                </c:pt>
                <c:pt idx="93">
                  <c:v>0.6768134084078394</c:v>
                </c:pt>
                <c:pt idx="94">
                  <c:v>0.6800764291309638</c:v>
                </c:pt>
                <c:pt idx="95">
                  <c:v>0.6834314571416118</c:v>
                </c:pt>
                <c:pt idx="96">
                  <c:v>0.6868722967712281</c:v>
                </c:pt>
                <c:pt idx="97">
                  <c:v>0.690392561630789</c:v>
                </c:pt>
                <c:pt idx="98">
                  <c:v>0.6939856746108036</c:v>
                </c:pt>
                <c:pt idx="99">
                  <c:v>0.6976448678813134</c:v>
                </c:pt>
                <c:pt idx="100">
                  <c:v>0.7013631828918906</c:v>
                </c:pt>
              </c:numCache>
            </c:numRef>
          </c:val>
          <c:smooth val="0"/>
        </c:ser>
        <c:ser>
          <c:idx val="1"/>
          <c:order val="1"/>
          <c:tx>
            <c:v>Degree 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'ET grado 2'!$L$6:$L$106</c:f>
              <c:numCache>
                <c:ptCount val="101"/>
                <c:pt idx="0">
                  <c:v>1.0065252500472375</c:v>
                </c:pt>
                <c:pt idx="1">
                  <c:v>0.9988469275858746</c:v>
                </c:pt>
                <c:pt idx="2">
                  <c:v>0.9912051461039311</c:v>
                </c:pt>
                <c:pt idx="3">
                  <c:v>0.9835999056014068</c:v>
                </c:pt>
                <c:pt idx="4">
                  <c:v>0.9760312060783021</c:v>
                </c:pt>
                <c:pt idx="5">
                  <c:v>0.9684990475346167</c:v>
                </c:pt>
                <c:pt idx="6">
                  <c:v>0.9610034299703507</c:v>
                </c:pt>
                <c:pt idx="7">
                  <c:v>0.953544353385504</c:v>
                </c:pt>
                <c:pt idx="8">
                  <c:v>0.9461218177800768</c:v>
                </c:pt>
                <c:pt idx="9">
                  <c:v>0.938735823154069</c:v>
                </c:pt>
                <c:pt idx="10">
                  <c:v>0.9313863695074805</c:v>
                </c:pt>
                <c:pt idx="11">
                  <c:v>0.9240734568403115</c:v>
                </c:pt>
                <c:pt idx="12">
                  <c:v>0.9167970851525618</c:v>
                </c:pt>
                <c:pt idx="13">
                  <c:v>0.9095572544442315</c:v>
                </c:pt>
                <c:pt idx="14">
                  <c:v>0.9023539647153206</c:v>
                </c:pt>
                <c:pt idx="15">
                  <c:v>0.8951872159658292</c:v>
                </c:pt>
                <c:pt idx="16">
                  <c:v>0.888057008195757</c:v>
                </c:pt>
                <c:pt idx="17">
                  <c:v>0.8809633414051042</c:v>
                </c:pt>
                <c:pt idx="18">
                  <c:v>0.8739062155938709</c:v>
                </c:pt>
                <c:pt idx="19">
                  <c:v>0.866885630762057</c:v>
                </c:pt>
                <c:pt idx="20">
                  <c:v>0.8599015869096625</c:v>
                </c:pt>
                <c:pt idx="21">
                  <c:v>0.8529540840366873</c:v>
                </c:pt>
                <c:pt idx="22">
                  <c:v>0.8460431221431315</c:v>
                </c:pt>
                <c:pt idx="23">
                  <c:v>0.8391687012289951</c:v>
                </c:pt>
                <c:pt idx="24">
                  <c:v>0.832330821294278</c:v>
                </c:pt>
                <c:pt idx="25">
                  <c:v>0.8255294823389804</c:v>
                </c:pt>
                <c:pt idx="26">
                  <c:v>0.8187646843631021</c:v>
                </c:pt>
                <c:pt idx="27">
                  <c:v>0.8120364273666434</c:v>
                </c:pt>
                <c:pt idx="28">
                  <c:v>0.805344711349604</c:v>
                </c:pt>
                <c:pt idx="29">
                  <c:v>0.7986895363119839</c:v>
                </c:pt>
                <c:pt idx="30">
                  <c:v>0.7920709022537831</c:v>
                </c:pt>
                <c:pt idx="31">
                  <c:v>0.7854888091750019</c:v>
                </c:pt>
                <c:pt idx="32">
                  <c:v>0.7789432570756399</c:v>
                </c:pt>
                <c:pt idx="33">
                  <c:v>0.7724342459556973</c:v>
                </c:pt>
                <c:pt idx="34">
                  <c:v>0.7659617758151742</c:v>
                </c:pt>
                <c:pt idx="35">
                  <c:v>0.7595258466540705</c:v>
                </c:pt>
                <c:pt idx="36">
                  <c:v>0.7531264584723862</c:v>
                </c:pt>
                <c:pt idx="37">
                  <c:v>0.7467636112701213</c:v>
                </c:pt>
                <c:pt idx="38">
                  <c:v>0.7404373050472758</c:v>
                </c:pt>
                <c:pt idx="39">
                  <c:v>0.7341475398038496</c:v>
                </c:pt>
                <c:pt idx="40">
                  <c:v>0.7278943155398427</c:v>
                </c:pt>
                <c:pt idx="41">
                  <c:v>0.7216776322552553</c:v>
                </c:pt>
                <c:pt idx="42">
                  <c:v>0.7154974899500872</c:v>
                </c:pt>
                <c:pt idx="43">
                  <c:v>0.7093538886243386</c:v>
                </c:pt>
                <c:pt idx="44">
                  <c:v>0.7032468282780094</c:v>
                </c:pt>
                <c:pt idx="45">
                  <c:v>0.6971763089110996</c:v>
                </c:pt>
                <c:pt idx="46">
                  <c:v>0.6911423305236091</c:v>
                </c:pt>
                <c:pt idx="47">
                  <c:v>0.6851448931155381</c:v>
                </c:pt>
                <c:pt idx="48">
                  <c:v>0.6791839966868864</c:v>
                </c:pt>
                <c:pt idx="49">
                  <c:v>0.6732596412376539</c:v>
                </c:pt>
                <c:pt idx="50">
                  <c:v>0.6673718267678411</c:v>
                </c:pt>
                <c:pt idx="51">
                  <c:v>0.6615205532774476</c:v>
                </c:pt>
                <c:pt idx="52">
                  <c:v>0.6557058207664734</c:v>
                </c:pt>
                <c:pt idx="53">
                  <c:v>0.6499276292349188</c:v>
                </c:pt>
                <c:pt idx="54">
                  <c:v>0.6441859786827834</c:v>
                </c:pt>
                <c:pt idx="55">
                  <c:v>0.6384808691100674</c:v>
                </c:pt>
                <c:pt idx="56">
                  <c:v>0.6328123005167708</c:v>
                </c:pt>
                <c:pt idx="57">
                  <c:v>0.6271802729028936</c:v>
                </c:pt>
                <c:pt idx="58">
                  <c:v>0.6215847862684358</c:v>
                </c:pt>
                <c:pt idx="59">
                  <c:v>0.6160258406133973</c:v>
                </c:pt>
                <c:pt idx="60">
                  <c:v>0.6105034359377783</c:v>
                </c:pt>
                <c:pt idx="61">
                  <c:v>0.6050175722415787</c:v>
                </c:pt>
                <c:pt idx="62">
                  <c:v>0.5995682495247985</c:v>
                </c:pt>
                <c:pt idx="63">
                  <c:v>0.5941554677874377</c:v>
                </c:pt>
                <c:pt idx="64">
                  <c:v>0.5887792270294961</c:v>
                </c:pt>
                <c:pt idx="65">
                  <c:v>0.583439527250974</c:v>
                </c:pt>
                <c:pt idx="66">
                  <c:v>0.5781363684518713</c:v>
                </c:pt>
                <c:pt idx="67">
                  <c:v>0.572869750632188</c:v>
                </c:pt>
                <c:pt idx="68">
                  <c:v>0.5676396737919241</c:v>
                </c:pt>
                <c:pt idx="69">
                  <c:v>0.5624461379310796</c:v>
                </c:pt>
                <c:pt idx="70">
                  <c:v>0.5572891430496544</c:v>
                </c:pt>
                <c:pt idx="71">
                  <c:v>0.5521686891476487</c:v>
                </c:pt>
                <c:pt idx="72">
                  <c:v>0.5470847762250624</c:v>
                </c:pt>
                <c:pt idx="73">
                  <c:v>0.5420374042818954</c:v>
                </c:pt>
                <c:pt idx="74">
                  <c:v>0.5370265733181477</c:v>
                </c:pt>
                <c:pt idx="75">
                  <c:v>0.5320522833338195</c:v>
                </c:pt>
                <c:pt idx="76">
                  <c:v>0.5271145343289108</c:v>
                </c:pt>
                <c:pt idx="77">
                  <c:v>0.5222133263034213</c:v>
                </c:pt>
                <c:pt idx="78">
                  <c:v>0.5173486592573513</c:v>
                </c:pt>
                <c:pt idx="79">
                  <c:v>0.5125205331907006</c:v>
                </c:pt>
                <c:pt idx="80">
                  <c:v>0.5077289481034694</c:v>
                </c:pt>
                <c:pt idx="81">
                  <c:v>0.5029739039956576</c:v>
                </c:pt>
                <c:pt idx="82">
                  <c:v>0.49825540086726505</c:v>
                </c:pt>
                <c:pt idx="83">
                  <c:v>0.4935734387182919</c:v>
                </c:pt>
                <c:pt idx="84">
                  <c:v>0.48892801754873816</c:v>
                </c:pt>
                <c:pt idx="85">
                  <c:v>0.4843191373586039</c:v>
                </c:pt>
                <c:pt idx="86">
                  <c:v>0.479746798147889</c:v>
                </c:pt>
                <c:pt idx="87">
                  <c:v>0.47521099991659344</c:v>
                </c:pt>
                <c:pt idx="88">
                  <c:v>0.47071174266471727</c:v>
                </c:pt>
                <c:pt idx="89">
                  <c:v>0.4662490263922605</c:v>
                </c:pt>
                <c:pt idx="90">
                  <c:v>0.46182285109922316</c:v>
                </c:pt>
                <c:pt idx="91">
                  <c:v>0.45743321678560517</c:v>
                </c:pt>
                <c:pt idx="92">
                  <c:v>0.4530801234514066</c:v>
                </c:pt>
                <c:pt idx="93">
                  <c:v>0.44876357109662735</c:v>
                </c:pt>
                <c:pt idx="94">
                  <c:v>0.4444835597212675</c:v>
                </c:pt>
                <c:pt idx="95">
                  <c:v>0.4402400893253271</c:v>
                </c:pt>
                <c:pt idx="96">
                  <c:v>0.4360331599088061</c:v>
                </c:pt>
                <c:pt idx="97">
                  <c:v>0.43186277147170443</c:v>
                </c:pt>
                <c:pt idx="98">
                  <c:v>0.427728924014022</c:v>
                </c:pt>
                <c:pt idx="99">
                  <c:v>0.4236316175357591</c:v>
                </c:pt>
                <c:pt idx="100">
                  <c:v>0.4195708520369158</c:v>
                </c:pt>
              </c:numCache>
            </c:numRef>
          </c:val>
          <c:smooth val="0"/>
        </c:ser>
        <c:marker val="1"/>
        <c:axId val="14491749"/>
        <c:axId val="63316878"/>
      </c:lineChart>
      <c:catAx>
        <c:axId val="14491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6878"/>
        <c:crosses val="autoZero"/>
        <c:auto val="1"/>
        <c:lblOffset val="100"/>
        <c:tickLblSkip val="3"/>
        <c:noMultiLvlLbl val="0"/>
      </c:catAx>
      <c:valAx>
        <c:axId val="63316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917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625"/>
          <c:y val="0.637"/>
          <c:w val="0.145"/>
          <c:h val="0.1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838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Market prices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Hoja1!$P$9:$P$26</c:f>
              <c:numCache>
                <c:ptCount val="18"/>
                <c:pt idx="0">
                  <c:v>101.48835616438356</c:v>
                </c:pt>
                <c:pt idx="1">
                  <c:v>102.7375</c:v>
                </c:pt>
                <c:pt idx="2">
                  <c:v>102.51917808219179</c:v>
                </c:pt>
                <c:pt idx="3">
                  <c:v>102.88467465753425</c:v>
                </c:pt>
                <c:pt idx="4">
                  <c:v>103.07217465753425</c:v>
                </c:pt>
                <c:pt idx="5">
                  <c:v>103.25650684931507</c:v>
                </c:pt>
                <c:pt idx="6">
                  <c:v>102.6097602739726</c:v>
                </c:pt>
                <c:pt idx="7">
                  <c:v>103.99700342465754</c:v>
                </c:pt>
                <c:pt idx="8">
                  <c:v>99.70077054794521</c:v>
                </c:pt>
                <c:pt idx="9">
                  <c:v>104.27508561643836</c:v>
                </c:pt>
                <c:pt idx="10">
                  <c:v>98.95077054794521</c:v>
                </c:pt>
                <c:pt idx="11">
                  <c:v>103.65642123287671</c:v>
                </c:pt>
                <c:pt idx="12">
                  <c:v>100.89734589041096</c:v>
                </c:pt>
                <c:pt idx="13">
                  <c:v>111.65239726027397</c:v>
                </c:pt>
                <c:pt idx="14">
                  <c:v>103.31583904109588</c:v>
                </c:pt>
                <c:pt idx="15">
                  <c:v>110.20265410958905</c:v>
                </c:pt>
                <c:pt idx="16">
                  <c:v>101.17542808219179</c:v>
                </c:pt>
                <c:pt idx="17">
                  <c:v>104.99383561643836</c:v>
                </c:pt>
              </c:numCache>
            </c:numRef>
          </c:val>
        </c:ser>
        <c:ser>
          <c:idx val="1"/>
          <c:order val="1"/>
          <c:tx>
            <c:v>Fitted prices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Hoja1!$S$9:$S$26</c:f>
              <c:numCache>
                <c:ptCount val="18"/>
                <c:pt idx="0">
                  <c:v>101.49583806261626</c:v>
                </c:pt>
                <c:pt idx="1">
                  <c:v>102.72385788188565</c:v>
                </c:pt>
                <c:pt idx="2">
                  <c:v>102.52927213339967</c:v>
                </c:pt>
                <c:pt idx="3">
                  <c:v>102.89145648278325</c:v>
                </c:pt>
                <c:pt idx="4">
                  <c:v>103.07425007209066</c:v>
                </c:pt>
                <c:pt idx="5">
                  <c:v>103.25206473980374</c:v>
                </c:pt>
                <c:pt idx="6">
                  <c:v>102.59676157290343</c:v>
                </c:pt>
                <c:pt idx="7">
                  <c:v>103.99255567115041</c:v>
                </c:pt>
                <c:pt idx="8">
                  <c:v>99.70821889945817</c:v>
                </c:pt>
                <c:pt idx="9">
                  <c:v>104.27058727100608</c:v>
                </c:pt>
                <c:pt idx="10">
                  <c:v>98.95788244273793</c:v>
                </c:pt>
                <c:pt idx="11">
                  <c:v>103.65439366591943</c:v>
                </c:pt>
                <c:pt idx="12">
                  <c:v>100.91434060448448</c:v>
                </c:pt>
                <c:pt idx="13">
                  <c:v>111.6570827531646</c:v>
                </c:pt>
                <c:pt idx="14">
                  <c:v>103.30613618619965</c:v>
                </c:pt>
                <c:pt idx="15">
                  <c:v>110.18553298342533</c:v>
                </c:pt>
                <c:pt idx="16">
                  <c:v>101.19079074604956</c:v>
                </c:pt>
                <c:pt idx="17">
                  <c:v>104.98696859556789</c:v>
                </c:pt>
              </c:numCache>
            </c:numRef>
          </c:val>
        </c:ser>
        <c:axId val="32980991"/>
        <c:axId val="28393464"/>
      </c:barChart>
      <c:catAx>
        <c:axId val="3298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93464"/>
        <c:crosses val="autoZero"/>
        <c:auto val="1"/>
        <c:lblOffset val="100"/>
        <c:tickLblSkip val="1"/>
        <c:noMultiLvlLbl val="0"/>
      </c:catAx>
      <c:valAx>
        <c:axId val="28393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80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"/>
          <c:y val="0.22475"/>
          <c:w val="0.1942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Zero coupon curves for different 
</a:t>
            </a: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polynomial discount functions</a:t>
            </a:r>
          </a:p>
        </c:rich>
      </c:tx>
      <c:layout>
        <c:manualLayout>
          <c:xMode val="factor"/>
          <c:yMode val="factor"/>
          <c:x val="0.003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75"/>
          <c:w val="0.89925"/>
          <c:h val="0.779"/>
        </c:manualLayout>
      </c:layout>
      <c:lineChart>
        <c:grouping val="standard"/>
        <c:varyColors val="0"/>
        <c:ser>
          <c:idx val="0"/>
          <c:order val="0"/>
          <c:tx>
            <c:v>Degree 4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'ET grado 4'!$H$8:$H$107</c:f>
              <c:numCach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'ET grado 4'!$J$8:$J$107</c:f>
              <c:numCache>
                <c:ptCount val="100"/>
                <c:pt idx="0">
                  <c:v>6.687332326945916</c:v>
                </c:pt>
                <c:pt idx="1">
                  <c:v>6.542140600956525</c:v>
                </c:pt>
                <c:pt idx="2">
                  <c:v>6.563220682612836</c:v>
                </c:pt>
                <c:pt idx="3">
                  <c:v>6.623707407031798</c:v>
                </c:pt>
                <c:pt idx="4">
                  <c:v>6.698278841261107</c:v>
                </c:pt>
                <c:pt idx="5">
                  <c:v>6.778501329593611</c:v>
                </c:pt>
                <c:pt idx="6">
                  <c:v>6.860760658424336</c:v>
                </c:pt>
                <c:pt idx="7">
                  <c:v>6.943247621030824</c:v>
                </c:pt>
                <c:pt idx="8">
                  <c:v>7.024953809791845</c:v>
                </c:pt>
                <c:pt idx="9">
                  <c:v>7.105270141545295</c:v>
                </c:pt>
                <c:pt idx="10">
                  <c:v>7.183804475721933</c:v>
                </c:pt>
                <c:pt idx="11">
                  <c:v>7.260290496192057</c:v>
                </c:pt>
                <c:pt idx="12">
                  <c:v>7.334538706514704</c:v>
                </c:pt>
                <c:pt idx="13">
                  <c:v>7.406408479220539</c:v>
                </c:pt>
                <c:pt idx="14">
                  <c:v>7.4757913334480675</c:v>
                </c:pt>
                <c:pt idx="15">
                  <c:v>7.542600529036814</c:v>
                </c:pt>
                <c:pt idx="16">
                  <c:v>7.60676437716874</c:v>
                </c:pt>
                <c:pt idx="17">
                  <c:v>7.668221823476951</c:v>
                </c:pt>
                <c:pt idx="18">
                  <c:v>7.726919467785254</c:v>
                </c:pt>
                <c:pt idx="19">
                  <c:v>7.782809519129152</c:v>
                </c:pt>
                <c:pt idx="20">
                  <c:v>7.835848375810861</c:v>
                </c:pt>
                <c:pt idx="21">
                  <c:v>7.885995633139298</c:v>
                </c:pt>
                <c:pt idx="22">
                  <c:v>7.933213390204297</c:v>
                </c:pt>
                <c:pt idx="23">
                  <c:v>7.97746576994951</c:v>
                </c:pt>
                <c:pt idx="24">
                  <c:v>8.01871859425285</c:v>
                </c:pt>
                <c:pt idx="25">
                  <c:v>8.056939173647049</c:v>
                </c:pt>
                <c:pt idx="26">
                  <c:v>8.09209618324016</c:v>
                </c:pt>
                <c:pt idx="27">
                  <c:v>8.124159604467573</c:v>
                </c:pt>
                <c:pt idx="28">
                  <c:v>8.153100717851158</c:v>
                </c:pt>
                <c:pt idx="29">
                  <c:v>8.178892135799142</c:v>
                </c:pt>
                <c:pt idx="30">
                  <c:v>8.20150786719569</c:v>
                </c:pt>
                <c:pt idx="31">
                  <c:v>8.220923407456882</c:v>
                </c:pt>
                <c:pt idx="32">
                  <c:v>8.237115849109466</c:v>
                </c:pt>
                <c:pt idx="33">
                  <c:v>8.25006400893955</c:v>
                </c:pt>
                <c:pt idx="34">
                  <c:v>8.259748568473778</c:v>
                </c:pt>
                <c:pt idx="35">
                  <c:v>8.26615222506899</c:v>
                </c:pt>
                <c:pt idx="36">
                  <c:v>8.269259851255772</c:v>
                </c:pt>
                <c:pt idx="37">
                  <c:v>8.269058660244543</c:v>
                </c:pt>
                <c:pt idx="38">
                  <c:v>8.265538375687086</c:v>
                </c:pt>
                <c:pt idx="39">
                  <c:v>8.258691403915797</c:v>
                </c:pt>
                <c:pt idx="40">
                  <c:v>8.248513006969805</c:v>
                </c:pt>
                <c:pt idx="41">
                  <c:v>8.235001474775672</c:v>
                </c:pt>
                <c:pt idx="42">
                  <c:v>8.218158294890031</c:v>
                </c:pt>
                <c:pt idx="43">
                  <c:v>8.197988318238014</c:v>
                </c:pt>
                <c:pt idx="44">
                  <c:v>8.174499919302459</c:v>
                </c:pt>
                <c:pt idx="45">
                  <c:v>8.14770514923875</c:v>
                </c:pt>
                <c:pt idx="46">
                  <c:v>8.117619880411798</c:v>
                </c:pt>
                <c:pt idx="47">
                  <c:v>8.084263940880664</c:v>
                </c:pt>
                <c:pt idx="48">
                  <c:v>8.047661237393001</c:v>
                </c:pt>
                <c:pt idx="49">
                  <c:v>8.007839865499244</c:v>
                </c:pt>
                <c:pt idx="50">
                  <c:v>7.964832205457162</c:v>
                </c:pt>
                <c:pt idx="51">
                  <c:v>7.918675002671982</c:v>
                </c:pt>
                <c:pt idx="52">
                  <c:v>7.869409431505647</c:v>
                </c:pt>
                <c:pt idx="53">
                  <c:v>7.817081141394189</c:v>
                </c:pt>
                <c:pt idx="54">
                  <c:v>7.761740284330854</c:v>
                </c:pt>
                <c:pt idx="55">
                  <c:v>7.703441522907539</c:v>
                </c:pt>
                <c:pt idx="56">
                  <c:v>7.642244018255195</c:v>
                </c:pt>
                <c:pt idx="57">
                  <c:v>7.578211397385237</c:v>
                </c:pt>
                <c:pt idx="58">
                  <c:v>7.5114116996065405</c:v>
                </c:pt>
                <c:pt idx="59">
                  <c:v>7.441917301874623</c:v>
                </c:pt>
                <c:pt idx="60">
                  <c:v>7.3698048231182645</c:v>
                </c:pt>
                <c:pt idx="61">
                  <c:v>7.295155007783283</c:v>
                </c:pt>
                <c:pt idx="62">
                  <c:v>7.218052589028701</c:v>
                </c:pt>
                <c:pt idx="63">
                  <c:v>7.138586132205305</c:v>
                </c:pt>
                <c:pt idx="64">
                  <c:v>7.056847859438453</c:v>
                </c:pt>
                <c:pt idx="65">
                  <c:v>6.972933456321373</c:v>
                </c:pt>
                <c:pt idx="66">
                  <c:v>6.886941861900442</c:v>
                </c:pt>
                <c:pt idx="67">
                  <c:v>6.7989750432962515</c:v>
                </c:pt>
                <c:pt idx="68">
                  <c:v>6.709137756453498</c:v>
                </c:pt>
                <c:pt idx="69">
                  <c:v>6.6175372946414734</c:v>
                </c:pt>
                <c:pt idx="70">
                  <c:v>6.524283226440808</c:v>
                </c:pt>
                <c:pt idx="71">
                  <c:v>6.429487125040612</c:v>
                </c:pt>
                <c:pt idx="72">
                  <c:v>6.33326229074036</c:v>
                </c:pt>
                <c:pt idx="73">
                  <c:v>6.235723468595644</c:v>
                </c:pt>
                <c:pt idx="74">
                  <c:v>6.136986563169433</c:v>
                </c:pt>
                <c:pt idx="75">
                  <c:v>6.037168352349642</c:v>
                </c:pt>
                <c:pt idx="76">
                  <c:v>5.93638620217003</c:v>
                </c:pt>
                <c:pt idx="77">
                  <c:v>5.834757784525535</c:v>
                </c:pt>
                <c:pt idx="78">
                  <c:v>5.732400799607795</c:v>
                </c:pt>
                <c:pt idx="79">
                  <c:v>5.629432704800408</c:v>
                </c:pt>
                <c:pt idx="80">
                  <c:v>5.525970451672002</c:v>
                </c:pt>
                <c:pt idx="81">
                  <c:v>5.422130232588085</c:v>
                </c:pt>
                <c:pt idx="82">
                  <c:v>5.318027238332768</c:v>
                </c:pt>
                <c:pt idx="83">
                  <c:v>5.213775427991685</c:v>
                </c:pt>
                <c:pt idx="84">
                  <c:v>5.109487312200844</c:v>
                </c:pt>
                <c:pt idx="85">
                  <c:v>5.005273750712869</c:v>
                </c:pt>
                <c:pt idx="86">
                  <c:v>4.901243765078167</c:v>
                </c:pt>
                <c:pt idx="87">
                  <c:v>4.797504367082817</c:v>
                </c:pt>
                <c:pt idx="88">
                  <c:v>4.694160403432157</c:v>
                </c:pt>
                <c:pt idx="89">
                  <c:v>4.591314417020476</c:v>
                </c:pt>
                <c:pt idx="90">
                  <c:v>4.489066524983798</c:v>
                </c:pt>
                <c:pt idx="91">
                  <c:v>4.387514313597118</c:v>
                </c:pt>
                <c:pt idx="92">
                  <c:v>4.286752749952094</c:v>
                </c:pt>
                <c:pt idx="93">
                  <c:v>4.186874110233174</c:v>
                </c:pt>
                <c:pt idx="94">
                  <c:v>4.087967924306035</c:v>
                </c:pt>
                <c:pt idx="95">
                  <c:v>3.9901209362374734</c:v>
                </c:pt>
                <c:pt idx="96">
                  <c:v>3.8934170802846113</c:v>
                </c:pt>
                <c:pt idx="97">
                  <c:v>3.7979374718206227</c:v>
                </c:pt>
                <c:pt idx="98">
                  <c:v>3.7037604126081147</c:v>
                </c:pt>
                <c:pt idx="99">
                  <c:v>3.6109614097840526</c:v>
                </c:pt>
              </c:numCache>
            </c:numRef>
          </c:val>
          <c:smooth val="0"/>
        </c:ser>
        <c:ser>
          <c:idx val="1"/>
          <c:order val="1"/>
          <c:tx>
            <c:v>Degree 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'ET grado 2'!$M$7:$M$106</c:f>
              <c:numCache>
                <c:ptCount val="100"/>
                <c:pt idx="0">
                  <c:v>1.1604189370304274</c:v>
                </c:pt>
                <c:pt idx="1">
                  <c:v>4.515874654082785</c:v>
                </c:pt>
                <c:pt idx="2">
                  <c:v>5.66676347369377</c:v>
                </c:pt>
                <c:pt idx="3">
                  <c:v>6.252887625431813</c:v>
                </c:pt>
                <c:pt idx="4">
                  <c:v>6.610898639155227</c:v>
                </c:pt>
                <c:pt idx="5">
                  <c:v>6.854242631875196</c:v>
                </c:pt>
                <c:pt idx="6">
                  <c:v>7.0318425403326</c:v>
                </c:pt>
                <c:pt idx="7">
                  <c:v>7.168259652827569</c:v>
                </c:pt>
                <c:pt idx="8">
                  <c:v>7.277178592679201</c:v>
                </c:pt>
                <c:pt idx="9">
                  <c:v>7.366827853493563</c:v>
                </c:pt>
                <c:pt idx="10">
                  <c:v>7.442452483299222</c:v>
                </c:pt>
                <c:pt idx="11">
                  <c:v>7.507553797878175</c:v>
                </c:pt>
                <c:pt idx="12">
                  <c:v>7.564558357712303</c:v>
                </c:pt>
                <c:pt idx="13">
                  <c:v>7.615200909596509</c:v>
                </c:pt>
                <c:pt idx="14">
                  <c:v>7.6607544850123555</c:v>
                </c:pt>
                <c:pt idx="15">
                  <c:v>7.702174387558269</c:v>
                </c:pt>
                <c:pt idx="16">
                  <c:v>7.74019145872924</c:v>
                </c:pt>
                <c:pt idx="17">
                  <c:v>7.77537431133728</c:v>
                </c:pt>
                <c:pt idx="18">
                  <c:v>7.8081719438958475</c:v>
                </c:pt>
                <c:pt idx="19">
                  <c:v>7.8389435914208105</c:v>
                </c:pt>
                <c:pt idx="20">
                  <c:v>7.867980060560997</c:v>
                </c:pt>
                <c:pt idx="21">
                  <c:v>7.895519254568417</c:v>
                </c:pt>
                <c:pt idx="22">
                  <c:v>7.92175765390708</c:v>
                </c:pt>
                <c:pt idx="23">
                  <c:v>7.946858930499645</c:v>
                </c:pt>
                <c:pt idx="24">
                  <c:v>7.97096049714392</c:v>
                </c:pt>
                <c:pt idx="25">
                  <c:v>7.994178547314812</c:v>
                </c:pt>
                <c:pt idx="26">
                  <c:v>8.016611976258424</c:v>
                </c:pt>
                <c:pt idx="27">
                  <c:v>8.03834546272646</c:v>
                </c:pt>
                <c:pt idx="28">
                  <c:v>8.059451913725235</c:v>
                </c:pt>
                <c:pt idx="29">
                  <c:v>8.07999442074474</c:v>
                </c:pt>
                <c:pt idx="30">
                  <c:v>8.100027837660463</c:v>
                </c:pt>
                <c:pt idx="31">
                  <c:v>8.119600062980181</c:v>
                </c:pt>
                <c:pt idx="32">
                  <c:v>8.13875308908598</c:v>
                </c:pt>
                <c:pt idx="33">
                  <c:v>8.157523866394678</c:v>
                </c:pt>
                <c:pt idx="34">
                  <c:v>8.175945019416142</c:v>
                </c:pt>
                <c:pt idx="35">
                  <c:v>8.194045443478458</c:v>
                </c:pt>
                <c:pt idx="36">
                  <c:v>8.211850804674526</c:v>
                </c:pt>
                <c:pt idx="37">
                  <c:v>8.22938396083972</c:v>
                </c:pt>
                <c:pt idx="38">
                  <c:v>8.24666531772058</c:v>
                </c:pt>
                <c:pt idx="39">
                  <c:v>8.263713131664453</c:v>
                </c:pt>
                <c:pt idx="40">
                  <c:v>8.280543767951066</c:v>
                </c:pt>
                <c:pt idx="41">
                  <c:v>8.297171922150959</c:v>
                </c:pt>
                <c:pt idx="42">
                  <c:v>8.313610810522999</c:v>
                </c:pt>
                <c:pt idx="43">
                  <c:v>8.329872334370524</c:v>
                </c:pt>
                <c:pt idx="44">
                  <c:v>8.345967222401729</c:v>
                </c:pt>
                <c:pt idx="45">
                  <c:v>8.361905154437155</c:v>
                </c:pt>
                <c:pt idx="46">
                  <c:v>8.377694869238006</c:v>
                </c:pt>
                <c:pt idx="47">
                  <c:v>8.393344258767321</c:v>
                </c:pt>
                <c:pt idx="48">
                  <c:v>8.408860450818722</c:v>
                </c:pt>
                <c:pt idx="49">
                  <c:v>8.42424988163808</c:v>
                </c:pt>
                <c:pt idx="50">
                  <c:v>8.439518359908572</c:v>
                </c:pt>
                <c:pt idx="51">
                  <c:v>8.454671123258839</c:v>
                </c:pt>
                <c:pt idx="52">
                  <c:v>8.469712888279401</c:v>
                </c:pt>
                <c:pt idx="53">
                  <c:v>8.48464789488581</c:v>
                </c:pt>
                <c:pt idx="54">
                  <c:v>8.49947994574598</c:v>
                </c:pt>
                <c:pt idx="55">
                  <c:v>8.514212441386126</c:v>
                </c:pt>
                <c:pt idx="56">
                  <c:v>8.528848411503764</c:v>
                </c:pt>
                <c:pt idx="57">
                  <c:v>8.543390542943353</c:v>
                </c:pt>
                <c:pt idx="58">
                  <c:v>8.557841204728355</c:v>
                </c:pt>
                <c:pt idx="59">
                  <c:v>8.572202470491309</c:v>
                </c:pt>
                <c:pt idx="60">
                  <c:v>8.58647613859802</c:v>
                </c:pt>
                <c:pt idx="61">
                  <c:v>8.600663750224747</c:v>
                </c:pt>
                <c:pt idx="62">
                  <c:v>8.61476660561391</c:v>
                </c:pt>
                <c:pt idx="63">
                  <c:v>8.62878577870525</c:v>
                </c:pt>
                <c:pt idx="64">
                  <c:v>8.642722130316272</c:v>
                </c:pt>
                <c:pt idx="65">
                  <c:v>8.656576320023834</c:v>
                </c:pt>
                <c:pt idx="66">
                  <c:v>8.67034881688089</c:v>
                </c:pt>
                <c:pt idx="67">
                  <c:v>8.684039909086817</c:v>
                </c:pt>
                <c:pt idx="68">
                  <c:v>8.69764971271627</c:v>
                </c:pt>
                <c:pt idx="69">
                  <c:v>8.711178179598633</c:v>
                </c:pt>
                <c:pt idx="70">
                  <c:v>8.724625104431261</c:v>
                </c:pt>
                <c:pt idx="71">
                  <c:v>8.73799013119909</c:v>
                </c:pt>
                <c:pt idx="72">
                  <c:v>8.7512727589663</c:v>
                </c:pt>
                <c:pt idx="73">
                  <c:v>8.764472347098184</c:v>
                </c:pt>
                <c:pt idx="74">
                  <c:v>8.777588119965586</c:v>
                </c:pt>
                <c:pt idx="75">
                  <c:v>8.790619171178204</c:v>
                </c:pt>
                <c:pt idx="76">
                  <c:v>8.803564467389435</c:v>
                </c:pt>
                <c:pt idx="77">
                  <c:v>8.816422851709893</c:v>
                </c:pt>
                <c:pt idx="78">
                  <c:v>8.829193046763972</c:v>
                </c:pt>
                <c:pt idx="79">
                  <c:v>8.841873657420308</c:v>
                </c:pt>
                <c:pt idx="80">
                  <c:v>8.854463173223648</c:v>
                </c:pt>
                <c:pt idx="81">
                  <c:v>8.866959970553578</c:v>
                </c:pt>
                <c:pt idx="82">
                  <c:v>8.879362314533257</c:v>
                </c:pt>
                <c:pt idx="83">
                  <c:v>8.891668360708405</c:v>
                </c:pt>
                <c:pt idx="84">
                  <c:v>8.903876156516578</c:v>
                </c:pt>
                <c:pt idx="85">
                  <c:v>8.91598364256323</c:v>
                </c:pt>
                <c:pt idx="86">
                  <c:v>8.927988653721375</c:v>
                </c:pt>
                <c:pt idx="87">
                  <c:v>8.939888920069183</c:v>
                </c:pt>
                <c:pt idx="88">
                  <c:v>8.95168206767918</c:v>
                </c:pt>
                <c:pt idx="89">
                  <c:v>8.963365619271846</c:v>
                </c:pt>
                <c:pt idx="90">
                  <c:v>8.974936994745185</c:v>
                </c:pt>
                <c:pt idx="91">
                  <c:v>8.986393511591206</c:v>
                </c:pt>
                <c:pt idx="92">
                  <c:v>8.9977323852096</c:v>
                </c:pt>
                <c:pt idx="93">
                  <c:v>9.008950729128152</c:v>
                </c:pt>
                <c:pt idx="94">
                  <c:v>9.020045555138934</c:v>
                </c:pt>
                <c:pt idx="95">
                  <c:v>9.031013773359021</c:v>
                </c:pt>
                <c:pt idx="96">
                  <c:v>9.041852192223532</c:v>
                </c:pt>
                <c:pt idx="97">
                  <c:v>9.052557518419245</c:v>
                </c:pt>
                <c:pt idx="98">
                  <c:v>9.063126356765805</c:v>
                </c:pt>
                <c:pt idx="99">
                  <c:v>9.073555210052087</c:v>
                </c:pt>
              </c:numCache>
            </c:numRef>
          </c:val>
          <c:smooth val="0"/>
        </c:ser>
        <c:marker val="1"/>
        <c:axId val="54214585"/>
        <c:axId val="18169218"/>
      </c:lineChart>
      <c:catAx>
        <c:axId val="5421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9218"/>
        <c:crosses val="autoZero"/>
        <c:auto val="1"/>
        <c:lblOffset val="100"/>
        <c:tickLblSkip val="3"/>
        <c:noMultiLvlLbl val="0"/>
      </c:catAx>
      <c:valAx>
        <c:axId val="18169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4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"/>
          <c:y val="0.55625"/>
          <c:w val="0.20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6"/>
  <sheetViews>
    <sheetView zoomScale="75" zoomScaleNormal="75" zoomScalePageLayoutView="0" workbookViewId="0" topLeftCell="A1">
      <selection activeCell="M20" sqref="M20"/>
    </sheetView>
  </sheetViews>
  <sheetFormatPr defaultColWidth="11.421875" defaultRowHeight="12.75"/>
  <cols>
    <col min="10" max="10" width="1.421875" style="0" customWidth="1"/>
  </cols>
  <sheetData>
    <row r="1" spans="1:6" ht="15.75">
      <c r="A1" s="47" t="s">
        <v>26</v>
      </c>
      <c r="B1" s="47"/>
      <c r="C1" s="47"/>
      <c r="D1" s="47"/>
      <c r="E1" s="47"/>
      <c r="F1" s="46"/>
    </row>
    <row r="2" ht="13.5" thickBot="1"/>
    <row r="3" spans="1:14" ht="12.75">
      <c r="A3" s="7" t="s">
        <v>0</v>
      </c>
      <c r="B3" s="7"/>
      <c r="K3" s="32" t="s">
        <v>28</v>
      </c>
      <c r="L3" s="32"/>
      <c r="M3" s="32"/>
      <c r="N3" s="32"/>
    </row>
    <row r="4" spans="1:14" ht="12.75">
      <c r="A4" s="4" t="s">
        <v>1</v>
      </c>
      <c r="B4" s="43">
        <v>0.9978310344930443</v>
      </c>
      <c r="K4" s="32" t="s">
        <v>29</v>
      </c>
      <c r="L4" s="32"/>
      <c r="M4" s="32"/>
      <c r="N4" s="32"/>
    </row>
    <row r="5" spans="1:2" ht="12.75">
      <c r="A5" s="4" t="s">
        <v>2</v>
      </c>
      <c r="B5" s="43">
        <v>0.9956667733974591</v>
      </c>
    </row>
    <row r="6" spans="1:13" ht="12.75">
      <c r="A6" s="4" t="s">
        <v>3</v>
      </c>
      <c r="B6" s="43">
        <v>0.928422343183787</v>
      </c>
      <c r="K6" s="8">
        <v>0</v>
      </c>
      <c r="L6" s="33">
        <f>$B$18+$B$19*K6+$B$20*K6^2</f>
        <v>1.0065252500472375</v>
      </c>
      <c r="M6" s="17"/>
    </row>
    <row r="7" spans="1:13" ht="12.75">
      <c r="A7" s="4" t="s">
        <v>4</v>
      </c>
      <c r="B7" s="43">
        <v>0.2207525418836396</v>
      </c>
      <c r="K7" s="8">
        <v>0.1</v>
      </c>
      <c r="L7" s="33">
        <f aca="true" t="shared" si="0" ref="L7:L70">$B$18+$B$19*K7+$B$20*K7^2</f>
        <v>0.9988469275858746</v>
      </c>
      <c r="M7" s="17">
        <f aca="true" t="shared" si="1" ref="M7:M15">((1/L7)^(1/K7)-1)*100</f>
        <v>1.1604189370304274</v>
      </c>
    </row>
    <row r="8" spans="1:13" ht="13.5" thickBot="1">
      <c r="A8" s="5" t="s">
        <v>5</v>
      </c>
      <c r="B8" s="5">
        <v>18</v>
      </c>
      <c r="K8" s="8">
        <v>0.2</v>
      </c>
      <c r="L8" s="33">
        <f t="shared" si="0"/>
        <v>0.9912051461039311</v>
      </c>
      <c r="M8" s="17">
        <f t="shared" si="1"/>
        <v>4.515874654082785</v>
      </c>
    </row>
    <row r="9" spans="11:13" ht="12.75">
      <c r="K9" s="8">
        <v>0.3</v>
      </c>
      <c r="L9" s="33">
        <f t="shared" si="0"/>
        <v>0.9835999056014068</v>
      </c>
      <c r="M9" s="17">
        <f t="shared" si="1"/>
        <v>5.66676347369377</v>
      </c>
    </row>
    <row r="10" spans="1:13" ht="13.5" thickBot="1">
      <c r="A10" t="s">
        <v>6</v>
      </c>
      <c r="K10" s="8">
        <v>0.4</v>
      </c>
      <c r="L10" s="33">
        <f t="shared" si="0"/>
        <v>0.9760312060783021</v>
      </c>
      <c r="M10" s="17">
        <f t="shared" si="1"/>
        <v>6.252887625431813</v>
      </c>
    </row>
    <row r="11" spans="1:13" ht="12.75">
      <c r="A11" s="6"/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K11" s="8">
        <v>0.5</v>
      </c>
      <c r="L11" s="33">
        <f t="shared" si="0"/>
        <v>0.9684990475346167</v>
      </c>
      <c r="M11" s="17">
        <f t="shared" si="1"/>
        <v>6.610898639155227</v>
      </c>
    </row>
    <row r="12" spans="1:13" ht="12.75">
      <c r="A12" s="4" t="s">
        <v>7</v>
      </c>
      <c r="B12" s="4">
        <v>3</v>
      </c>
      <c r="C12" s="44">
        <v>167.95978066402094</v>
      </c>
      <c r="D12" s="44">
        <v>55.98659355467365</v>
      </c>
      <c r="E12" s="44">
        <v>1148.8745739879275</v>
      </c>
      <c r="F12" s="44">
        <v>5.562424737450033E-17</v>
      </c>
      <c r="K12" s="8">
        <v>0.6</v>
      </c>
      <c r="L12" s="33">
        <f t="shared" si="0"/>
        <v>0.9610034299703507</v>
      </c>
      <c r="M12" s="17">
        <f t="shared" si="1"/>
        <v>6.854242631875196</v>
      </c>
    </row>
    <row r="13" spans="1:13" ht="12.75">
      <c r="A13" s="4" t="s">
        <v>8</v>
      </c>
      <c r="B13" s="4">
        <v>15</v>
      </c>
      <c r="C13" s="44">
        <v>0.7309752712213208</v>
      </c>
      <c r="D13" s="44">
        <v>0.048731684748088054</v>
      </c>
      <c r="E13" s="44"/>
      <c r="F13" s="44"/>
      <c r="K13" s="8">
        <v>0.7</v>
      </c>
      <c r="L13" s="33">
        <f t="shared" si="0"/>
        <v>0.953544353385504</v>
      </c>
      <c r="M13" s="17">
        <f t="shared" si="1"/>
        <v>7.0318425403326</v>
      </c>
    </row>
    <row r="14" spans="1:13" ht="13.5" thickBot="1">
      <c r="A14" s="5" t="s">
        <v>9</v>
      </c>
      <c r="B14" s="5">
        <v>18</v>
      </c>
      <c r="C14" s="45">
        <v>168.69075593524227</v>
      </c>
      <c r="D14" s="45"/>
      <c r="E14" s="45"/>
      <c r="F14" s="45"/>
      <c r="K14" s="8">
        <v>0.8</v>
      </c>
      <c r="L14" s="33">
        <f t="shared" si="0"/>
        <v>0.9461218177800768</v>
      </c>
      <c r="M14" s="17">
        <f t="shared" si="1"/>
        <v>7.168259652827569</v>
      </c>
    </row>
    <row r="15" spans="11:13" ht="13.5" thickBot="1">
      <c r="K15" s="8">
        <v>0.9</v>
      </c>
      <c r="L15" s="33">
        <f t="shared" si="0"/>
        <v>0.938735823154069</v>
      </c>
      <c r="M15" s="17">
        <f t="shared" si="1"/>
        <v>7.277178592679201</v>
      </c>
    </row>
    <row r="16" spans="1:13" ht="12.75">
      <c r="A16" s="6"/>
      <c r="B16" s="6" t="s">
        <v>16</v>
      </c>
      <c r="C16" s="6" t="s">
        <v>4</v>
      </c>
      <c r="D16" s="6" t="s">
        <v>17</v>
      </c>
      <c r="E16" s="6" t="s">
        <v>18</v>
      </c>
      <c r="F16" s="34"/>
      <c r="G16" s="34"/>
      <c r="H16" s="34"/>
      <c r="I16" s="34"/>
      <c r="K16" s="8">
        <v>1</v>
      </c>
      <c r="L16" s="33">
        <f t="shared" si="0"/>
        <v>0.9313863695074805</v>
      </c>
      <c r="M16" s="17">
        <f>((1/L16)^(1/K16)-1)*100</f>
        <v>7.366827853493563</v>
      </c>
    </row>
    <row r="17" spans="1:13" ht="12.75">
      <c r="A17" s="4" t="s">
        <v>10</v>
      </c>
      <c r="B17" s="4">
        <v>0</v>
      </c>
      <c r="C17" s="4" t="e">
        <v>#N/A</v>
      </c>
      <c r="D17" s="4" t="e">
        <v>#N/A</v>
      </c>
      <c r="E17" s="4" t="e">
        <v>#N/A</v>
      </c>
      <c r="F17" s="4"/>
      <c r="G17" s="4"/>
      <c r="H17" s="4"/>
      <c r="I17" s="4"/>
      <c r="K17" s="8">
        <v>1.1</v>
      </c>
      <c r="L17" s="33">
        <f t="shared" si="0"/>
        <v>0.9240734568403115</v>
      </c>
      <c r="M17" s="17">
        <f aca="true" t="shared" si="2" ref="M17:M80">((1/L17)^(1/K17)-1)*100</f>
        <v>7.442452483299222</v>
      </c>
    </row>
    <row r="18" spans="1:13" ht="12.75">
      <c r="A18" s="4" t="s">
        <v>19</v>
      </c>
      <c r="B18" s="39">
        <v>1.0065252500472375</v>
      </c>
      <c r="C18" s="39">
        <v>0.0015778604310455648</v>
      </c>
      <c r="D18" s="39">
        <v>637.9051215450446</v>
      </c>
      <c r="E18" s="39">
        <v>1.137343447186245E-34</v>
      </c>
      <c r="F18" s="4"/>
      <c r="G18" s="4"/>
      <c r="H18" s="4"/>
      <c r="I18" s="4"/>
      <c r="K18" s="8">
        <v>1.2</v>
      </c>
      <c r="L18" s="33">
        <f t="shared" si="0"/>
        <v>0.9167970851525618</v>
      </c>
      <c r="M18" s="17">
        <f t="shared" si="2"/>
        <v>7.507553797878175</v>
      </c>
    </row>
    <row r="19" spans="1:13" ht="12.75">
      <c r="A19" s="4" t="s">
        <v>20</v>
      </c>
      <c r="B19" s="39">
        <v>-0.07696592951072637</v>
      </c>
      <c r="C19" s="39">
        <v>0.001633965763633929</v>
      </c>
      <c r="D19" s="39">
        <v>-47.10375897935258</v>
      </c>
      <c r="E19" s="39">
        <v>1.0253135093360854E-17</v>
      </c>
      <c r="F19" s="4"/>
      <c r="G19" s="4"/>
      <c r="H19" s="4"/>
      <c r="I19" s="4"/>
      <c r="K19" s="8">
        <v>1.3</v>
      </c>
      <c r="L19" s="33">
        <f t="shared" si="0"/>
        <v>0.9095572544442315</v>
      </c>
      <c r="M19" s="17">
        <f t="shared" si="2"/>
        <v>7.564558357712303</v>
      </c>
    </row>
    <row r="20" spans="1:13" ht="13.5" thickBot="1">
      <c r="A20" s="5" t="s">
        <v>21</v>
      </c>
      <c r="B20" s="40">
        <v>0.001827048970969419</v>
      </c>
      <c r="C20" s="40">
        <v>0.00034790533005822535</v>
      </c>
      <c r="D20" s="40">
        <v>5.251569358433355</v>
      </c>
      <c r="E20" s="40">
        <v>9.764771330063397E-05</v>
      </c>
      <c r="F20" s="4"/>
      <c r="G20" s="4"/>
      <c r="H20" s="4"/>
      <c r="I20" s="4"/>
      <c r="K20" s="8">
        <v>1.4</v>
      </c>
      <c r="L20" s="33">
        <f t="shared" si="0"/>
        <v>0.9023539647153206</v>
      </c>
      <c r="M20" s="17">
        <f t="shared" si="2"/>
        <v>7.615200909596509</v>
      </c>
    </row>
    <row r="21" spans="11:13" ht="12.75">
      <c r="K21" s="8">
        <v>1.5</v>
      </c>
      <c r="L21" s="33">
        <f t="shared" si="0"/>
        <v>0.8951872159658292</v>
      </c>
      <c r="M21" s="17">
        <f t="shared" si="2"/>
        <v>7.6607544850123555</v>
      </c>
    </row>
    <row r="22" spans="11:13" ht="12.75">
      <c r="K22" s="8">
        <v>1.6</v>
      </c>
      <c r="L22" s="33">
        <f t="shared" si="0"/>
        <v>0.888057008195757</v>
      </c>
      <c r="M22" s="17">
        <f t="shared" si="2"/>
        <v>7.702174387558269</v>
      </c>
    </row>
    <row r="23" spans="11:13" ht="12.75">
      <c r="K23" s="8">
        <v>1.7</v>
      </c>
      <c r="L23" s="33">
        <f t="shared" si="0"/>
        <v>0.8809633414051042</v>
      </c>
      <c r="M23" s="17">
        <f t="shared" si="2"/>
        <v>7.74019145872924</v>
      </c>
    </row>
    <row r="24" spans="1:13" ht="12.75">
      <c r="A24" s="48" t="s">
        <v>30</v>
      </c>
      <c r="K24" s="8">
        <v>1.8</v>
      </c>
      <c r="L24" s="33">
        <f t="shared" si="0"/>
        <v>0.8739062155938709</v>
      </c>
      <c r="M24" s="17">
        <f t="shared" si="2"/>
        <v>7.77537431133728</v>
      </c>
    </row>
    <row r="25" spans="11:13" ht="13.5" thickBot="1">
      <c r="K25" s="8">
        <v>1.9</v>
      </c>
      <c r="L25" s="33">
        <f t="shared" si="0"/>
        <v>0.866885630762057</v>
      </c>
      <c r="M25" s="17">
        <f t="shared" si="2"/>
        <v>7.8081719438958475</v>
      </c>
    </row>
    <row r="26" spans="1:13" ht="12.75">
      <c r="A26" s="6" t="s">
        <v>22</v>
      </c>
      <c r="B26" s="6" t="s">
        <v>23</v>
      </c>
      <c r="C26" s="6" t="s">
        <v>8</v>
      </c>
      <c r="K26" s="8">
        <v>2</v>
      </c>
      <c r="L26" s="33">
        <f t="shared" si="0"/>
        <v>0.8599015869096625</v>
      </c>
      <c r="M26" s="17">
        <f t="shared" si="2"/>
        <v>7.8389435914208105</v>
      </c>
    </row>
    <row r="27" spans="1:13" ht="12.75">
      <c r="A27" s="35">
        <v>1</v>
      </c>
      <c r="B27" s="41">
        <v>101.77930566449157</v>
      </c>
      <c r="C27" s="41">
        <v>-0.2909495001080131</v>
      </c>
      <c r="K27" s="8">
        <v>2.1</v>
      </c>
      <c r="L27" s="33">
        <f t="shared" si="0"/>
        <v>0.8529540840366873</v>
      </c>
      <c r="M27" s="17">
        <f t="shared" si="2"/>
        <v>7.867980060560997</v>
      </c>
    </row>
    <row r="28" spans="1:13" ht="12.75">
      <c r="A28" s="35">
        <v>2</v>
      </c>
      <c r="B28" s="41">
        <v>103.0107552188109</v>
      </c>
      <c r="C28" s="41">
        <v>-0.27325521881090253</v>
      </c>
      <c r="K28" s="8">
        <v>2.2</v>
      </c>
      <c r="L28" s="33">
        <f t="shared" si="0"/>
        <v>0.8460431221431315</v>
      </c>
      <c r="M28" s="17">
        <f t="shared" si="2"/>
        <v>7.895519254568417</v>
      </c>
    </row>
    <row r="29" spans="1:13" ht="12.75">
      <c r="A29" s="35">
        <v>3</v>
      </c>
      <c r="B29" s="41">
        <v>102.38536900224994</v>
      </c>
      <c r="C29" s="41">
        <v>0.133809079941841</v>
      </c>
      <c r="K29" s="8">
        <v>2.3</v>
      </c>
      <c r="L29" s="33">
        <f t="shared" si="0"/>
        <v>0.8391687012289951</v>
      </c>
      <c r="M29" s="17">
        <f t="shared" si="2"/>
        <v>7.92175765390708</v>
      </c>
    </row>
    <row r="30" spans="1:13" ht="12.75">
      <c r="A30" s="35">
        <v>4</v>
      </c>
      <c r="B30" s="41">
        <v>102.74778872566748</v>
      </c>
      <c r="C30" s="41">
        <v>0.13688593186677167</v>
      </c>
      <c r="K30" s="8">
        <v>2.4</v>
      </c>
      <c r="L30" s="33">
        <f t="shared" si="0"/>
        <v>0.832330821294278</v>
      </c>
      <c r="M30" s="17">
        <f t="shared" si="2"/>
        <v>7.946858930499645</v>
      </c>
    </row>
    <row r="31" spans="1:13" ht="12.75">
      <c r="A31" s="35">
        <v>5</v>
      </c>
      <c r="B31" s="41">
        <v>102.81485137215552</v>
      </c>
      <c r="C31" s="41">
        <v>0.2573232853787317</v>
      </c>
      <c r="K31" s="8">
        <v>2.5</v>
      </c>
      <c r="L31" s="33">
        <f t="shared" si="0"/>
        <v>0.8255294823389804</v>
      </c>
      <c r="M31" s="17">
        <f t="shared" si="2"/>
        <v>7.97096049714392</v>
      </c>
    </row>
    <row r="32" spans="1:13" ht="12.75">
      <c r="A32" s="35">
        <v>6</v>
      </c>
      <c r="B32" s="41">
        <v>102.99258568819886</v>
      </c>
      <c r="C32" s="41">
        <v>0.26392116111621533</v>
      </c>
      <c r="K32" s="8">
        <v>2.6</v>
      </c>
      <c r="L32" s="33">
        <f t="shared" si="0"/>
        <v>0.8187646843631021</v>
      </c>
      <c r="M32" s="17">
        <f t="shared" si="2"/>
        <v>7.994178547314812</v>
      </c>
    </row>
    <row r="33" spans="1:13" ht="12.75">
      <c r="A33" s="35">
        <v>7</v>
      </c>
      <c r="B33" s="41">
        <v>102.42178126124597</v>
      </c>
      <c r="C33" s="41">
        <v>0.18797901272662898</v>
      </c>
      <c r="K33" s="8">
        <v>2.7</v>
      </c>
      <c r="L33" s="33">
        <f t="shared" si="0"/>
        <v>0.8120364273666434</v>
      </c>
      <c r="M33" s="17">
        <f t="shared" si="2"/>
        <v>8.016611976258424</v>
      </c>
    </row>
    <row r="34" spans="1:13" ht="12.75">
      <c r="A34" s="35">
        <v>8</v>
      </c>
      <c r="B34" s="41">
        <v>103.8164808535437</v>
      </c>
      <c r="C34" s="41">
        <v>0.1805225711138405</v>
      </c>
      <c r="K34" s="8">
        <v>2.8</v>
      </c>
      <c r="L34" s="33">
        <f t="shared" si="0"/>
        <v>0.805344711349604</v>
      </c>
      <c r="M34" s="17">
        <f t="shared" si="2"/>
        <v>8.03834546272646</v>
      </c>
    </row>
    <row r="35" spans="1:13" ht="12.75">
      <c r="A35" s="35">
        <v>9</v>
      </c>
      <c r="B35" s="41">
        <v>99.7126116031552</v>
      </c>
      <c r="C35" s="41">
        <v>-0.011841055209984575</v>
      </c>
      <c r="K35" s="8">
        <v>2.9</v>
      </c>
      <c r="L35" s="33">
        <f t="shared" si="0"/>
        <v>0.7986895363119839</v>
      </c>
      <c r="M35" s="17">
        <f t="shared" si="2"/>
        <v>8.059451913725235</v>
      </c>
    </row>
    <row r="36" spans="1:13" ht="12.75">
      <c r="A36" s="35">
        <v>10</v>
      </c>
      <c r="B36" s="41">
        <v>104.2722007548898</v>
      </c>
      <c r="C36" s="41">
        <v>0.002884861548565709</v>
      </c>
      <c r="K36" s="8">
        <v>3</v>
      </c>
      <c r="L36" s="33">
        <f t="shared" si="0"/>
        <v>0.7920709022537831</v>
      </c>
      <c r="M36" s="17">
        <f t="shared" si="2"/>
        <v>8.07999442074474</v>
      </c>
    </row>
    <row r="37" spans="1:13" ht="12.75">
      <c r="A37" s="35">
        <v>11</v>
      </c>
      <c r="B37" s="41">
        <v>99.12781731369816</v>
      </c>
      <c r="C37" s="41">
        <v>-0.17704676575294798</v>
      </c>
      <c r="K37" s="8">
        <v>3.1</v>
      </c>
      <c r="L37" s="33">
        <f t="shared" si="0"/>
        <v>0.7854888091750019</v>
      </c>
      <c r="M37" s="17">
        <f t="shared" si="2"/>
        <v>8.100027837660463</v>
      </c>
    </row>
    <row r="38" spans="1:13" ht="12.75">
      <c r="A38" s="35">
        <v>12</v>
      </c>
      <c r="B38" s="41">
        <v>103.82341505074965</v>
      </c>
      <c r="C38" s="41">
        <v>-0.16699381787293532</v>
      </c>
      <c r="K38" s="8">
        <v>3.2</v>
      </c>
      <c r="L38" s="33">
        <f t="shared" si="0"/>
        <v>0.7789432570756399</v>
      </c>
      <c r="M38" s="17">
        <f t="shared" si="2"/>
        <v>8.119600062980181</v>
      </c>
    </row>
    <row r="39" spans="1:13" ht="12.75">
      <c r="A39" s="35">
        <v>13</v>
      </c>
      <c r="B39" s="41">
        <v>101.15152505132882</v>
      </c>
      <c r="C39" s="41">
        <v>-0.2541791609178574</v>
      </c>
      <c r="K39" s="8">
        <v>3.3</v>
      </c>
      <c r="L39" s="33">
        <f t="shared" si="0"/>
        <v>0.7724342459556973</v>
      </c>
      <c r="M39" s="17">
        <f t="shared" si="2"/>
        <v>8.13875308908598</v>
      </c>
    </row>
    <row r="40" spans="1:13" ht="12.75">
      <c r="A40" s="35">
        <v>14</v>
      </c>
      <c r="B40" s="41">
        <v>111.89650426913988</v>
      </c>
      <c r="C40" s="41">
        <v>-0.2441070088659103</v>
      </c>
      <c r="K40" s="8">
        <v>3.4</v>
      </c>
      <c r="L40" s="33">
        <f t="shared" si="0"/>
        <v>0.7659617758151742</v>
      </c>
      <c r="M40" s="17">
        <f t="shared" si="2"/>
        <v>8.157523866394678</v>
      </c>
    </row>
    <row r="41" spans="1:13" ht="12.75">
      <c r="A41" s="35">
        <v>15</v>
      </c>
      <c r="B41" s="41">
        <v>103.4297643759521</v>
      </c>
      <c r="C41" s="41">
        <v>-0.11392533485621925</v>
      </c>
      <c r="K41" s="8">
        <v>3.5</v>
      </c>
      <c r="L41" s="33">
        <f t="shared" si="0"/>
        <v>0.7595258466540705</v>
      </c>
      <c r="M41" s="17">
        <f t="shared" si="2"/>
        <v>8.175945019416142</v>
      </c>
    </row>
    <row r="42" spans="1:13" ht="12.75">
      <c r="A42" s="35">
        <v>16</v>
      </c>
      <c r="B42" s="41">
        <v>110.31157326633385</v>
      </c>
      <c r="C42" s="41">
        <v>-0.10891915674480401</v>
      </c>
      <c r="K42" s="8">
        <v>3.6</v>
      </c>
      <c r="L42" s="33">
        <f t="shared" si="0"/>
        <v>0.7531264584723862</v>
      </c>
      <c r="M42" s="17">
        <f t="shared" si="2"/>
        <v>8.194045443478458</v>
      </c>
    </row>
    <row r="43" spans="1:13" ht="12.75">
      <c r="A43" s="35">
        <v>17</v>
      </c>
      <c r="B43" s="41">
        <v>100.9390288355742</v>
      </c>
      <c r="C43" s="41">
        <v>0.23639924661758016</v>
      </c>
      <c r="K43" s="8">
        <v>3.7</v>
      </c>
      <c r="L43" s="33">
        <f t="shared" si="0"/>
        <v>0.7467636112701213</v>
      </c>
      <c r="M43" s="17">
        <f t="shared" si="2"/>
        <v>8.211850804674526</v>
      </c>
    </row>
    <row r="44" spans="1:13" ht="13.5" thickBot="1">
      <c r="A44" s="36">
        <v>18</v>
      </c>
      <c r="B44" s="42">
        <v>104.73515592095606</v>
      </c>
      <c r="C44" s="42">
        <v>0.2586796954823001</v>
      </c>
      <c r="K44" s="8">
        <v>3.8</v>
      </c>
      <c r="L44" s="33">
        <f t="shared" si="0"/>
        <v>0.7404373050472758</v>
      </c>
      <c r="M44" s="17">
        <f t="shared" si="2"/>
        <v>8.22938396083972</v>
      </c>
    </row>
    <row r="45" spans="11:13" ht="12.75">
      <c r="K45" s="8">
        <v>3.9</v>
      </c>
      <c r="L45" s="33">
        <f t="shared" si="0"/>
        <v>0.7341475398038496</v>
      </c>
      <c r="M45" s="17">
        <f t="shared" si="2"/>
        <v>8.24666531772058</v>
      </c>
    </row>
    <row r="46" spans="11:13" ht="12.75">
      <c r="K46" s="8">
        <v>4</v>
      </c>
      <c r="L46" s="33">
        <f t="shared" si="0"/>
        <v>0.7278943155398427</v>
      </c>
      <c r="M46" s="17">
        <f t="shared" si="2"/>
        <v>8.263713131664453</v>
      </c>
    </row>
    <row r="47" spans="11:13" ht="12.75">
      <c r="K47" s="8">
        <v>4.1</v>
      </c>
      <c r="L47" s="33">
        <f t="shared" si="0"/>
        <v>0.7216776322552553</v>
      </c>
      <c r="M47" s="17">
        <f t="shared" si="2"/>
        <v>8.280543767951066</v>
      </c>
    </row>
    <row r="48" spans="11:13" ht="12.75">
      <c r="K48" s="8">
        <v>4.2</v>
      </c>
      <c r="L48" s="33">
        <f t="shared" si="0"/>
        <v>0.7154974899500872</v>
      </c>
      <c r="M48" s="17">
        <f t="shared" si="2"/>
        <v>8.297171922150959</v>
      </c>
    </row>
    <row r="49" spans="11:13" ht="12.75">
      <c r="K49" s="8">
        <v>4.3</v>
      </c>
      <c r="L49" s="33">
        <f t="shared" si="0"/>
        <v>0.7093538886243386</v>
      </c>
      <c r="M49" s="17">
        <f t="shared" si="2"/>
        <v>8.313610810522999</v>
      </c>
    </row>
    <row r="50" spans="11:13" ht="12.75">
      <c r="K50" s="8">
        <v>4.4</v>
      </c>
      <c r="L50" s="33">
        <f t="shared" si="0"/>
        <v>0.7032468282780094</v>
      </c>
      <c r="M50" s="17">
        <f t="shared" si="2"/>
        <v>8.329872334370524</v>
      </c>
    </row>
    <row r="51" spans="11:13" ht="12.75">
      <c r="K51" s="8">
        <v>4.5</v>
      </c>
      <c r="L51" s="33">
        <f t="shared" si="0"/>
        <v>0.6971763089110996</v>
      </c>
      <c r="M51" s="17">
        <f t="shared" si="2"/>
        <v>8.345967222401729</v>
      </c>
    </row>
    <row r="52" spans="11:13" ht="12.75">
      <c r="K52" s="8">
        <v>4.6</v>
      </c>
      <c r="L52" s="33">
        <f t="shared" si="0"/>
        <v>0.6911423305236091</v>
      </c>
      <c r="M52" s="17">
        <f t="shared" si="2"/>
        <v>8.361905154437155</v>
      </c>
    </row>
    <row r="53" spans="11:13" ht="12.75">
      <c r="K53" s="8">
        <v>4.7</v>
      </c>
      <c r="L53" s="33">
        <f t="shared" si="0"/>
        <v>0.6851448931155381</v>
      </c>
      <c r="M53" s="17">
        <f t="shared" si="2"/>
        <v>8.377694869238006</v>
      </c>
    </row>
    <row r="54" spans="11:13" ht="12.75">
      <c r="K54" s="8">
        <v>4.8</v>
      </c>
      <c r="L54" s="33">
        <f t="shared" si="0"/>
        <v>0.6791839966868864</v>
      </c>
      <c r="M54" s="17">
        <f t="shared" si="2"/>
        <v>8.393344258767321</v>
      </c>
    </row>
    <row r="55" spans="11:13" ht="12.75">
      <c r="K55" s="8">
        <v>4.9</v>
      </c>
      <c r="L55" s="33">
        <f t="shared" si="0"/>
        <v>0.6732596412376539</v>
      </c>
      <c r="M55" s="17">
        <f t="shared" si="2"/>
        <v>8.408860450818722</v>
      </c>
    </row>
    <row r="56" spans="11:13" ht="12.75">
      <c r="K56" s="8">
        <v>5</v>
      </c>
      <c r="L56" s="33">
        <f t="shared" si="0"/>
        <v>0.6673718267678411</v>
      </c>
      <c r="M56" s="17">
        <f t="shared" si="2"/>
        <v>8.42424988163808</v>
      </c>
    </row>
    <row r="57" spans="11:13" ht="12.75">
      <c r="K57" s="8">
        <v>5.1</v>
      </c>
      <c r="L57" s="33">
        <f t="shared" si="0"/>
        <v>0.6615205532774476</v>
      </c>
      <c r="M57" s="17">
        <f t="shared" si="2"/>
        <v>8.439518359908572</v>
      </c>
    </row>
    <row r="58" spans="11:13" ht="12.75">
      <c r="K58" s="8">
        <v>5.2</v>
      </c>
      <c r="L58" s="33">
        <f t="shared" si="0"/>
        <v>0.6557058207664734</v>
      </c>
      <c r="M58" s="17">
        <f t="shared" si="2"/>
        <v>8.454671123258839</v>
      </c>
    </row>
    <row r="59" spans="11:13" ht="12.75">
      <c r="K59" s="8">
        <v>5.3</v>
      </c>
      <c r="L59" s="33">
        <f t="shared" si="0"/>
        <v>0.6499276292349188</v>
      </c>
      <c r="M59" s="17">
        <f t="shared" si="2"/>
        <v>8.469712888279401</v>
      </c>
    </row>
    <row r="60" spans="11:13" ht="12.75">
      <c r="K60" s="8">
        <v>5.4</v>
      </c>
      <c r="L60" s="33">
        <f t="shared" si="0"/>
        <v>0.6441859786827834</v>
      </c>
      <c r="M60" s="17">
        <f t="shared" si="2"/>
        <v>8.48464789488581</v>
      </c>
    </row>
    <row r="61" spans="11:13" ht="12.75">
      <c r="K61" s="8">
        <v>5.5</v>
      </c>
      <c r="L61" s="33">
        <f t="shared" si="0"/>
        <v>0.6384808691100674</v>
      </c>
      <c r="M61" s="17">
        <f t="shared" si="2"/>
        <v>8.49947994574598</v>
      </c>
    </row>
    <row r="62" spans="11:13" ht="12.75">
      <c r="K62" s="8">
        <v>5.6</v>
      </c>
      <c r="L62" s="33">
        <f t="shared" si="0"/>
        <v>0.6328123005167708</v>
      </c>
      <c r="M62" s="17">
        <f t="shared" si="2"/>
        <v>8.514212441386126</v>
      </c>
    </row>
    <row r="63" spans="11:13" ht="12.75">
      <c r="K63" s="8">
        <v>5.7</v>
      </c>
      <c r="L63" s="33">
        <f t="shared" si="0"/>
        <v>0.6271802729028936</v>
      </c>
      <c r="M63" s="17">
        <f t="shared" si="2"/>
        <v>8.528848411503764</v>
      </c>
    </row>
    <row r="64" spans="11:13" ht="12.75">
      <c r="K64" s="8">
        <v>5.8</v>
      </c>
      <c r="L64" s="33">
        <f t="shared" si="0"/>
        <v>0.6215847862684358</v>
      </c>
      <c r="M64" s="17">
        <f t="shared" si="2"/>
        <v>8.543390542943353</v>
      </c>
    </row>
    <row r="65" spans="11:13" ht="12.75">
      <c r="K65" s="8">
        <v>5.9</v>
      </c>
      <c r="L65" s="33">
        <f t="shared" si="0"/>
        <v>0.6160258406133973</v>
      </c>
      <c r="M65" s="17">
        <f t="shared" si="2"/>
        <v>8.557841204728355</v>
      </c>
    </row>
    <row r="66" spans="11:13" ht="12.75">
      <c r="K66" s="8">
        <v>6</v>
      </c>
      <c r="L66" s="33">
        <f t="shared" si="0"/>
        <v>0.6105034359377783</v>
      </c>
      <c r="M66" s="17">
        <f t="shared" si="2"/>
        <v>8.572202470491309</v>
      </c>
    </row>
    <row r="67" spans="11:13" ht="12.75">
      <c r="K67" s="8">
        <v>6.1</v>
      </c>
      <c r="L67" s="33">
        <f t="shared" si="0"/>
        <v>0.6050175722415787</v>
      </c>
      <c r="M67" s="17">
        <f t="shared" si="2"/>
        <v>8.58647613859802</v>
      </c>
    </row>
    <row r="68" spans="11:13" ht="12.75">
      <c r="K68" s="8">
        <v>6.2</v>
      </c>
      <c r="L68" s="33">
        <f t="shared" si="0"/>
        <v>0.5995682495247985</v>
      </c>
      <c r="M68" s="17">
        <f t="shared" si="2"/>
        <v>8.600663750224747</v>
      </c>
    </row>
    <row r="69" spans="11:13" ht="12.75">
      <c r="K69" s="8">
        <v>6.3</v>
      </c>
      <c r="L69" s="33">
        <f t="shared" si="0"/>
        <v>0.5941554677874377</v>
      </c>
      <c r="M69" s="17">
        <f t="shared" si="2"/>
        <v>8.61476660561391</v>
      </c>
    </row>
    <row r="70" spans="11:13" ht="12.75">
      <c r="K70" s="8">
        <v>6.4</v>
      </c>
      <c r="L70" s="33">
        <f t="shared" si="0"/>
        <v>0.5887792270294961</v>
      </c>
      <c r="M70" s="17">
        <f t="shared" si="2"/>
        <v>8.62878577870525</v>
      </c>
    </row>
    <row r="71" spans="11:13" ht="12.75">
      <c r="K71" s="8">
        <v>6.5</v>
      </c>
      <c r="L71" s="33">
        <f aca="true" t="shared" si="3" ref="L71:L106">$B$18+$B$19*K71+$B$20*K71^2</f>
        <v>0.583439527250974</v>
      </c>
      <c r="M71" s="17">
        <f t="shared" si="2"/>
        <v>8.642722130316272</v>
      </c>
    </row>
    <row r="72" spans="11:13" ht="12.75">
      <c r="K72" s="8">
        <v>6.6</v>
      </c>
      <c r="L72" s="33">
        <f t="shared" si="3"/>
        <v>0.5781363684518713</v>
      </c>
      <c r="M72" s="17">
        <f t="shared" si="2"/>
        <v>8.656576320023834</v>
      </c>
    </row>
    <row r="73" spans="11:13" ht="12.75">
      <c r="K73" s="8">
        <v>6.7</v>
      </c>
      <c r="L73" s="33">
        <f t="shared" si="3"/>
        <v>0.572869750632188</v>
      </c>
      <c r="M73" s="17">
        <f t="shared" si="2"/>
        <v>8.67034881688089</v>
      </c>
    </row>
    <row r="74" spans="11:13" ht="12.75">
      <c r="K74" s="8">
        <v>6.8</v>
      </c>
      <c r="L74" s="33">
        <f t="shared" si="3"/>
        <v>0.5676396737919241</v>
      </c>
      <c r="M74" s="17">
        <f t="shared" si="2"/>
        <v>8.684039909086817</v>
      </c>
    </row>
    <row r="75" spans="11:13" ht="12.75">
      <c r="K75" s="8">
        <v>6.9</v>
      </c>
      <c r="L75" s="33">
        <f t="shared" si="3"/>
        <v>0.5624461379310796</v>
      </c>
      <c r="M75" s="17">
        <f t="shared" si="2"/>
        <v>8.69764971271627</v>
      </c>
    </row>
    <row r="76" spans="11:13" ht="12.75">
      <c r="K76" s="8">
        <v>7</v>
      </c>
      <c r="L76" s="33">
        <f t="shared" si="3"/>
        <v>0.5572891430496544</v>
      </c>
      <c r="M76" s="17">
        <f t="shared" si="2"/>
        <v>8.711178179598633</v>
      </c>
    </row>
    <row r="77" spans="11:13" ht="12.75">
      <c r="K77" s="8">
        <v>7.1</v>
      </c>
      <c r="L77" s="33">
        <f t="shared" si="3"/>
        <v>0.5521686891476487</v>
      </c>
      <c r="M77" s="17">
        <f t="shared" si="2"/>
        <v>8.724625104431261</v>
      </c>
    </row>
    <row r="78" spans="11:13" ht="12.75">
      <c r="K78" s="8">
        <v>7.2</v>
      </c>
      <c r="L78" s="33">
        <f t="shared" si="3"/>
        <v>0.5470847762250624</v>
      </c>
      <c r="M78" s="17">
        <f t="shared" si="2"/>
        <v>8.73799013119909</v>
      </c>
    </row>
    <row r="79" spans="11:13" ht="12.75">
      <c r="K79" s="8">
        <v>7.3</v>
      </c>
      <c r="L79" s="33">
        <f t="shared" si="3"/>
        <v>0.5420374042818954</v>
      </c>
      <c r="M79" s="17">
        <f t="shared" si="2"/>
        <v>8.7512727589663</v>
      </c>
    </row>
    <row r="80" spans="11:13" ht="12.75">
      <c r="K80" s="8">
        <v>7.4</v>
      </c>
      <c r="L80" s="33">
        <f t="shared" si="3"/>
        <v>0.5370265733181477</v>
      </c>
      <c r="M80" s="17">
        <f t="shared" si="2"/>
        <v>8.764472347098184</v>
      </c>
    </row>
    <row r="81" spans="11:13" ht="12.75">
      <c r="K81" s="8">
        <v>7.5</v>
      </c>
      <c r="L81" s="33">
        <f t="shared" si="3"/>
        <v>0.5320522833338195</v>
      </c>
      <c r="M81" s="17">
        <f aca="true" t="shared" si="4" ref="M81:M106">((1/L81)^(1/K81)-1)*100</f>
        <v>8.777588119965586</v>
      </c>
    </row>
    <row r="82" spans="11:13" ht="12.75">
      <c r="K82" s="8">
        <v>7.6</v>
      </c>
      <c r="L82" s="33">
        <f t="shared" si="3"/>
        <v>0.5271145343289108</v>
      </c>
      <c r="M82" s="17">
        <f t="shared" si="4"/>
        <v>8.790619171178204</v>
      </c>
    </row>
    <row r="83" spans="11:13" ht="12.75">
      <c r="K83" s="8">
        <v>7.7</v>
      </c>
      <c r="L83" s="33">
        <f t="shared" si="3"/>
        <v>0.5222133263034213</v>
      </c>
      <c r="M83" s="17">
        <f t="shared" si="4"/>
        <v>8.803564467389435</v>
      </c>
    </row>
    <row r="84" spans="11:13" ht="12.75">
      <c r="K84" s="8">
        <v>7.8</v>
      </c>
      <c r="L84" s="33">
        <f t="shared" si="3"/>
        <v>0.5173486592573513</v>
      </c>
      <c r="M84" s="17">
        <f t="shared" si="4"/>
        <v>8.816422851709893</v>
      </c>
    </row>
    <row r="85" spans="11:13" ht="12.75">
      <c r="K85" s="8">
        <v>7.9</v>
      </c>
      <c r="L85" s="33">
        <f t="shared" si="3"/>
        <v>0.5125205331907006</v>
      </c>
      <c r="M85" s="17">
        <f t="shared" si="4"/>
        <v>8.829193046763972</v>
      </c>
    </row>
    <row r="86" spans="11:13" ht="12.75">
      <c r="K86" s="8">
        <v>8</v>
      </c>
      <c r="L86" s="33">
        <f t="shared" si="3"/>
        <v>0.5077289481034694</v>
      </c>
      <c r="M86" s="17">
        <f t="shared" si="4"/>
        <v>8.841873657420308</v>
      </c>
    </row>
    <row r="87" spans="11:13" ht="12.75">
      <c r="K87" s="8">
        <v>8.1</v>
      </c>
      <c r="L87" s="33">
        <f t="shared" si="3"/>
        <v>0.5029739039956576</v>
      </c>
      <c r="M87" s="17">
        <f t="shared" si="4"/>
        <v>8.854463173223648</v>
      </c>
    </row>
    <row r="88" spans="11:13" ht="12.75">
      <c r="K88" s="8">
        <v>8.2</v>
      </c>
      <c r="L88" s="33">
        <f t="shared" si="3"/>
        <v>0.49825540086726505</v>
      </c>
      <c r="M88" s="17">
        <f t="shared" si="4"/>
        <v>8.866959970553578</v>
      </c>
    </row>
    <row r="89" spans="11:13" ht="12.75">
      <c r="K89" s="8">
        <v>8.3</v>
      </c>
      <c r="L89" s="33">
        <f t="shared" si="3"/>
        <v>0.4935734387182919</v>
      </c>
      <c r="M89" s="17">
        <f t="shared" si="4"/>
        <v>8.879362314533257</v>
      </c>
    </row>
    <row r="90" spans="11:13" ht="12.75">
      <c r="K90" s="8">
        <v>8.4</v>
      </c>
      <c r="L90" s="33">
        <f t="shared" si="3"/>
        <v>0.48892801754873816</v>
      </c>
      <c r="M90" s="17">
        <f t="shared" si="4"/>
        <v>8.891668360708405</v>
      </c>
    </row>
    <row r="91" spans="11:13" ht="12.75">
      <c r="K91" s="8">
        <v>8.5</v>
      </c>
      <c r="L91" s="33">
        <f t="shared" si="3"/>
        <v>0.4843191373586039</v>
      </c>
      <c r="M91" s="17">
        <f t="shared" si="4"/>
        <v>8.903876156516578</v>
      </c>
    </row>
    <row r="92" spans="11:13" ht="12.75">
      <c r="K92" s="8">
        <v>8.6</v>
      </c>
      <c r="L92" s="33">
        <f t="shared" si="3"/>
        <v>0.479746798147889</v>
      </c>
      <c r="M92" s="17">
        <f t="shared" si="4"/>
        <v>8.91598364256323</v>
      </c>
    </row>
    <row r="93" spans="11:13" ht="12.75">
      <c r="K93" s="8">
        <v>8.7</v>
      </c>
      <c r="L93" s="33">
        <f t="shared" si="3"/>
        <v>0.47521099991659344</v>
      </c>
      <c r="M93" s="17">
        <f t="shared" si="4"/>
        <v>8.927988653721375</v>
      </c>
    </row>
    <row r="94" spans="11:13" ht="12.75">
      <c r="K94" s="8">
        <v>8.8</v>
      </c>
      <c r="L94" s="33">
        <f t="shared" si="3"/>
        <v>0.47071174266471727</v>
      </c>
      <c r="M94" s="17">
        <f t="shared" si="4"/>
        <v>8.939888920069183</v>
      </c>
    </row>
    <row r="95" spans="11:13" ht="12.75">
      <c r="K95" s="8">
        <v>8.9</v>
      </c>
      <c r="L95" s="33">
        <f t="shared" si="3"/>
        <v>0.4662490263922605</v>
      </c>
      <c r="M95" s="17">
        <f t="shared" si="4"/>
        <v>8.95168206767918</v>
      </c>
    </row>
    <row r="96" spans="11:13" ht="12.75">
      <c r="K96" s="8">
        <v>9</v>
      </c>
      <c r="L96" s="33">
        <f t="shared" si="3"/>
        <v>0.46182285109922316</v>
      </c>
      <c r="M96" s="17">
        <f t="shared" si="4"/>
        <v>8.963365619271846</v>
      </c>
    </row>
    <row r="97" spans="11:13" ht="12.75">
      <c r="K97" s="8">
        <v>9.1</v>
      </c>
      <c r="L97" s="33">
        <f t="shared" si="3"/>
        <v>0.45743321678560517</v>
      </c>
      <c r="M97" s="17">
        <f t="shared" si="4"/>
        <v>8.974936994745185</v>
      </c>
    </row>
    <row r="98" spans="11:13" ht="12.75">
      <c r="K98" s="8">
        <v>9.2</v>
      </c>
      <c r="L98" s="33">
        <f t="shared" si="3"/>
        <v>0.4530801234514066</v>
      </c>
      <c r="M98" s="17">
        <f t="shared" si="4"/>
        <v>8.986393511591206</v>
      </c>
    </row>
    <row r="99" spans="11:13" ht="12.75">
      <c r="K99" s="8">
        <v>9.3</v>
      </c>
      <c r="L99" s="33">
        <f t="shared" si="3"/>
        <v>0.44876357109662735</v>
      </c>
      <c r="M99" s="17">
        <f t="shared" si="4"/>
        <v>8.9977323852096</v>
      </c>
    </row>
    <row r="100" spans="11:13" ht="12.75">
      <c r="K100" s="8">
        <v>9.4</v>
      </c>
      <c r="L100" s="33">
        <f t="shared" si="3"/>
        <v>0.4444835597212675</v>
      </c>
      <c r="M100" s="17">
        <f t="shared" si="4"/>
        <v>9.008950729128152</v>
      </c>
    </row>
    <row r="101" spans="11:13" ht="12.75">
      <c r="K101" s="8">
        <v>9.5</v>
      </c>
      <c r="L101" s="33">
        <f t="shared" si="3"/>
        <v>0.4402400893253271</v>
      </c>
      <c r="M101" s="17">
        <f t="shared" si="4"/>
        <v>9.020045555138934</v>
      </c>
    </row>
    <row r="102" spans="11:13" ht="12.75">
      <c r="K102" s="8">
        <v>9.6</v>
      </c>
      <c r="L102" s="33">
        <f t="shared" si="3"/>
        <v>0.4360331599088061</v>
      </c>
      <c r="M102" s="17">
        <f t="shared" si="4"/>
        <v>9.031013773359021</v>
      </c>
    </row>
    <row r="103" spans="11:13" ht="12.75">
      <c r="K103" s="8">
        <v>9.7</v>
      </c>
      <c r="L103" s="33">
        <f t="shared" si="3"/>
        <v>0.43186277147170443</v>
      </c>
      <c r="M103" s="17">
        <f t="shared" si="4"/>
        <v>9.041852192223532</v>
      </c>
    </row>
    <row r="104" spans="11:13" ht="12.75">
      <c r="K104" s="8">
        <v>9.8</v>
      </c>
      <c r="L104" s="33">
        <f t="shared" si="3"/>
        <v>0.427728924014022</v>
      </c>
      <c r="M104" s="17">
        <f t="shared" si="4"/>
        <v>9.052557518419245</v>
      </c>
    </row>
    <row r="105" spans="11:13" ht="12.75">
      <c r="K105" s="8">
        <v>9.9</v>
      </c>
      <c r="L105" s="33">
        <f t="shared" si="3"/>
        <v>0.4236316175357591</v>
      </c>
      <c r="M105" s="17">
        <f t="shared" si="4"/>
        <v>9.063126356765805</v>
      </c>
    </row>
    <row r="106" spans="11:13" ht="12.75">
      <c r="K106" s="8">
        <v>10</v>
      </c>
      <c r="L106" s="33">
        <f t="shared" si="3"/>
        <v>0.4195708520369158</v>
      </c>
      <c r="M106" s="17">
        <f t="shared" si="4"/>
        <v>9.073555210052087</v>
      </c>
    </row>
    <row r="107" spans="11:13" ht="12.75">
      <c r="K107" s="8"/>
      <c r="L107" s="33"/>
      <c r="M107" s="17"/>
    </row>
    <row r="108" spans="11:13" ht="12.75">
      <c r="K108" s="8"/>
      <c r="L108" s="33"/>
      <c r="M108" s="17"/>
    </row>
    <row r="109" spans="11:13" ht="12.75">
      <c r="K109" s="8"/>
      <c r="L109" s="33"/>
      <c r="M109" s="17"/>
    </row>
    <row r="110" spans="11:13" ht="12.75">
      <c r="K110" s="8"/>
      <c r="L110" s="33"/>
      <c r="M110" s="17"/>
    </row>
    <row r="111" spans="11:13" ht="12.75">
      <c r="K111" s="8"/>
      <c r="L111" s="33"/>
      <c r="M111" s="17"/>
    </row>
    <row r="112" spans="11:13" ht="12.75">
      <c r="K112" s="8"/>
      <c r="L112" s="33"/>
      <c r="M112" s="17"/>
    </row>
    <row r="113" spans="11:13" ht="12.75">
      <c r="K113" s="8"/>
      <c r="L113" s="33"/>
      <c r="M113" s="17"/>
    </row>
    <row r="114" spans="11:13" ht="12.75">
      <c r="K114" s="8"/>
      <c r="L114" s="33"/>
      <c r="M114" s="17"/>
    </row>
    <row r="115" spans="11:13" ht="12.75">
      <c r="K115" s="8"/>
      <c r="L115" s="33"/>
      <c r="M115" s="17"/>
    </row>
    <row r="116" spans="11:13" ht="12.75">
      <c r="K116" s="8"/>
      <c r="L116" s="33"/>
      <c r="M116" s="17"/>
    </row>
    <row r="117" spans="11:13" ht="12.75">
      <c r="K117" s="8"/>
      <c r="L117" s="33"/>
      <c r="M117" s="17"/>
    </row>
    <row r="118" spans="11:13" ht="12.75">
      <c r="K118" s="8"/>
      <c r="L118" s="33"/>
      <c r="M118" s="17"/>
    </row>
    <row r="119" spans="11:13" ht="12.75">
      <c r="K119" s="8"/>
      <c r="L119" s="33"/>
      <c r="M119" s="17"/>
    </row>
    <row r="120" spans="11:13" ht="12.75">
      <c r="K120" s="8"/>
      <c r="L120" s="33"/>
      <c r="M120" s="17"/>
    </row>
    <row r="121" spans="11:13" ht="12.75">
      <c r="K121" s="8"/>
      <c r="L121" s="33"/>
      <c r="M121" s="17"/>
    </row>
    <row r="122" spans="11:13" ht="12.75">
      <c r="K122" s="8"/>
      <c r="L122" s="33"/>
      <c r="M122" s="17"/>
    </row>
    <row r="123" spans="11:13" ht="12.75">
      <c r="K123" s="8"/>
      <c r="L123" s="33"/>
      <c r="M123" s="17"/>
    </row>
    <row r="124" spans="11:13" ht="12.75">
      <c r="K124" s="8"/>
      <c r="L124" s="33"/>
      <c r="M124" s="17"/>
    </row>
    <row r="125" spans="11:13" ht="12.75">
      <c r="K125" s="8"/>
      <c r="L125" s="33"/>
      <c r="M125" s="17"/>
    </row>
    <row r="126" spans="11:13" ht="12.75">
      <c r="K126" s="8"/>
      <c r="L126" s="33"/>
      <c r="M126" s="17"/>
    </row>
    <row r="127" spans="11:13" ht="12.75">
      <c r="K127" s="8"/>
      <c r="L127" s="33"/>
      <c r="M127" s="17"/>
    </row>
    <row r="128" spans="11:13" ht="12.75">
      <c r="K128" s="8"/>
      <c r="L128" s="33"/>
      <c r="M128" s="17"/>
    </row>
    <row r="129" spans="11:13" ht="12.75">
      <c r="K129" s="8"/>
      <c r="L129" s="33"/>
      <c r="M129" s="17"/>
    </row>
    <row r="130" spans="11:13" ht="12.75">
      <c r="K130" s="8"/>
      <c r="L130" s="33"/>
      <c r="M130" s="17"/>
    </row>
    <row r="131" spans="11:13" ht="12.75">
      <c r="K131" s="8"/>
      <c r="L131" s="33"/>
      <c r="M131" s="17"/>
    </row>
    <row r="132" spans="11:13" ht="12.75">
      <c r="K132" s="8"/>
      <c r="L132" s="33"/>
      <c r="M132" s="17"/>
    </row>
    <row r="133" spans="11:13" ht="12.75">
      <c r="K133" s="8"/>
      <c r="L133" s="33"/>
      <c r="M133" s="17"/>
    </row>
    <row r="134" spans="11:13" ht="12.75">
      <c r="K134" s="8"/>
      <c r="L134" s="33"/>
      <c r="M134" s="17"/>
    </row>
    <row r="135" spans="11:13" ht="12.75">
      <c r="K135" s="8"/>
      <c r="L135" s="33"/>
      <c r="M135" s="17"/>
    </row>
    <row r="136" spans="11:13" ht="12.75">
      <c r="K136" s="8"/>
      <c r="L136" s="33"/>
      <c r="M136" s="17"/>
    </row>
    <row r="137" spans="11:13" ht="12.75">
      <c r="K137" s="8"/>
      <c r="L137" s="33"/>
      <c r="M137" s="17"/>
    </row>
    <row r="138" spans="11:13" ht="12.75">
      <c r="K138" s="8"/>
      <c r="L138" s="33"/>
      <c r="M138" s="17"/>
    </row>
    <row r="139" spans="11:13" ht="12.75">
      <c r="K139" s="8"/>
      <c r="L139" s="33"/>
      <c r="M139" s="17"/>
    </row>
    <row r="140" spans="11:13" ht="12.75">
      <c r="K140" s="8"/>
      <c r="L140" s="33"/>
      <c r="M140" s="17"/>
    </row>
    <row r="141" spans="11:13" ht="12.75">
      <c r="K141" s="8"/>
      <c r="L141" s="33"/>
      <c r="M141" s="17"/>
    </row>
    <row r="142" spans="11:13" ht="12.75">
      <c r="K142" s="8"/>
      <c r="L142" s="33"/>
      <c r="M142" s="17"/>
    </row>
    <row r="143" spans="11:13" ht="12.75">
      <c r="K143" s="8"/>
      <c r="L143" s="33"/>
      <c r="M143" s="17"/>
    </row>
    <row r="144" spans="11:13" ht="12.75">
      <c r="K144" s="8"/>
      <c r="L144" s="33"/>
      <c r="M144" s="17"/>
    </row>
    <row r="145" spans="11:13" ht="12.75">
      <c r="K145" s="8"/>
      <c r="L145" s="33"/>
      <c r="M145" s="17"/>
    </row>
    <row r="146" spans="11:13" ht="12.75">
      <c r="K146" s="8"/>
      <c r="L146" s="33"/>
      <c r="M146" s="17"/>
    </row>
    <row r="147" spans="11:13" ht="12.75">
      <c r="K147" s="8"/>
      <c r="L147" s="33"/>
      <c r="M147" s="17"/>
    </row>
    <row r="148" spans="11:13" ht="12.75">
      <c r="K148" s="8"/>
      <c r="L148" s="33"/>
      <c r="M148" s="17"/>
    </row>
    <row r="149" spans="11:13" ht="12.75">
      <c r="K149" s="8"/>
      <c r="L149" s="33"/>
      <c r="M149" s="17"/>
    </row>
    <row r="150" spans="11:13" ht="12.75">
      <c r="K150" s="8"/>
      <c r="L150" s="33"/>
      <c r="M150" s="17"/>
    </row>
    <row r="151" spans="11:13" ht="12.75">
      <c r="K151" s="8"/>
      <c r="L151" s="33"/>
      <c r="M151" s="17"/>
    </row>
    <row r="152" spans="11:13" ht="12.75">
      <c r="K152" s="8"/>
      <c r="L152" s="33"/>
      <c r="M152" s="17"/>
    </row>
    <row r="153" spans="11:13" ht="12.75">
      <c r="K153" s="8"/>
      <c r="L153" s="33"/>
      <c r="M153" s="17"/>
    </row>
    <row r="154" spans="11:13" ht="12.75">
      <c r="K154" s="8"/>
      <c r="L154" s="33"/>
      <c r="M154" s="17"/>
    </row>
    <row r="155" spans="11:13" ht="12.75">
      <c r="K155" s="8"/>
      <c r="L155" s="33"/>
      <c r="M155" s="17"/>
    </row>
    <row r="156" spans="11:13" ht="12.75">
      <c r="K156" s="8"/>
      <c r="L156" s="33"/>
      <c r="M156" s="17"/>
    </row>
    <row r="157" spans="11:13" ht="12.75">
      <c r="K157" s="8"/>
      <c r="L157" s="33"/>
      <c r="M157" s="17"/>
    </row>
    <row r="158" spans="11:13" ht="12.75">
      <c r="K158" s="8"/>
      <c r="L158" s="33"/>
      <c r="M158" s="17"/>
    </row>
    <row r="159" spans="11:13" ht="12.75">
      <c r="K159" s="8"/>
      <c r="L159" s="33"/>
      <c r="M159" s="17"/>
    </row>
    <row r="160" spans="11:13" ht="12.75">
      <c r="K160" s="8"/>
      <c r="L160" s="33"/>
      <c r="M160" s="17"/>
    </row>
    <row r="161" spans="11:13" ht="12.75">
      <c r="K161" s="8"/>
      <c r="L161" s="33"/>
      <c r="M161" s="17"/>
    </row>
    <row r="162" spans="11:13" ht="12.75">
      <c r="K162" s="8"/>
      <c r="L162" s="33"/>
      <c r="M162" s="17"/>
    </row>
    <row r="163" spans="11:13" ht="12.75">
      <c r="K163" s="8"/>
      <c r="L163" s="33"/>
      <c r="M163" s="17"/>
    </row>
    <row r="164" spans="11:13" ht="12.75">
      <c r="K164" s="8"/>
      <c r="L164" s="33"/>
      <c r="M164" s="17"/>
    </row>
    <row r="165" spans="11:13" ht="12.75">
      <c r="K165" s="8"/>
      <c r="L165" s="33"/>
      <c r="M165" s="17"/>
    </row>
    <row r="166" spans="11:13" ht="12.75">
      <c r="K166" s="8"/>
      <c r="L166" s="33"/>
      <c r="M166" s="17"/>
    </row>
    <row r="167" spans="11:13" ht="12.75">
      <c r="K167" s="8"/>
      <c r="L167" s="33"/>
      <c r="M167" s="17"/>
    </row>
    <row r="168" spans="11:13" ht="12.75">
      <c r="K168" s="8"/>
      <c r="L168" s="33"/>
      <c r="M168" s="17"/>
    </row>
    <row r="169" spans="11:13" ht="12.75">
      <c r="K169" s="8"/>
      <c r="L169" s="33"/>
      <c r="M169" s="17"/>
    </row>
    <row r="170" spans="11:13" ht="12.75">
      <c r="K170" s="8"/>
      <c r="L170" s="33"/>
      <c r="M170" s="17"/>
    </row>
    <row r="171" spans="11:13" ht="12.75">
      <c r="K171" s="8"/>
      <c r="L171" s="33"/>
      <c r="M171" s="17"/>
    </row>
    <row r="172" spans="11:13" ht="12.75">
      <c r="K172" s="8"/>
      <c r="L172" s="33"/>
      <c r="M172" s="17"/>
    </row>
    <row r="173" spans="11:13" ht="12.75">
      <c r="K173" s="8"/>
      <c r="L173" s="33"/>
      <c r="M173" s="17"/>
    </row>
    <row r="174" spans="11:13" ht="12.75">
      <c r="K174" s="8"/>
      <c r="L174" s="33"/>
      <c r="M174" s="17"/>
    </row>
    <row r="175" spans="11:13" ht="12.75">
      <c r="K175" s="8"/>
      <c r="L175" s="33"/>
      <c r="M175" s="17"/>
    </row>
    <row r="176" spans="11:13" ht="12.75">
      <c r="K176" s="8"/>
      <c r="L176" s="33"/>
      <c r="M176" s="17"/>
    </row>
    <row r="177" spans="11:13" ht="12.75">
      <c r="K177" s="8"/>
      <c r="L177" s="33"/>
      <c r="M177" s="17"/>
    </row>
    <row r="178" spans="11:13" ht="12.75">
      <c r="K178" s="8"/>
      <c r="L178" s="33"/>
      <c r="M178" s="17"/>
    </row>
    <row r="179" spans="11:13" ht="12.75">
      <c r="K179" s="8"/>
      <c r="L179" s="33"/>
      <c r="M179" s="17"/>
    </row>
    <row r="180" spans="11:13" ht="12.75">
      <c r="K180" s="8"/>
      <c r="L180" s="33"/>
      <c r="M180" s="17"/>
    </row>
    <row r="181" spans="11:13" ht="12.75">
      <c r="K181" s="8"/>
      <c r="L181" s="33"/>
      <c r="M181" s="17"/>
    </row>
    <row r="182" spans="11:13" ht="12.75">
      <c r="K182" s="8"/>
      <c r="L182" s="33"/>
      <c r="M182" s="17"/>
    </row>
    <row r="183" spans="11:13" ht="12.75">
      <c r="K183" s="8"/>
      <c r="L183" s="33"/>
      <c r="M183" s="17"/>
    </row>
    <row r="184" spans="11:13" ht="12.75">
      <c r="K184" s="8"/>
      <c r="L184" s="33"/>
      <c r="M184" s="17"/>
    </row>
    <row r="185" spans="11:13" ht="12.75">
      <c r="K185" s="8"/>
      <c r="L185" s="33"/>
      <c r="M185" s="17"/>
    </row>
    <row r="186" spans="11:13" ht="12.75">
      <c r="K186" s="8"/>
      <c r="L186" s="33"/>
      <c r="M186" s="17"/>
    </row>
    <row r="187" spans="11:13" ht="12.75">
      <c r="K187" s="8"/>
      <c r="L187" s="33"/>
      <c r="M187" s="17"/>
    </row>
    <row r="188" spans="11:13" ht="12.75">
      <c r="K188" s="8"/>
      <c r="L188" s="33"/>
      <c r="M188" s="17"/>
    </row>
    <row r="189" spans="11:13" ht="12.75">
      <c r="K189" s="8"/>
      <c r="L189" s="33"/>
      <c r="M189" s="17"/>
    </row>
    <row r="190" spans="11:13" ht="12.75">
      <c r="K190" s="8"/>
      <c r="L190" s="33"/>
      <c r="M190" s="17"/>
    </row>
    <row r="191" spans="11:13" ht="12.75">
      <c r="K191" s="8"/>
      <c r="L191" s="33"/>
      <c r="M191" s="17"/>
    </row>
    <row r="192" spans="11:13" ht="12.75">
      <c r="K192" s="8"/>
      <c r="L192" s="33"/>
      <c r="M192" s="17"/>
    </row>
    <row r="193" spans="11:13" ht="12.75">
      <c r="K193" s="8"/>
      <c r="L193" s="33"/>
      <c r="M193" s="17"/>
    </row>
    <row r="194" spans="11:13" ht="12.75">
      <c r="K194" s="8"/>
      <c r="L194" s="33"/>
      <c r="M194" s="17"/>
    </row>
    <row r="195" spans="11:13" ht="12.75">
      <c r="K195" s="8"/>
      <c r="L195" s="33"/>
      <c r="M195" s="17"/>
    </row>
    <row r="196" spans="11:13" ht="12.75">
      <c r="K196" s="8"/>
      <c r="L196" s="33"/>
      <c r="M196" s="17"/>
    </row>
    <row r="197" spans="11:13" ht="12.75">
      <c r="K197" s="8"/>
      <c r="L197" s="33"/>
      <c r="M197" s="17"/>
    </row>
    <row r="198" spans="11:13" ht="12.75">
      <c r="K198" s="8"/>
      <c r="L198" s="33"/>
      <c r="M198" s="17"/>
    </row>
    <row r="199" spans="11:13" ht="12.75">
      <c r="K199" s="8"/>
      <c r="L199" s="33"/>
      <c r="M199" s="17"/>
    </row>
    <row r="200" spans="11:13" ht="12.75">
      <c r="K200" s="8"/>
      <c r="L200" s="33"/>
      <c r="M200" s="17"/>
    </row>
    <row r="201" spans="11:13" ht="12.75">
      <c r="K201" s="8"/>
      <c r="L201" s="33"/>
      <c r="M201" s="17"/>
    </row>
    <row r="202" spans="11:13" ht="12.75">
      <c r="K202" s="8"/>
      <c r="L202" s="33"/>
      <c r="M202" s="17"/>
    </row>
    <row r="203" spans="11:13" ht="12.75">
      <c r="K203" s="8"/>
      <c r="L203" s="33"/>
      <c r="M203" s="17"/>
    </row>
    <row r="204" spans="11:13" ht="12.75">
      <c r="K204" s="8"/>
      <c r="L204" s="33"/>
      <c r="M204" s="17"/>
    </row>
    <row r="205" spans="11:13" ht="12.75">
      <c r="K205" s="8"/>
      <c r="L205" s="33"/>
      <c r="M205" s="17"/>
    </row>
    <row r="206" spans="11:13" ht="12.75">
      <c r="K206" s="8"/>
      <c r="L206" s="33"/>
      <c r="M206" s="17"/>
    </row>
    <row r="207" spans="11:13" ht="12.75">
      <c r="K207" s="8"/>
      <c r="L207" s="33"/>
      <c r="M207" s="17"/>
    </row>
    <row r="208" spans="11:13" ht="12.75">
      <c r="K208" s="8"/>
      <c r="L208" s="33"/>
      <c r="M208" s="17"/>
    </row>
    <row r="209" spans="11:13" ht="12.75">
      <c r="K209" s="8"/>
      <c r="L209" s="33"/>
      <c r="M209" s="17"/>
    </row>
    <row r="210" spans="11:13" ht="12.75">
      <c r="K210" s="8"/>
      <c r="L210" s="33"/>
      <c r="M210" s="17"/>
    </row>
    <row r="211" spans="11:13" ht="12.75">
      <c r="K211" s="8"/>
      <c r="L211" s="33"/>
      <c r="M211" s="17"/>
    </row>
    <row r="212" spans="11:13" ht="12.75">
      <c r="K212" s="8"/>
      <c r="L212" s="33"/>
      <c r="M212" s="17"/>
    </row>
    <row r="213" spans="11:13" ht="12.75">
      <c r="K213" s="8"/>
      <c r="L213" s="33"/>
      <c r="M213" s="17"/>
    </row>
    <row r="214" spans="11:13" ht="12.75">
      <c r="K214" s="8"/>
      <c r="L214" s="33"/>
      <c r="M214" s="17"/>
    </row>
    <row r="215" spans="11:13" ht="12.75">
      <c r="K215" s="8"/>
      <c r="L215" s="33"/>
      <c r="M215" s="17"/>
    </row>
    <row r="216" spans="11:13" ht="12.75">
      <c r="K216" s="8"/>
      <c r="L216" s="33"/>
      <c r="M216" s="17"/>
    </row>
    <row r="217" spans="11:13" ht="12.75">
      <c r="K217" s="8"/>
      <c r="L217" s="33"/>
      <c r="M217" s="17"/>
    </row>
    <row r="218" spans="11:13" ht="12.75">
      <c r="K218" s="8"/>
      <c r="L218" s="33"/>
      <c r="M218" s="17"/>
    </row>
    <row r="219" spans="11:13" ht="12.75">
      <c r="K219" s="8"/>
      <c r="L219" s="33"/>
      <c r="M219" s="17"/>
    </row>
    <row r="220" spans="11:13" ht="12.75">
      <c r="K220" s="8"/>
      <c r="L220" s="33"/>
      <c r="M220" s="17"/>
    </row>
    <row r="221" spans="11:13" ht="12.75">
      <c r="K221" s="8"/>
      <c r="L221" s="33"/>
      <c r="M221" s="17"/>
    </row>
    <row r="222" spans="11:13" ht="12.75">
      <c r="K222" s="8"/>
      <c r="L222" s="33"/>
      <c r="M222" s="17"/>
    </row>
    <row r="223" spans="11:13" ht="12.75">
      <c r="K223" s="8"/>
      <c r="L223" s="33"/>
      <c r="M223" s="17"/>
    </row>
    <row r="224" spans="11:13" ht="12.75">
      <c r="K224" s="8"/>
      <c r="L224" s="33"/>
      <c r="M224" s="17"/>
    </row>
    <row r="225" spans="11:13" ht="12.75">
      <c r="K225" s="8"/>
      <c r="L225" s="33"/>
      <c r="M225" s="17"/>
    </row>
    <row r="226" spans="11:13" ht="12.75">
      <c r="K226" s="8"/>
      <c r="L226" s="33"/>
      <c r="M226" s="17"/>
    </row>
    <row r="227" spans="11:13" ht="12.75">
      <c r="K227" s="8"/>
      <c r="L227" s="33"/>
      <c r="M227" s="17"/>
    </row>
    <row r="228" spans="11:13" ht="12.75">
      <c r="K228" s="8"/>
      <c r="L228" s="33"/>
      <c r="M228" s="17"/>
    </row>
    <row r="229" spans="11:13" ht="12.75">
      <c r="K229" s="8"/>
      <c r="L229" s="33"/>
      <c r="M229" s="17"/>
    </row>
    <row r="230" spans="11:13" ht="12.75">
      <c r="K230" s="8"/>
      <c r="L230" s="33"/>
      <c r="M230" s="17"/>
    </row>
    <row r="231" spans="11:13" ht="12.75">
      <c r="K231" s="8"/>
      <c r="L231" s="33"/>
      <c r="M231" s="17"/>
    </row>
    <row r="232" spans="11:13" ht="12.75">
      <c r="K232" s="8"/>
      <c r="L232" s="33"/>
      <c r="M232" s="17"/>
    </row>
    <row r="233" spans="11:13" ht="12.75">
      <c r="K233" s="8"/>
      <c r="L233" s="33"/>
      <c r="M233" s="17"/>
    </row>
    <row r="234" spans="11:13" ht="12.75">
      <c r="K234" s="8"/>
      <c r="L234" s="33"/>
      <c r="M234" s="17"/>
    </row>
    <row r="235" spans="11:13" ht="12.75">
      <c r="K235" s="8"/>
      <c r="L235" s="33"/>
      <c r="M235" s="17"/>
    </row>
    <row r="236" spans="11:13" ht="12.75">
      <c r="K236" s="8"/>
      <c r="L236" s="33"/>
      <c r="M236" s="17"/>
    </row>
    <row r="237" spans="11:13" ht="12.75">
      <c r="K237" s="8"/>
      <c r="L237" s="33"/>
      <c r="M237" s="17"/>
    </row>
    <row r="238" spans="11:13" ht="12.75">
      <c r="K238" s="8"/>
      <c r="L238" s="33"/>
      <c r="M238" s="17"/>
    </row>
    <row r="239" spans="11:13" ht="12.75">
      <c r="K239" s="8"/>
      <c r="L239" s="33"/>
      <c r="M239" s="17"/>
    </row>
    <row r="240" spans="11:13" ht="12.75">
      <c r="K240" s="8"/>
      <c r="L240" s="33"/>
      <c r="M240" s="17"/>
    </row>
    <row r="241" spans="11:13" ht="12.75">
      <c r="K241" s="8"/>
      <c r="L241" s="33"/>
      <c r="M241" s="17"/>
    </row>
    <row r="242" spans="11:13" ht="12.75">
      <c r="K242" s="8"/>
      <c r="L242" s="33"/>
      <c r="M242" s="17"/>
    </row>
    <row r="243" spans="11:13" ht="12.75">
      <c r="K243" s="8"/>
      <c r="L243" s="33"/>
      <c r="M243" s="17"/>
    </row>
    <row r="244" spans="11:13" ht="12.75">
      <c r="K244" s="8"/>
      <c r="L244" s="33"/>
      <c r="M244" s="17"/>
    </row>
    <row r="245" spans="11:13" ht="12.75">
      <c r="K245" s="8"/>
      <c r="L245" s="33"/>
      <c r="M245" s="17"/>
    </row>
    <row r="246" spans="11:13" ht="12.75">
      <c r="K246" s="8"/>
      <c r="L246" s="33"/>
      <c r="M246" s="17"/>
    </row>
    <row r="247" spans="11:13" ht="12.75">
      <c r="K247" s="8"/>
      <c r="L247" s="33"/>
      <c r="M247" s="17"/>
    </row>
    <row r="248" spans="11:13" ht="12.75">
      <c r="K248" s="8"/>
      <c r="L248" s="33"/>
      <c r="M248" s="17"/>
    </row>
    <row r="249" spans="11:13" ht="12.75">
      <c r="K249" s="8"/>
      <c r="L249" s="33"/>
      <c r="M249" s="17"/>
    </row>
    <row r="250" spans="11:13" ht="12.75">
      <c r="K250" s="8"/>
      <c r="L250" s="33"/>
      <c r="M250" s="17"/>
    </row>
    <row r="251" spans="11:13" ht="12.75">
      <c r="K251" s="8"/>
      <c r="L251" s="33"/>
      <c r="M251" s="17"/>
    </row>
    <row r="252" spans="11:13" ht="12.75">
      <c r="K252" s="8"/>
      <c r="L252" s="33"/>
      <c r="M252" s="17"/>
    </row>
    <row r="253" spans="11:13" ht="12.75">
      <c r="K253" s="8"/>
      <c r="L253" s="33"/>
      <c r="M253" s="17"/>
    </row>
    <row r="254" spans="11:13" ht="12.75">
      <c r="K254" s="8"/>
      <c r="L254" s="33"/>
      <c r="M254" s="17"/>
    </row>
    <row r="255" spans="11:13" ht="12.75">
      <c r="K255" s="8"/>
      <c r="L255" s="33"/>
      <c r="M255" s="17"/>
    </row>
    <row r="256" spans="11:13" ht="12.75">
      <c r="K256" s="8"/>
      <c r="L256" s="33"/>
      <c r="M256" s="17"/>
    </row>
    <row r="257" spans="11:13" ht="12.75">
      <c r="K257" s="8"/>
      <c r="L257" s="33"/>
      <c r="M257" s="17"/>
    </row>
    <row r="258" spans="11:13" ht="12.75">
      <c r="K258" s="8"/>
      <c r="L258" s="33"/>
      <c r="M258" s="17"/>
    </row>
    <row r="259" spans="11:13" ht="12.75">
      <c r="K259" s="8"/>
      <c r="L259" s="33"/>
      <c r="M259" s="17"/>
    </row>
    <row r="260" spans="11:13" ht="12.75">
      <c r="K260" s="8"/>
      <c r="L260" s="33"/>
      <c r="M260" s="17"/>
    </row>
    <row r="261" spans="11:13" ht="12.75">
      <c r="K261" s="8"/>
      <c r="L261" s="33"/>
      <c r="M261" s="17"/>
    </row>
    <row r="262" spans="11:13" ht="12.75">
      <c r="K262" s="8"/>
      <c r="L262" s="33"/>
      <c r="M262" s="17"/>
    </row>
    <row r="263" spans="11:13" ht="12.75">
      <c r="K263" s="8"/>
      <c r="L263" s="33"/>
      <c r="M263" s="17"/>
    </row>
    <row r="264" spans="11:13" ht="12.75">
      <c r="K264" s="8"/>
      <c r="L264" s="33"/>
      <c r="M264" s="17"/>
    </row>
    <row r="265" spans="11:13" ht="12.75">
      <c r="K265" s="8"/>
      <c r="L265" s="33"/>
      <c r="M265" s="17"/>
    </row>
    <row r="266" spans="11:13" ht="12.75">
      <c r="K266" s="8"/>
      <c r="L266" s="33"/>
      <c r="M266" s="17"/>
    </row>
    <row r="267" spans="11:13" ht="12.75">
      <c r="K267" s="8"/>
      <c r="L267" s="33"/>
      <c r="M267" s="17"/>
    </row>
    <row r="268" spans="11:13" ht="12.75">
      <c r="K268" s="8"/>
      <c r="L268" s="33"/>
      <c r="M268" s="17"/>
    </row>
    <row r="269" spans="11:13" ht="12.75">
      <c r="K269" s="8"/>
      <c r="L269" s="33"/>
      <c r="M269" s="17"/>
    </row>
    <row r="270" spans="11:13" ht="12.75">
      <c r="K270" s="8"/>
      <c r="L270" s="33"/>
      <c r="M270" s="17"/>
    </row>
    <row r="271" spans="11:13" ht="12.75">
      <c r="K271" s="8"/>
      <c r="L271" s="33"/>
      <c r="M271" s="17"/>
    </row>
    <row r="272" spans="11:13" ht="12.75">
      <c r="K272" s="8"/>
      <c r="L272" s="33"/>
      <c r="M272" s="17"/>
    </row>
    <row r="273" spans="11:13" ht="12.75">
      <c r="K273" s="8"/>
      <c r="L273" s="33"/>
      <c r="M273" s="17"/>
    </row>
    <row r="274" spans="11:13" ht="12.75">
      <c r="K274" s="8"/>
      <c r="L274" s="33"/>
      <c r="M274" s="17"/>
    </row>
    <row r="275" spans="11:13" ht="12.75">
      <c r="K275" s="8"/>
      <c r="L275" s="33"/>
      <c r="M275" s="17"/>
    </row>
    <row r="276" spans="11:13" ht="12.75">
      <c r="K276" s="8"/>
      <c r="L276" s="33"/>
      <c r="M276" s="17"/>
    </row>
    <row r="277" spans="11:13" ht="12.75">
      <c r="K277" s="8"/>
      <c r="L277" s="33"/>
      <c r="M277" s="17"/>
    </row>
    <row r="278" spans="11:13" ht="12.75">
      <c r="K278" s="8"/>
      <c r="L278" s="33"/>
      <c r="M278" s="17"/>
    </row>
    <row r="279" spans="11:13" ht="12.75">
      <c r="K279" s="8"/>
      <c r="L279" s="33"/>
      <c r="M279" s="17"/>
    </row>
    <row r="280" spans="11:13" ht="12.75">
      <c r="K280" s="8"/>
      <c r="L280" s="33"/>
      <c r="M280" s="17"/>
    </row>
    <row r="281" spans="11:13" ht="12.75">
      <c r="K281" s="8"/>
      <c r="L281" s="33"/>
      <c r="M281" s="17"/>
    </row>
    <row r="282" spans="11:13" ht="12.75">
      <c r="K282" s="8"/>
      <c r="L282" s="33"/>
      <c r="M282" s="17"/>
    </row>
    <row r="283" spans="11:13" ht="12.75">
      <c r="K283" s="8"/>
      <c r="L283" s="33"/>
      <c r="M283" s="17"/>
    </row>
    <row r="284" spans="11:13" ht="12.75">
      <c r="K284" s="8"/>
      <c r="L284" s="33"/>
      <c r="M284" s="17"/>
    </row>
    <row r="285" spans="11:13" ht="12.75">
      <c r="K285" s="8"/>
      <c r="L285" s="33"/>
      <c r="M285" s="17"/>
    </row>
    <row r="286" spans="11:13" ht="12.75">
      <c r="K286" s="8"/>
      <c r="L286" s="33"/>
      <c r="M286" s="17"/>
    </row>
    <row r="287" spans="11:13" ht="12.75">
      <c r="K287" s="8"/>
      <c r="L287" s="33"/>
      <c r="M287" s="17"/>
    </row>
    <row r="288" spans="11:13" ht="12.75">
      <c r="K288" s="8"/>
      <c r="L288" s="33"/>
      <c r="M288" s="17"/>
    </row>
    <row r="289" spans="11:13" ht="12.75">
      <c r="K289" s="8"/>
      <c r="L289" s="33"/>
      <c r="M289" s="17"/>
    </row>
    <row r="290" spans="11:13" ht="12.75">
      <c r="K290" s="8"/>
      <c r="L290" s="33"/>
      <c r="M290" s="17"/>
    </row>
    <row r="291" spans="11:13" ht="12.75">
      <c r="K291" s="8"/>
      <c r="L291" s="33"/>
      <c r="M291" s="17"/>
    </row>
    <row r="292" spans="11:13" ht="12.75">
      <c r="K292" s="8"/>
      <c r="L292" s="33"/>
      <c r="M292" s="17"/>
    </row>
    <row r="293" spans="11:13" ht="12.75">
      <c r="K293" s="8"/>
      <c r="L293" s="33"/>
      <c r="M293" s="17"/>
    </row>
    <row r="294" spans="11:13" ht="12.75">
      <c r="K294" s="8"/>
      <c r="L294" s="33"/>
      <c r="M294" s="17"/>
    </row>
    <row r="295" spans="11:13" ht="12.75">
      <c r="K295" s="8"/>
      <c r="L295" s="33"/>
      <c r="M295" s="17"/>
    </row>
    <row r="296" spans="11:13" ht="12.75">
      <c r="K296" s="8"/>
      <c r="L296" s="33"/>
      <c r="M296" s="17"/>
    </row>
    <row r="297" spans="11:13" ht="12.75">
      <c r="K297" s="8"/>
      <c r="L297" s="33"/>
      <c r="M297" s="17"/>
    </row>
    <row r="298" spans="11:13" ht="12.75">
      <c r="K298" s="8"/>
      <c r="L298" s="33"/>
      <c r="M298" s="17"/>
    </row>
    <row r="299" spans="11:13" ht="12.75">
      <c r="K299" s="8"/>
      <c r="L299" s="33"/>
      <c r="M299" s="17"/>
    </row>
    <row r="300" spans="11:13" ht="12.75">
      <c r="K300" s="8"/>
      <c r="L300" s="33"/>
      <c r="M300" s="17"/>
    </row>
    <row r="301" spans="11:13" ht="12.75">
      <c r="K301" s="8"/>
      <c r="L301" s="33"/>
      <c r="M301" s="17"/>
    </row>
    <row r="302" spans="11:13" ht="12.75">
      <c r="K302" s="8"/>
      <c r="L302" s="33"/>
      <c r="M302" s="17"/>
    </row>
    <row r="303" spans="11:13" ht="12.75">
      <c r="K303" s="8"/>
      <c r="L303" s="33"/>
      <c r="M303" s="17"/>
    </row>
    <row r="304" spans="11:13" ht="12.75">
      <c r="K304" s="8"/>
      <c r="L304" s="33"/>
      <c r="M304" s="17"/>
    </row>
    <row r="305" spans="11:13" ht="12.75">
      <c r="K305" s="8"/>
      <c r="L305" s="33"/>
      <c r="M305" s="17"/>
    </row>
    <row r="306" spans="11:13" ht="12.75">
      <c r="K306" s="8"/>
      <c r="L306" s="33"/>
      <c r="M306" s="17"/>
    </row>
    <row r="307" spans="11:13" ht="12.75">
      <c r="K307" s="8"/>
      <c r="L307" s="33"/>
      <c r="M307" s="17"/>
    </row>
    <row r="308" spans="11:13" ht="12.75">
      <c r="K308" s="8"/>
      <c r="L308" s="33"/>
      <c r="M308" s="17"/>
    </row>
    <row r="309" spans="11:13" ht="12.75">
      <c r="K309" s="8"/>
      <c r="L309" s="33"/>
      <c r="M309" s="17"/>
    </row>
    <row r="310" spans="11:13" ht="12.75">
      <c r="K310" s="8"/>
      <c r="L310" s="33"/>
      <c r="M310" s="17"/>
    </row>
    <row r="311" spans="11:13" ht="12.75">
      <c r="K311" s="8"/>
      <c r="L311" s="33"/>
      <c r="M311" s="17"/>
    </row>
    <row r="312" spans="11:13" ht="12.75">
      <c r="K312" s="8"/>
      <c r="L312" s="33"/>
      <c r="M312" s="17"/>
    </row>
    <row r="313" spans="11:13" ht="12.75">
      <c r="K313" s="8"/>
      <c r="L313" s="33"/>
      <c r="M313" s="17"/>
    </row>
    <row r="314" spans="11:13" ht="12.75">
      <c r="K314" s="8"/>
      <c r="L314" s="33"/>
      <c r="M314" s="17"/>
    </row>
    <row r="315" spans="11:13" ht="12.75">
      <c r="K315" s="8"/>
      <c r="L315" s="33"/>
      <c r="M315" s="17"/>
    </row>
    <row r="316" spans="11:13" ht="12.75">
      <c r="K316" s="8"/>
      <c r="L316" s="33"/>
      <c r="M316" s="17"/>
    </row>
    <row r="317" spans="11:13" ht="12.75">
      <c r="K317" s="8"/>
      <c r="L317" s="33"/>
      <c r="M317" s="17"/>
    </row>
    <row r="318" spans="11:13" ht="12.75">
      <c r="K318" s="8"/>
      <c r="L318" s="33"/>
      <c r="M318" s="17"/>
    </row>
    <row r="319" spans="11:13" ht="12.75">
      <c r="K319" s="8"/>
      <c r="L319" s="33"/>
      <c r="M319" s="17"/>
    </row>
    <row r="320" spans="11:13" ht="12.75">
      <c r="K320" s="8"/>
      <c r="L320" s="33"/>
      <c r="M320" s="17"/>
    </row>
    <row r="321" spans="11:13" ht="12.75">
      <c r="K321" s="8"/>
      <c r="L321" s="33"/>
      <c r="M321" s="17"/>
    </row>
    <row r="322" spans="11:13" ht="12.75">
      <c r="K322" s="8"/>
      <c r="L322" s="33"/>
      <c r="M322" s="17"/>
    </row>
    <row r="323" spans="11:13" ht="12.75">
      <c r="K323" s="8"/>
      <c r="L323" s="33"/>
      <c r="M323" s="17"/>
    </row>
    <row r="324" spans="11:13" ht="12.75">
      <c r="K324" s="8"/>
      <c r="L324" s="33"/>
      <c r="M324" s="17"/>
    </row>
    <row r="325" spans="11:13" ht="12.75">
      <c r="K325" s="8"/>
      <c r="L325" s="33"/>
      <c r="M325" s="17"/>
    </row>
    <row r="326" spans="11:13" ht="12.75">
      <c r="K326" s="8"/>
      <c r="L326" s="33"/>
      <c r="M326" s="17"/>
    </row>
    <row r="327" spans="11:13" ht="12.75">
      <c r="K327" s="8"/>
      <c r="L327" s="33"/>
      <c r="M327" s="17"/>
    </row>
    <row r="328" spans="11:13" ht="12.75">
      <c r="K328" s="8"/>
      <c r="L328" s="33"/>
      <c r="M328" s="17"/>
    </row>
    <row r="329" spans="11:13" ht="12.75">
      <c r="K329" s="8"/>
      <c r="L329" s="33"/>
      <c r="M329" s="17"/>
    </row>
    <row r="330" spans="11:13" ht="12.75">
      <c r="K330" s="8"/>
      <c r="L330" s="33"/>
      <c r="M330" s="17"/>
    </row>
    <row r="331" spans="11:13" ht="12.75">
      <c r="K331" s="8"/>
      <c r="L331" s="33"/>
      <c r="M331" s="17"/>
    </row>
    <row r="332" spans="11:13" ht="12.75">
      <c r="K332" s="8"/>
      <c r="L332" s="33"/>
      <c r="M332" s="17"/>
    </row>
    <row r="333" spans="11:13" ht="12.75">
      <c r="K333" s="8"/>
      <c r="L333" s="33"/>
      <c r="M333" s="17"/>
    </row>
    <row r="334" spans="11:13" ht="12.75">
      <c r="K334" s="8"/>
      <c r="L334" s="33"/>
      <c r="M334" s="17"/>
    </row>
    <row r="335" spans="11:13" ht="12.75">
      <c r="K335" s="8"/>
      <c r="L335" s="33"/>
      <c r="M335" s="17"/>
    </row>
    <row r="336" spans="11:13" ht="12.75">
      <c r="K336" s="8"/>
      <c r="L336" s="33"/>
      <c r="M336" s="17"/>
    </row>
    <row r="337" spans="11:13" ht="12.75">
      <c r="K337" s="8"/>
      <c r="L337" s="33"/>
      <c r="M337" s="17"/>
    </row>
    <row r="338" spans="11:13" ht="12.75">
      <c r="K338" s="8"/>
      <c r="L338" s="33"/>
      <c r="M338" s="17"/>
    </row>
    <row r="339" spans="11:13" ht="12.75">
      <c r="K339" s="8"/>
      <c r="L339" s="33"/>
      <c r="M339" s="17"/>
    </row>
    <row r="340" spans="11:13" ht="12.75">
      <c r="K340" s="8"/>
      <c r="L340" s="33"/>
      <c r="M340" s="17"/>
    </row>
    <row r="341" spans="11:13" ht="12.75">
      <c r="K341" s="8"/>
      <c r="L341" s="33"/>
      <c r="M341" s="17"/>
    </row>
    <row r="342" spans="11:13" ht="12.75">
      <c r="K342" s="8"/>
      <c r="L342" s="33"/>
      <c r="M342" s="17"/>
    </row>
    <row r="343" spans="11:13" ht="12.75">
      <c r="K343" s="8"/>
      <c r="L343" s="33"/>
      <c r="M343" s="17"/>
    </row>
    <row r="344" spans="11:13" ht="12.75">
      <c r="K344" s="8"/>
      <c r="L344" s="33"/>
      <c r="M344" s="17"/>
    </row>
    <row r="345" spans="11:13" ht="12.75">
      <c r="K345" s="8"/>
      <c r="L345" s="33"/>
      <c r="M345" s="17"/>
    </row>
    <row r="346" spans="11:13" ht="12.75">
      <c r="K346" s="8"/>
      <c r="L346" s="33"/>
      <c r="M346" s="17"/>
    </row>
    <row r="347" spans="11:13" ht="12.75">
      <c r="K347" s="8"/>
      <c r="L347" s="33"/>
      <c r="M347" s="17"/>
    </row>
    <row r="348" spans="11:13" ht="12.75">
      <c r="K348" s="8"/>
      <c r="L348" s="33"/>
      <c r="M348" s="17"/>
    </row>
    <row r="349" spans="11:13" ht="12.75">
      <c r="K349" s="8"/>
      <c r="L349" s="33"/>
      <c r="M349" s="17"/>
    </row>
    <row r="350" spans="11:13" ht="12.75">
      <c r="K350" s="8"/>
      <c r="L350" s="33"/>
      <c r="M350" s="17"/>
    </row>
    <row r="351" spans="11:13" ht="12.75">
      <c r="K351" s="8"/>
      <c r="L351" s="33"/>
      <c r="M351" s="17"/>
    </row>
    <row r="352" spans="11:13" ht="12.75">
      <c r="K352" s="8"/>
      <c r="L352" s="33"/>
      <c r="M352" s="17"/>
    </row>
    <row r="353" spans="11:13" ht="12.75">
      <c r="K353" s="8"/>
      <c r="L353" s="33"/>
      <c r="M353" s="17"/>
    </row>
    <row r="354" spans="11:13" ht="12.75">
      <c r="K354" s="8"/>
      <c r="L354" s="33"/>
      <c r="M354" s="17"/>
    </row>
    <row r="355" spans="11:13" ht="12.75">
      <c r="K355" s="8"/>
      <c r="L355" s="33"/>
      <c r="M355" s="17"/>
    </row>
    <row r="356" spans="11:13" ht="12.75">
      <c r="K356" s="8"/>
      <c r="L356" s="33"/>
      <c r="M356" s="17"/>
    </row>
  </sheetData>
  <sheetProtection/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3"/>
  <sheetViews>
    <sheetView zoomScale="75" zoomScaleNormal="75" zoomScalePageLayoutView="0" workbookViewId="0" topLeftCell="A1">
      <selection activeCell="J5" sqref="J5"/>
    </sheetView>
  </sheetViews>
  <sheetFormatPr defaultColWidth="11.421875" defaultRowHeight="12.75"/>
  <cols>
    <col min="2" max="2" width="11.57421875" style="0" bestFit="1" customWidth="1"/>
    <col min="3" max="3" width="11.7109375" style="0" bestFit="1" customWidth="1"/>
    <col min="4" max="4" width="13.7109375" style="0" bestFit="1" customWidth="1"/>
    <col min="5" max="5" width="13.57421875" style="0" bestFit="1" customWidth="1"/>
    <col min="6" max="6" width="11.57421875" style="0" bestFit="1" customWidth="1"/>
    <col min="7" max="7" width="2.28125" style="0" customWidth="1"/>
  </cols>
  <sheetData>
    <row r="1" spans="1:5" ht="15.75">
      <c r="A1" s="47" t="s">
        <v>27</v>
      </c>
      <c r="B1" s="46"/>
      <c r="C1" s="46"/>
      <c r="D1" s="46"/>
      <c r="E1" s="46"/>
    </row>
    <row r="2" ht="13.5" thickBot="1"/>
    <row r="3" spans="1:11" ht="12.75">
      <c r="A3" s="7" t="s">
        <v>0</v>
      </c>
      <c r="B3" s="7"/>
      <c r="H3" s="32" t="s">
        <v>28</v>
      </c>
      <c r="I3" s="32"/>
      <c r="J3" s="32"/>
      <c r="K3" s="32"/>
    </row>
    <row r="4" spans="1:11" ht="12.75">
      <c r="A4" s="4" t="s">
        <v>1</v>
      </c>
      <c r="B4" s="39">
        <v>0.9999949185566548</v>
      </c>
      <c r="H4" s="32" t="s">
        <v>29</v>
      </c>
      <c r="I4" s="32"/>
      <c r="J4" s="32"/>
      <c r="K4" s="32"/>
    </row>
    <row r="5" spans="1:2" ht="12.75">
      <c r="A5" s="4" t="s">
        <v>2</v>
      </c>
      <c r="B5" s="39">
        <v>0.9999898371391307</v>
      </c>
    </row>
    <row r="6" spans="1:2" ht="12.75">
      <c r="A6" s="4" t="s">
        <v>3</v>
      </c>
      <c r="B6" s="39">
        <v>0.9230636331819403</v>
      </c>
    </row>
    <row r="7" spans="1:10" ht="12.75">
      <c r="A7" s="4" t="s">
        <v>4</v>
      </c>
      <c r="B7" s="39">
        <v>0.011483703109869448</v>
      </c>
      <c r="H7" s="8">
        <v>0</v>
      </c>
      <c r="I7" s="33">
        <f>$B$18+$B$19*H7+$B$20*H7^2+$B$21*H7^3+$B$22*H7^4</f>
        <v>0.9995240326013646</v>
      </c>
      <c r="J7" s="17"/>
    </row>
    <row r="8" spans="1:10" ht="13.5" thickBot="1">
      <c r="A8" s="5" t="s">
        <v>5</v>
      </c>
      <c r="B8" s="5">
        <v>18</v>
      </c>
      <c r="H8" s="8">
        <v>0.1</v>
      </c>
      <c r="I8" s="33">
        <f aca="true" t="shared" si="0" ref="I8:I71">$B$18+$B$19*H8+$B$20*H8^2+$B$21*H8^3+$B$22*H8^4</f>
        <v>0.9935476818881791</v>
      </c>
      <c r="J8" s="17">
        <f aca="true" t="shared" si="1" ref="J8:J16">((1/I8)^(1/H8)-1)*100</f>
        <v>6.687332326945916</v>
      </c>
    </row>
    <row r="9" spans="8:10" ht="12.75">
      <c r="H9" s="8">
        <v>0.2</v>
      </c>
      <c r="I9" s="33">
        <f t="shared" si="0"/>
        <v>0.9874058964731477</v>
      </c>
      <c r="J9" s="17">
        <f t="shared" si="1"/>
        <v>6.542140600956525</v>
      </c>
    </row>
    <row r="10" spans="1:10" ht="13.5" thickBot="1">
      <c r="A10" t="s">
        <v>6</v>
      </c>
      <c r="H10" s="8">
        <v>0.3</v>
      </c>
      <c r="I10" s="33">
        <f t="shared" si="0"/>
        <v>0.9811102176912257</v>
      </c>
      <c r="J10" s="17">
        <f t="shared" si="1"/>
        <v>6.563220682612836</v>
      </c>
    </row>
    <row r="11" spans="1:10" ht="12.75">
      <c r="A11" s="6"/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H11" s="8">
        <v>0.4</v>
      </c>
      <c r="I11" s="33">
        <f t="shared" si="0"/>
        <v>0.9746719961569011</v>
      </c>
      <c r="J11" s="17">
        <f t="shared" si="1"/>
        <v>6.623707407031798</v>
      </c>
    </row>
    <row r="12" spans="1:10" ht="12.75">
      <c r="A12" s="4" t="s">
        <v>7</v>
      </c>
      <c r="B12" s="4">
        <v>5</v>
      </c>
      <c r="C12" s="41">
        <v>168.68904155455976</v>
      </c>
      <c r="D12" s="41">
        <v>33.73780831091195</v>
      </c>
      <c r="E12" s="41">
        <v>255830.87380655616</v>
      </c>
      <c r="F12" s="41">
        <v>9.994139835663995E-30</v>
      </c>
      <c r="H12" s="8">
        <v>0.5</v>
      </c>
      <c r="I12" s="33">
        <f t="shared" si="0"/>
        <v>0.9681023917641939</v>
      </c>
      <c r="J12" s="17">
        <f t="shared" si="1"/>
        <v>6.698278841261107</v>
      </c>
    </row>
    <row r="13" spans="1:10" ht="12.75">
      <c r="A13" s="4" t="s">
        <v>8</v>
      </c>
      <c r="B13" s="4">
        <v>13</v>
      </c>
      <c r="C13" s="41">
        <v>0.0017143806825031282</v>
      </c>
      <c r="D13" s="41">
        <v>0.00013187543711562524</v>
      </c>
      <c r="E13" s="41"/>
      <c r="F13" s="41"/>
      <c r="H13" s="8">
        <v>0.6</v>
      </c>
      <c r="I13" s="33">
        <f t="shared" si="0"/>
        <v>0.9614123736866561</v>
      </c>
      <c r="J13" s="17">
        <f t="shared" si="1"/>
        <v>6.778501329593611</v>
      </c>
    </row>
    <row r="14" spans="1:10" ht="13.5" thickBot="1">
      <c r="A14" s="5" t="s">
        <v>9</v>
      </c>
      <c r="B14" s="5">
        <v>18</v>
      </c>
      <c r="C14" s="42">
        <v>168.69075593524227</v>
      </c>
      <c r="D14" s="42"/>
      <c r="E14" s="42"/>
      <c r="F14" s="42"/>
      <c r="H14" s="8">
        <v>0.7</v>
      </c>
      <c r="I14" s="33">
        <f t="shared" si="0"/>
        <v>0.9546127203773722</v>
      </c>
      <c r="J14" s="17">
        <f t="shared" si="1"/>
        <v>6.860760658424336</v>
      </c>
    </row>
    <row r="15" spans="8:10" ht="13.5" thickBot="1">
      <c r="H15" s="8">
        <v>0.8</v>
      </c>
      <c r="I15" s="33">
        <f t="shared" si="0"/>
        <v>0.9477140195689585</v>
      </c>
      <c r="J15" s="17">
        <f t="shared" si="1"/>
        <v>6.943247621030824</v>
      </c>
    </row>
    <row r="16" spans="1:10" ht="12.75">
      <c r="A16" s="6"/>
      <c r="B16" s="6" t="s">
        <v>16</v>
      </c>
      <c r="C16" s="6" t="s">
        <v>4</v>
      </c>
      <c r="D16" s="6" t="s">
        <v>17</v>
      </c>
      <c r="E16" s="6" t="s">
        <v>18</v>
      </c>
      <c r="F16" s="6"/>
      <c r="H16" s="8">
        <v>0.9</v>
      </c>
      <c r="I16" s="33">
        <f t="shared" si="0"/>
        <v>0.9407266682735633</v>
      </c>
      <c r="J16" s="17">
        <f t="shared" si="1"/>
        <v>7.024953809791845</v>
      </c>
    </row>
    <row r="17" spans="1:10" ht="12.75">
      <c r="A17" s="4" t="s">
        <v>10</v>
      </c>
      <c r="B17" s="4">
        <v>0</v>
      </c>
      <c r="C17" s="4" t="e">
        <v>#N/A</v>
      </c>
      <c r="D17" s="4" t="e">
        <v>#N/A</v>
      </c>
      <c r="E17" s="4" t="e">
        <v>#N/A</v>
      </c>
      <c r="F17" s="4"/>
      <c r="H17" s="8">
        <v>1</v>
      </c>
      <c r="I17" s="33">
        <f t="shared" si="0"/>
        <v>0.9336608727828677</v>
      </c>
      <c r="J17" s="17">
        <f>((1/I17)^(1/H17)-1)*100</f>
        <v>7.105270141545295</v>
      </c>
    </row>
    <row r="18" spans="1:10" ht="12.75">
      <c r="A18" s="4" t="s">
        <v>19</v>
      </c>
      <c r="B18" s="37">
        <v>0.9995240326013646</v>
      </c>
      <c r="C18" s="37">
        <v>0.00017358160379100766</v>
      </c>
      <c r="D18" s="37">
        <v>5758.2371102227635</v>
      </c>
      <c r="E18" s="37">
        <v>4.937321764494197E-43</v>
      </c>
      <c r="F18" s="4"/>
      <c r="H18" s="8">
        <v>1.1</v>
      </c>
      <c r="I18" s="33">
        <f t="shared" si="0"/>
        <v>0.926526648668084</v>
      </c>
      <c r="J18" s="17">
        <f aca="true" t="shared" si="2" ref="J18:J81">((1/I18)^(1/H18)-1)*100</f>
        <v>7.183804475721933</v>
      </c>
    </row>
    <row r="19" spans="1:10" ht="12.75">
      <c r="A19" s="4" t="s">
        <v>20</v>
      </c>
      <c r="B19" s="37">
        <v>-0.05889738570493479</v>
      </c>
      <c r="C19" s="37">
        <v>0.0005278659095498271</v>
      </c>
      <c r="D19" s="37">
        <v>-111.57641484210158</v>
      </c>
      <c r="E19" s="37">
        <v>9.037856866783296E-21</v>
      </c>
      <c r="F19" s="4"/>
      <c r="H19" s="8">
        <v>1.2</v>
      </c>
      <c r="I19" s="33">
        <f t="shared" si="0"/>
        <v>0.9193338207799575</v>
      </c>
      <c r="J19" s="17">
        <f t="shared" si="2"/>
        <v>7.260290496192057</v>
      </c>
    </row>
    <row r="20" spans="1:10" ht="12.75">
      <c r="A20" s="4" t="s">
        <v>21</v>
      </c>
      <c r="B20" s="37">
        <v>-0.008857543194868644</v>
      </c>
      <c r="C20" s="37">
        <v>0.00046363128423194017</v>
      </c>
      <c r="D20" s="37">
        <v>-19.104714233299006</v>
      </c>
      <c r="E20" s="37">
        <v>6.764058886929136E-11</v>
      </c>
      <c r="F20" s="4"/>
      <c r="H20" s="8">
        <v>1.3</v>
      </c>
      <c r="I20" s="33">
        <f t="shared" si="0"/>
        <v>0.9120920232487654</v>
      </c>
      <c r="J20" s="17">
        <f t="shared" si="2"/>
        <v>7.334538706514704</v>
      </c>
    </row>
    <row r="21" spans="1:10" ht="12.75">
      <c r="A21" s="4" t="s">
        <v>24</v>
      </c>
      <c r="B21" s="37">
        <v>0.0019712359429153396</v>
      </c>
      <c r="C21" s="37">
        <v>0.0001519422460197053</v>
      </c>
      <c r="D21" s="37">
        <v>12.973586968430697</v>
      </c>
      <c r="E21" s="37">
        <v>8.154494620034444E-09</v>
      </c>
      <c r="F21" s="4"/>
      <c r="H21" s="8">
        <v>1.4</v>
      </c>
      <c r="I21" s="33">
        <f t="shared" si="0"/>
        <v>0.9048106994843164</v>
      </c>
      <c r="J21" s="17">
        <f t="shared" si="2"/>
        <v>7.406408479220539</v>
      </c>
    </row>
    <row r="22" spans="1:10" ht="13.5" thickBot="1">
      <c r="A22" s="5" t="s">
        <v>25</v>
      </c>
      <c r="B22" s="38">
        <v>-7.946686160886013E-05</v>
      </c>
      <c r="C22" s="38">
        <v>1.6544744330360225E-05</v>
      </c>
      <c r="D22" s="38">
        <v>-4.8031483607175165</v>
      </c>
      <c r="E22" s="38">
        <v>0.0003448890209469449</v>
      </c>
      <c r="F22" s="5"/>
      <c r="H22" s="8">
        <v>1.5</v>
      </c>
      <c r="I22" s="33">
        <f t="shared" si="0"/>
        <v>0.8974991021759524</v>
      </c>
      <c r="J22" s="17">
        <f t="shared" si="2"/>
        <v>7.4757913334480675</v>
      </c>
    </row>
    <row r="23" spans="8:10" ht="12.75">
      <c r="H23" s="8">
        <v>1.6</v>
      </c>
      <c r="I23" s="33">
        <f t="shared" si="0"/>
        <v>0.8901662932925466</v>
      </c>
      <c r="J23" s="17">
        <f t="shared" si="2"/>
        <v>7.542600529036814</v>
      </c>
    </row>
    <row r="24" spans="8:10" ht="12.75">
      <c r="H24" s="8">
        <v>1.7</v>
      </c>
      <c r="I24" s="33">
        <f t="shared" si="0"/>
        <v>0.8828211440825048</v>
      </c>
      <c r="J24" s="17">
        <f t="shared" si="2"/>
        <v>7.60676437716874</v>
      </c>
    </row>
    <row r="25" spans="8:10" ht="12.75">
      <c r="H25" s="8">
        <v>1.8</v>
      </c>
      <c r="I25" s="33">
        <f t="shared" si="0"/>
        <v>0.8754723350737647</v>
      </c>
      <c r="J25" s="17">
        <f t="shared" si="2"/>
        <v>7.668221823476951</v>
      </c>
    </row>
    <row r="26" spans="1:10" ht="12.75">
      <c r="A26" s="48" t="s">
        <v>30</v>
      </c>
      <c r="H26" s="8">
        <v>1.9</v>
      </c>
      <c r="I26" s="33">
        <f t="shared" si="0"/>
        <v>0.8681283560737961</v>
      </c>
      <c r="J26" s="17">
        <f t="shared" si="2"/>
        <v>7.726919467785254</v>
      </c>
    </row>
    <row r="27" spans="8:10" ht="13.5" thickBot="1">
      <c r="H27" s="8">
        <v>2</v>
      </c>
      <c r="I27" s="33">
        <f t="shared" si="0"/>
        <v>0.8607975061696014</v>
      </c>
      <c r="J27" s="17">
        <f t="shared" si="2"/>
        <v>7.782809519129152</v>
      </c>
    </row>
    <row r="28" spans="1:10" ht="12.75">
      <c r="A28" s="6" t="s">
        <v>22</v>
      </c>
      <c r="B28" s="6" t="s">
        <v>23</v>
      </c>
      <c r="C28" s="6" t="s">
        <v>8</v>
      </c>
      <c r="H28" s="8">
        <v>2.1</v>
      </c>
      <c r="I28" s="33">
        <f t="shared" si="0"/>
        <v>0.8534878937277145</v>
      </c>
      <c r="J28" s="17">
        <f t="shared" si="2"/>
        <v>7.835848375810861</v>
      </c>
    </row>
    <row r="29" spans="1:10" ht="12.75">
      <c r="A29" s="35">
        <v>1</v>
      </c>
      <c r="B29" s="41">
        <v>101.49583806261626</v>
      </c>
      <c r="C29" s="41">
        <v>-0.007481898232697404</v>
      </c>
      <c r="H29" s="8">
        <v>2.2</v>
      </c>
      <c r="I29" s="33">
        <f t="shared" si="0"/>
        <v>0.8462074363942018</v>
      </c>
      <c r="J29" s="17">
        <f t="shared" si="2"/>
        <v>7.885995633139298</v>
      </c>
    </row>
    <row r="30" spans="1:10" ht="12.75">
      <c r="A30" s="35">
        <v>2</v>
      </c>
      <c r="B30" s="41">
        <v>102.72385788188565</v>
      </c>
      <c r="C30" s="41">
        <v>0.013642118114347568</v>
      </c>
      <c r="H30" s="8">
        <v>2.3</v>
      </c>
      <c r="I30" s="33">
        <f t="shared" si="0"/>
        <v>0.8389638610946619</v>
      </c>
      <c r="J30" s="17">
        <f t="shared" si="2"/>
        <v>7.933213390204297</v>
      </c>
    </row>
    <row r="31" spans="1:10" ht="12.75">
      <c r="A31" s="35">
        <v>3</v>
      </c>
      <c r="B31" s="41">
        <v>102.52927213339967</v>
      </c>
      <c r="C31" s="41">
        <v>-0.010094051207886423</v>
      </c>
      <c r="H31" s="8">
        <v>2.4</v>
      </c>
      <c r="I31" s="33">
        <f t="shared" si="0"/>
        <v>0.8317647040342252</v>
      </c>
      <c r="J31" s="17">
        <f t="shared" si="2"/>
        <v>7.97746576994951</v>
      </c>
    </row>
    <row r="32" spans="1:10" ht="12.75">
      <c r="A32" s="35">
        <v>4</v>
      </c>
      <c r="B32" s="41">
        <v>102.89145648278325</v>
      </c>
      <c r="C32" s="41">
        <v>-0.006781825249007056</v>
      </c>
      <c r="H32" s="8">
        <v>2.5</v>
      </c>
      <c r="I32" s="33">
        <f t="shared" si="0"/>
        <v>0.8246173106975546</v>
      </c>
      <c r="J32" s="17">
        <f t="shared" si="2"/>
        <v>8.01871859425285</v>
      </c>
    </row>
    <row r="33" spans="1:10" ht="12.75">
      <c r="A33" s="35">
        <v>5</v>
      </c>
      <c r="B33" s="41">
        <v>103.07425007209066</v>
      </c>
      <c r="C33" s="41">
        <v>-0.002075414556415467</v>
      </c>
      <c r="H33" s="8">
        <v>2.6</v>
      </c>
      <c r="I33" s="33">
        <f t="shared" si="0"/>
        <v>0.8175288358488451</v>
      </c>
      <c r="J33" s="17">
        <f t="shared" si="2"/>
        <v>8.056939173647049</v>
      </c>
    </row>
    <row r="34" spans="1:10" ht="12.75">
      <c r="A34" s="35">
        <v>6</v>
      </c>
      <c r="B34" s="41">
        <v>103.25206473980374</v>
      </c>
      <c r="C34" s="41">
        <v>0.004442109511330727</v>
      </c>
      <c r="H34" s="8">
        <v>2.7</v>
      </c>
      <c r="I34" s="33">
        <f t="shared" si="0"/>
        <v>0.8105062435318233</v>
      </c>
      <c r="J34" s="17">
        <f t="shared" si="2"/>
        <v>8.09209618324016</v>
      </c>
    </row>
    <row r="35" spans="1:10" ht="12.75">
      <c r="A35" s="35">
        <v>7</v>
      </c>
      <c r="B35" s="41">
        <v>102.59676157290343</v>
      </c>
      <c r="C35" s="41">
        <v>0.012998701069165008</v>
      </c>
      <c r="H35" s="8">
        <v>2.8</v>
      </c>
      <c r="I35" s="33">
        <f t="shared" si="0"/>
        <v>0.8035563070697489</v>
      </c>
      <c r="J35" s="17">
        <f t="shared" si="2"/>
        <v>8.124159604467573</v>
      </c>
    </row>
    <row r="36" spans="1:10" ht="12.75">
      <c r="A36" s="35">
        <v>8</v>
      </c>
      <c r="B36" s="41">
        <v>103.99255567115041</v>
      </c>
      <c r="C36" s="41">
        <v>0.004447753507122343</v>
      </c>
      <c r="H36" s="8">
        <v>2.9</v>
      </c>
      <c r="I36" s="33">
        <f t="shared" si="0"/>
        <v>0.7966856090654131</v>
      </c>
      <c r="J36" s="17">
        <f t="shared" si="2"/>
        <v>8.153100717851158</v>
      </c>
    </row>
    <row r="37" spans="1:10" ht="12.75">
      <c r="A37" s="35">
        <v>9</v>
      </c>
      <c r="B37" s="41">
        <v>99.70821889945817</v>
      </c>
      <c r="C37" s="41">
        <v>-0.007448351512962859</v>
      </c>
      <c r="H37" s="8">
        <v>3</v>
      </c>
      <c r="I37" s="33">
        <f t="shared" si="0"/>
        <v>0.789900541401139</v>
      </c>
      <c r="J37" s="17">
        <f t="shared" si="2"/>
        <v>8.178892135799142</v>
      </c>
    </row>
    <row r="38" spans="1:10" ht="12.75">
      <c r="A38" s="35">
        <v>10</v>
      </c>
      <c r="B38" s="41">
        <v>104.27058727100608</v>
      </c>
      <c r="C38" s="41">
        <v>0.004498345432281781</v>
      </c>
      <c r="H38" s="8">
        <v>3.1</v>
      </c>
      <c r="I38" s="33">
        <f t="shared" si="0"/>
        <v>0.7832073052387822</v>
      </c>
      <c r="J38" s="17">
        <f t="shared" si="2"/>
        <v>8.20150786719569</v>
      </c>
    </row>
    <row r="39" spans="1:10" ht="12.75">
      <c r="A39" s="35">
        <v>11</v>
      </c>
      <c r="B39" s="41">
        <v>98.95788244273793</v>
      </c>
      <c r="C39" s="41">
        <v>-0.007111894792714679</v>
      </c>
      <c r="H39" s="8">
        <v>3.2</v>
      </c>
      <c r="I39" s="33">
        <f t="shared" si="0"/>
        <v>0.776611911019731</v>
      </c>
      <c r="J39" s="17">
        <f t="shared" si="2"/>
        <v>8.220923407456882</v>
      </c>
    </row>
    <row r="40" spans="1:10" ht="12.75">
      <c r="A40" s="35">
        <v>12</v>
      </c>
      <c r="B40" s="41">
        <v>103.65439366591943</v>
      </c>
      <c r="C40" s="41">
        <v>0.002027566957281124</v>
      </c>
      <c r="H40" s="8">
        <v>3.3</v>
      </c>
      <c r="I40" s="33">
        <f t="shared" si="0"/>
        <v>0.7701201784649048</v>
      </c>
      <c r="J40" s="17">
        <f t="shared" si="2"/>
        <v>8.237115849109466</v>
      </c>
    </row>
    <row r="41" spans="1:10" ht="12.75">
      <c r="A41" s="35">
        <v>13</v>
      </c>
      <c r="B41" s="41">
        <v>100.91434060448448</v>
      </c>
      <c r="C41" s="41">
        <v>-0.016994714073518935</v>
      </c>
      <c r="H41" s="8">
        <v>3.4</v>
      </c>
      <c r="I41" s="33">
        <f t="shared" si="0"/>
        <v>0.7637377365747555</v>
      </c>
      <c r="J41" s="17">
        <f t="shared" si="2"/>
        <v>8.25006400893955</v>
      </c>
    </row>
    <row r="42" spans="1:10" ht="12.75">
      <c r="A42" s="35">
        <v>14</v>
      </c>
      <c r="B42" s="41">
        <v>111.6570827531646</v>
      </c>
      <c r="C42" s="41">
        <v>-0.0046854928906299165</v>
      </c>
      <c r="H42" s="8">
        <v>3.5</v>
      </c>
      <c r="I42" s="33">
        <f t="shared" si="0"/>
        <v>0.7574700236292675</v>
      </c>
      <c r="J42" s="17">
        <f t="shared" si="2"/>
        <v>8.259748568473778</v>
      </c>
    </row>
    <row r="43" spans="1:10" ht="12.75">
      <c r="A43" s="35">
        <v>15</v>
      </c>
      <c r="B43" s="41">
        <v>103.30613618619965</v>
      </c>
      <c r="C43" s="41">
        <v>0.009702854896232793</v>
      </c>
      <c r="H43" s="8">
        <v>3.6</v>
      </c>
      <c r="I43" s="33">
        <f t="shared" si="0"/>
        <v>0.751322287187957</v>
      </c>
      <c r="J43" s="17">
        <f t="shared" si="2"/>
        <v>8.26615222506899</v>
      </c>
    </row>
    <row r="44" spans="1:10" ht="12.75">
      <c r="A44" s="35">
        <v>16</v>
      </c>
      <c r="B44" s="41">
        <v>110.18553298342533</v>
      </c>
      <c r="C44" s="41">
        <v>0.017121126163715417</v>
      </c>
      <c r="H44" s="8">
        <v>3.7</v>
      </c>
      <c r="I44" s="33">
        <f t="shared" si="0"/>
        <v>0.7452995840898726</v>
      </c>
      <c r="J44" s="17">
        <f t="shared" si="2"/>
        <v>8.269259851255772</v>
      </c>
    </row>
    <row r="45" spans="1:10" ht="12.75">
      <c r="A45" s="35">
        <v>17</v>
      </c>
      <c r="B45" s="41">
        <v>101.19079074604956</v>
      </c>
      <c r="C45" s="41">
        <v>-0.015362663857771963</v>
      </c>
      <c r="H45" s="8">
        <v>3.8</v>
      </c>
      <c r="I45" s="33">
        <f t="shared" si="0"/>
        <v>0.7394067804535944</v>
      </c>
      <c r="J45" s="17">
        <f t="shared" si="2"/>
        <v>8.269058660244543</v>
      </c>
    </row>
    <row r="46" spans="1:10" ht="13.5" thickBot="1">
      <c r="A46" s="36">
        <v>18</v>
      </c>
      <c r="B46" s="42">
        <v>104.98696859556789</v>
      </c>
      <c r="C46" s="42">
        <v>0.006867020870473084</v>
      </c>
      <c r="H46" s="8">
        <v>3.9</v>
      </c>
      <c r="I46" s="33">
        <f t="shared" si="0"/>
        <v>0.7336485516772355</v>
      </c>
      <c r="J46" s="17">
        <f t="shared" si="2"/>
        <v>8.265538375687086</v>
      </c>
    </row>
    <row r="47" spans="8:10" ht="12.75">
      <c r="H47" s="8">
        <v>4</v>
      </c>
      <c r="I47" s="33">
        <f t="shared" si="0"/>
        <v>0.7280293824384406</v>
      </c>
      <c r="J47" s="17">
        <f t="shared" si="2"/>
        <v>8.258691403915797</v>
      </c>
    </row>
    <row r="48" spans="8:10" ht="12.75">
      <c r="H48" s="8">
        <v>4.1</v>
      </c>
      <c r="I48" s="33">
        <f t="shared" si="0"/>
        <v>0.7225535666943868</v>
      </c>
      <c r="J48" s="17">
        <f t="shared" si="2"/>
        <v>8.248513006969805</v>
      </c>
    </row>
    <row r="49" spans="8:10" ht="12.75">
      <c r="H49" s="8">
        <v>4.2</v>
      </c>
      <c r="I49" s="33">
        <f t="shared" si="0"/>
        <v>0.7172252076817829</v>
      </c>
      <c r="J49" s="17">
        <f t="shared" si="2"/>
        <v>8.235001474775672</v>
      </c>
    </row>
    <row r="50" spans="8:10" ht="12.75">
      <c r="H50" s="8">
        <v>4.3</v>
      </c>
      <c r="I50" s="33">
        <f t="shared" si="0"/>
        <v>0.7120482179168703</v>
      </c>
      <c r="J50" s="17">
        <f t="shared" si="2"/>
        <v>8.218158294890031</v>
      </c>
    </row>
    <row r="51" spans="8:10" ht="12.75">
      <c r="H51" s="8">
        <v>4.4</v>
      </c>
      <c r="I51" s="33">
        <f t="shared" si="0"/>
        <v>0.7070263191954226</v>
      </c>
      <c r="J51" s="17">
        <f t="shared" si="2"/>
        <v>8.197988318238014</v>
      </c>
    </row>
    <row r="52" spans="8:10" ht="12.75">
      <c r="H52" s="8">
        <v>4.5</v>
      </c>
      <c r="I52" s="33">
        <f t="shared" si="0"/>
        <v>0.7021630425927451</v>
      </c>
      <c r="J52" s="17">
        <f t="shared" si="2"/>
        <v>8.174499919302459</v>
      </c>
    </row>
    <row r="53" spans="8:10" ht="12.75">
      <c r="H53" s="8">
        <v>4.6</v>
      </c>
      <c r="I53" s="33">
        <f t="shared" si="0"/>
        <v>0.6974617284636755</v>
      </c>
      <c r="J53" s="17">
        <f t="shared" si="2"/>
        <v>8.14770514923875</v>
      </c>
    </row>
    <row r="54" spans="8:10" ht="12.75">
      <c r="H54" s="8">
        <v>4.7</v>
      </c>
      <c r="I54" s="33">
        <f t="shared" si="0"/>
        <v>0.6929255264425835</v>
      </c>
      <c r="J54" s="17">
        <f t="shared" si="2"/>
        <v>8.117619880411798</v>
      </c>
    </row>
    <row r="55" spans="8:10" ht="12.75">
      <c r="H55" s="8">
        <v>4.8</v>
      </c>
      <c r="I55" s="33">
        <f t="shared" si="0"/>
        <v>0.6885573954433715</v>
      </c>
      <c r="J55" s="17">
        <f t="shared" si="2"/>
        <v>8.084263940880664</v>
      </c>
    </row>
    <row r="56" spans="8:10" ht="12.75">
      <c r="H56" s="8">
        <v>4.9</v>
      </c>
      <c r="I56" s="33">
        <f t="shared" si="0"/>
        <v>0.6843601036594728</v>
      </c>
      <c r="J56" s="17">
        <f t="shared" si="2"/>
        <v>8.047661237393001</v>
      </c>
    </row>
    <row r="57" spans="8:10" ht="12.75">
      <c r="H57" s="8">
        <v>5</v>
      </c>
      <c r="I57" s="33">
        <f t="shared" si="0"/>
        <v>0.6803362285638543</v>
      </c>
      <c r="J57" s="17">
        <f t="shared" si="2"/>
        <v>8.007839865499244</v>
      </c>
    </row>
    <row r="58" spans="8:10" ht="12.75">
      <c r="H58" s="8">
        <v>5.1</v>
      </c>
      <c r="I58" s="33">
        <f t="shared" si="0"/>
        <v>0.6764881569090142</v>
      </c>
      <c r="J58" s="17">
        <f t="shared" si="2"/>
        <v>7.964832205457162</v>
      </c>
    </row>
    <row r="59" spans="8:10" ht="12.75">
      <c r="H59" s="8">
        <v>5.2</v>
      </c>
      <c r="I59" s="33">
        <f t="shared" si="0"/>
        <v>0.6728180847269829</v>
      </c>
      <c r="J59" s="17">
        <f t="shared" si="2"/>
        <v>7.918675002671982</v>
      </c>
    </row>
    <row r="60" spans="8:10" ht="12.75">
      <c r="H60" s="8">
        <v>5.3</v>
      </c>
      <c r="I60" s="33">
        <f t="shared" si="0"/>
        <v>0.669328017329323</v>
      </c>
      <c r="J60" s="17">
        <f t="shared" si="2"/>
        <v>7.869409431505647</v>
      </c>
    </row>
    <row r="61" spans="8:10" ht="12.75">
      <c r="H61" s="8">
        <v>5.4</v>
      </c>
      <c r="I61" s="33">
        <f t="shared" si="0"/>
        <v>0.6660197693071293</v>
      </c>
      <c r="J61" s="17">
        <f t="shared" si="2"/>
        <v>7.817081141394189</v>
      </c>
    </row>
    <row r="62" spans="8:10" ht="12.75">
      <c r="H62" s="8">
        <v>5.5</v>
      </c>
      <c r="I62" s="33">
        <f t="shared" si="0"/>
        <v>0.6628949645310287</v>
      </c>
      <c r="J62" s="17">
        <f t="shared" si="2"/>
        <v>7.761740284330854</v>
      </c>
    </row>
    <row r="63" spans="8:10" ht="12.75">
      <c r="H63" s="8">
        <v>5.6</v>
      </c>
      <c r="I63" s="33">
        <f t="shared" si="0"/>
        <v>0.6599550361511805</v>
      </c>
      <c r="J63" s="17">
        <f t="shared" si="2"/>
        <v>7.703441522907539</v>
      </c>
    </row>
    <row r="64" spans="8:10" ht="12.75">
      <c r="H64" s="8">
        <v>5.7</v>
      </c>
      <c r="I64" s="33">
        <f t="shared" si="0"/>
        <v>0.6572012265972756</v>
      </c>
      <c r="J64" s="17">
        <f t="shared" si="2"/>
        <v>7.642244018255195</v>
      </c>
    </row>
    <row r="65" spans="8:10" ht="12.75">
      <c r="H65" s="8">
        <v>5.8</v>
      </c>
      <c r="I65" s="33">
        <f t="shared" si="0"/>
        <v>0.6546345875785373</v>
      </c>
      <c r="J65" s="17">
        <f t="shared" si="2"/>
        <v>7.578211397385237</v>
      </c>
    </row>
    <row r="66" spans="8:10" ht="12.75">
      <c r="H66" s="8">
        <v>5.9</v>
      </c>
      <c r="I66" s="33">
        <f t="shared" si="0"/>
        <v>0.6522559800837214</v>
      </c>
      <c r="J66" s="17">
        <f t="shared" si="2"/>
        <v>7.5114116996065405</v>
      </c>
    </row>
    <row r="67" spans="8:10" ht="12.75">
      <c r="H67" s="8">
        <v>6</v>
      </c>
      <c r="I67" s="33">
        <f t="shared" si="0"/>
        <v>0.6500660743811153</v>
      </c>
      <c r="J67" s="17">
        <f t="shared" si="2"/>
        <v>7.441917301874623</v>
      </c>
    </row>
    <row r="68" spans="8:10" ht="12.75">
      <c r="H68" s="8">
        <v>6.1</v>
      </c>
      <c r="I68" s="33">
        <f t="shared" si="0"/>
        <v>0.6480653500185386</v>
      </c>
      <c r="J68" s="17">
        <f t="shared" si="2"/>
        <v>7.3698048231182645</v>
      </c>
    </row>
    <row r="69" spans="8:10" ht="12.75">
      <c r="H69" s="8">
        <v>6.2</v>
      </c>
      <c r="I69" s="33">
        <f t="shared" si="0"/>
        <v>0.6462540958233435</v>
      </c>
      <c r="J69" s="17">
        <f t="shared" si="2"/>
        <v>7.295155007783283</v>
      </c>
    </row>
    <row r="70" spans="8:10" ht="12.75">
      <c r="H70" s="8">
        <v>6.3</v>
      </c>
      <c r="I70" s="33">
        <f t="shared" si="0"/>
        <v>0.6446324099024137</v>
      </c>
      <c r="J70" s="17">
        <f t="shared" si="2"/>
        <v>7.218052589028701</v>
      </c>
    </row>
    <row r="71" spans="8:10" ht="12.75">
      <c r="H71" s="8">
        <v>6.4</v>
      </c>
      <c r="I71" s="33">
        <f t="shared" si="0"/>
        <v>0.6432001996421657</v>
      </c>
      <c r="J71" s="17">
        <f t="shared" si="2"/>
        <v>7.138586132205305</v>
      </c>
    </row>
    <row r="72" spans="8:10" ht="12.75">
      <c r="H72" s="8">
        <v>6.5</v>
      </c>
      <c r="I72" s="33">
        <f aca="true" t="shared" si="3" ref="I72:I107">$B$18+$B$19*H72+$B$20*H72^2+$B$21*H72^3+$B$22*H72^4</f>
        <v>0.6419571817085475</v>
      </c>
      <c r="J72" s="17">
        <f t="shared" si="2"/>
        <v>7.056847859438453</v>
      </c>
    </row>
    <row r="73" spans="8:10" ht="12.75">
      <c r="H73" s="8">
        <v>6.6</v>
      </c>
      <c r="I73" s="33">
        <f t="shared" si="3"/>
        <v>0.6409028820470397</v>
      </c>
      <c r="J73" s="17">
        <f t="shared" si="2"/>
        <v>6.972933456321373</v>
      </c>
    </row>
    <row r="74" spans="8:10" ht="12.75">
      <c r="H74" s="8">
        <v>6.7</v>
      </c>
      <c r="I74" s="33">
        <f t="shared" si="3"/>
        <v>0.6400366358826547</v>
      </c>
      <c r="J74" s="17">
        <f t="shared" si="2"/>
        <v>6.886941861900442</v>
      </c>
    </row>
    <row r="75" spans="8:10" ht="12.75">
      <c r="H75" s="8">
        <v>6.8</v>
      </c>
      <c r="I75" s="33">
        <f t="shared" si="3"/>
        <v>0.6393575877199376</v>
      </c>
      <c r="J75" s="17">
        <f t="shared" si="2"/>
        <v>6.7989750432962515</v>
      </c>
    </row>
    <row r="76" spans="8:10" ht="12.75">
      <c r="H76" s="8">
        <v>6.9</v>
      </c>
      <c r="I76" s="33">
        <f t="shared" si="3"/>
        <v>0.638864691342965</v>
      </c>
      <c r="J76" s="17">
        <f t="shared" si="2"/>
        <v>6.709137756453498</v>
      </c>
    </row>
    <row r="77" spans="8:10" ht="12.75">
      <c r="H77" s="8">
        <v>7</v>
      </c>
      <c r="I77" s="33">
        <f t="shared" si="3"/>
        <v>0.6385567098153457</v>
      </c>
      <c r="J77" s="17">
        <f t="shared" si="2"/>
        <v>6.6175372946414734</v>
      </c>
    </row>
    <row r="78" spans="8:10" ht="12.75">
      <c r="H78" s="8">
        <v>7.1</v>
      </c>
      <c r="I78" s="33">
        <f t="shared" si="3"/>
        <v>0.6384322154802212</v>
      </c>
      <c r="J78" s="17">
        <f t="shared" si="2"/>
        <v>6.524283226440808</v>
      </c>
    </row>
    <row r="79" spans="8:10" ht="12.75">
      <c r="H79" s="8">
        <v>7.2</v>
      </c>
      <c r="I79" s="33">
        <f t="shared" si="3"/>
        <v>0.6384895899602647</v>
      </c>
      <c r="J79" s="17">
        <f t="shared" si="2"/>
        <v>6.429487125040612</v>
      </c>
    </row>
    <row r="80" spans="8:10" ht="12.75">
      <c r="H80" s="8">
        <v>7.3</v>
      </c>
      <c r="I80" s="33">
        <f t="shared" si="3"/>
        <v>0.6387270241576815</v>
      </c>
      <c r="J80" s="17">
        <f t="shared" si="2"/>
        <v>6.33326229074036</v>
      </c>
    </row>
    <row r="81" spans="8:10" ht="12.75">
      <c r="H81" s="8">
        <v>7.4</v>
      </c>
      <c r="I81" s="33">
        <f t="shared" si="3"/>
        <v>0.639142518254209</v>
      </c>
      <c r="J81" s="17">
        <f t="shared" si="2"/>
        <v>6.235723468595644</v>
      </c>
    </row>
    <row r="82" spans="8:10" ht="12.75">
      <c r="H82" s="8">
        <v>7.5</v>
      </c>
      <c r="I82" s="33">
        <f t="shared" si="3"/>
        <v>0.6397338817111173</v>
      </c>
      <c r="J82" s="17">
        <f aca="true" t="shared" si="4" ref="J82:J107">((1/I82)^(1/H82)-1)*100</f>
        <v>6.136986563169433</v>
      </c>
    </row>
    <row r="83" spans="8:10" ht="12.75">
      <c r="H83" s="8">
        <v>7.6</v>
      </c>
      <c r="I83" s="33">
        <f t="shared" si="3"/>
        <v>0.6404987332692078</v>
      </c>
      <c r="J83" s="17">
        <f t="shared" si="4"/>
        <v>6.037168352349642</v>
      </c>
    </row>
    <row r="84" spans="8:10" ht="12.75">
      <c r="H84" s="8">
        <v>7.7</v>
      </c>
      <c r="I84" s="33">
        <f t="shared" si="3"/>
        <v>0.6414345009488149</v>
      </c>
      <c r="J84" s="17">
        <f t="shared" si="4"/>
        <v>5.93638620217003</v>
      </c>
    </row>
    <row r="85" spans="8:10" ht="12.75">
      <c r="H85" s="8">
        <v>7.8</v>
      </c>
      <c r="I85" s="33">
        <f t="shared" si="3"/>
        <v>0.6425384220498044</v>
      </c>
      <c r="J85" s="17">
        <f t="shared" si="4"/>
        <v>5.834757784525535</v>
      </c>
    </row>
    <row r="86" spans="8:10" ht="12.75">
      <c r="H86" s="8">
        <v>7.9</v>
      </c>
      <c r="I86" s="33">
        <f t="shared" si="3"/>
        <v>0.6438075431515744</v>
      </c>
      <c r="J86" s="17">
        <f t="shared" si="4"/>
        <v>5.732400799607795</v>
      </c>
    </row>
    <row r="87" spans="8:10" ht="12.75">
      <c r="H87" s="8">
        <v>8</v>
      </c>
      <c r="I87" s="33">
        <f t="shared" si="3"/>
        <v>0.6452387201130558</v>
      </c>
      <c r="J87" s="17">
        <f t="shared" si="4"/>
        <v>5.629432704800408</v>
      </c>
    </row>
    <row r="88" spans="8:10" ht="12.75">
      <c r="H88" s="8">
        <v>8.1</v>
      </c>
      <c r="I88" s="33">
        <f t="shared" si="3"/>
        <v>0.6468286180727104</v>
      </c>
      <c r="J88" s="17">
        <f t="shared" si="4"/>
        <v>5.525970451672002</v>
      </c>
    </row>
    <row r="89" spans="8:10" ht="12.75">
      <c r="H89" s="8">
        <v>8.2</v>
      </c>
      <c r="I89" s="33">
        <f t="shared" si="3"/>
        <v>0.6485737114485339</v>
      </c>
      <c r="J89" s="17">
        <f t="shared" si="4"/>
        <v>5.422130232588085</v>
      </c>
    </row>
    <row r="90" spans="8:10" ht="12.75">
      <c r="H90" s="8">
        <v>8.3</v>
      </c>
      <c r="I90" s="33">
        <f t="shared" si="3"/>
        <v>0.650470283938052</v>
      </c>
      <c r="J90" s="17">
        <f t="shared" si="4"/>
        <v>5.318027238332768</v>
      </c>
    </row>
    <row r="91" spans="8:10" ht="12.75">
      <c r="H91" s="8">
        <v>8.4</v>
      </c>
      <c r="I91" s="33">
        <f t="shared" si="3"/>
        <v>0.6525144285183245</v>
      </c>
      <c r="J91" s="17">
        <f t="shared" si="4"/>
        <v>5.213775427991685</v>
      </c>
    </row>
    <row r="92" spans="8:10" ht="12.75">
      <c r="H92" s="8">
        <v>8.5</v>
      </c>
      <c r="I92" s="33">
        <f t="shared" si="3"/>
        <v>0.6547020474459417</v>
      </c>
      <c r="J92" s="17">
        <f t="shared" si="4"/>
        <v>5.109487312200844</v>
      </c>
    </row>
    <row r="93" spans="8:10" ht="12.75">
      <c r="H93" s="8">
        <v>8.6</v>
      </c>
      <c r="I93" s="33">
        <f t="shared" si="3"/>
        <v>0.6570288522570272</v>
      </c>
      <c r="J93" s="17">
        <f t="shared" si="4"/>
        <v>5.005273750712869</v>
      </c>
    </row>
    <row r="94" spans="8:10" ht="12.75">
      <c r="H94" s="8">
        <v>8.7</v>
      </c>
      <c r="I94" s="33">
        <f t="shared" si="3"/>
        <v>0.6594903637672369</v>
      </c>
      <c r="J94" s="17">
        <f t="shared" si="4"/>
        <v>4.901243765078167</v>
      </c>
    </row>
    <row r="95" spans="8:10" ht="12.75">
      <c r="H95" s="8">
        <v>8.8</v>
      </c>
      <c r="I95" s="33">
        <f t="shared" si="3"/>
        <v>0.6620819120717574</v>
      </c>
      <c r="J95" s="17">
        <f t="shared" si="4"/>
        <v>4.797504367082817</v>
      </c>
    </row>
    <row r="96" spans="8:10" ht="12.75">
      <c r="H96" s="8">
        <v>8.9</v>
      </c>
      <c r="I96" s="33">
        <f t="shared" si="3"/>
        <v>0.6647986365453087</v>
      </c>
      <c r="J96" s="17">
        <f t="shared" si="4"/>
        <v>4.694160403432157</v>
      </c>
    </row>
    <row r="97" spans="8:10" ht="12.75">
      <c r="H97" s="8">
        <v>9</v>
      </c>
      <c r="I97" s="33">
        <f t="shared" si="3"/>
        <v>0.6676354858421427</v>
      </c>
      <c r="J97" s="17">
        <f t="shared" si="4"/>
        <v>4.591314417020476</v>
      </c>
    </row>
    <row r="98" spans="8:10" ht="12.75">
      <c r="H98" s="8">
        <v>9.1</v>
      </c>
      <c r="I98" s="33">
        <f t="shared" si="3"/>
        <v>0.6705872178960428</v>
      </c>
      <c r="J98" s="17">
        <f t="shared" si="4"/>
        <v>4.489066524983798</v>
      </c>
    </row>
    <row r="99" spans="8:10" ht="12.75">
      <c r="H99" s="8">
        <v>9.2</v>
      </c>
      <c r="I99" s="33">
        <f t="shared" si="3"/>
        <v>0.6736483999203258</v>
      </c>
      <c r="J99" s="17">
        <f t="shared" si="4"/>
        <v>4.387514313597118</v>
      </c>
    </row>
    <row r="100" spans="8:10" ht="12.75">
      <c r="H100" s="8">
        <v>9.3</v>
      </c>
      <c r="I100" s="33">
        <f t="shared" si="3"/>
        <v>0.6768134084078394</v>
      </c>
      <c r="J100" s="17">
        <f t="shared" si="4"/>
        <v>4.286752749952094</v>
      </c>
    </row>
    <row r="101" spans="8:10" ht="12.75">
      <c r="H101" s="8">
        <v>9.4</v>
      </c>
      <c r="I101" s="33">
        <f t="shared" si="3"/>
        <v>0.6800764291309638</v>
      </c>
      <c r="J101" s="17">
        <f t="shared" si="4"/>
        <v>4.186874110233174</v>
      </c>
    </row>
    <row r="102" spans="8:10" ht="12.75">
      <c r="H102" s="8">
        <v>9.5</v>
      </c>
      <c r="I102" s="33">
        <f t="shared" si="3"/>
        <v>0.6834314571416118</v>
      </c>
      <c r="J102" s="17">
        <f t="shared" si="4"/>
        <v>4.087967924306035</v>
      </c>
    </row>
    <row r="103" spans="8:10" ht="12.75">
      <c r="H103" s="8">
        <v>9.6</v>
      </c>
      <c r="I103" s="33">
        <f t="shared" si="3"/>
        <v>0.6868722967712281</v>
      </c>
      <c r="J103" s="17">
        <f t="shared" si="4"/>
        <v>3.9901209362374734</v>
      </c>
    </row>
    <row r="104" spans="8:10" ht="12.75">
      <c r="H104" s="8">
        <v>9.7</v>
      </c>
      <c r="I104" s="33">
        <f t="shared" si="3"/>
        <v>0.690392561630789</v>
      </c>
      <c r="J104" s="17">
        <f t="shared" si="4"/>
        <v>3.8934170802846113</v>
      </c>
    </row>
    <row r="105" spans="8:10" ht="12.75">
      <c r="H105" s="8">
        <v>9.8</v>
      </c>
      <c r="I105" s="33">
        <f t="shared" si="3"/>
        <v>0.6939856746108036</v>
      </c>
      <c r="J105" s="17">
        <f t="shared" si="4"/>
        <v>3.7979374718206227</v>
      </c>
    </row>
    <row r="106" spans="8:10" ht="12.75">
      <c r="H106" s="8">
        <v>9.9</v>
      </c>
      <c r="I106" s="33">
        <f t="shared" si="3"/>
        <v>0.6976448678813134</v>
      </c>
      <c r="J106" s="17">
        <f t="shared" si="4"/>
        <v>3.7037604126081147</v>
      </c>
    </row>
    <row r="107" spans="8:10" ht="12.75">
      <c r="H107" s="8">
        <v>10</v>
      </c>
      <c r="I107" s="33">
        <f t="shared" si="3"/>
        <v>0.7013631828918906</v>
      </c>
      <c r="J107" s="17">
        <f t="shared" si="4"/>
        <v>3.6109614097840526</v>
      </c>
    </row>
    <row r="108" spans="9:10" ht="12.75">
      <c r="I108" s="2"/>
      <c r="J108" s="3"/>
    </row>
    <row r="109" spans="9:10" ht="12.75">
      <c r="I109" s="2"/>
      <c r="J109" s="3"/>
    </row>
    <row r="110" spans="9:10" ht="12.75">
      <c r="I110" s="2"/>
      <c r="J110" s="3"/>
    </row>
    <row r="111" spans="9:10" ht="12.75">
      <c r="I111" s="2"/>
      <c r="J111" s="3"/>
    </row>
    <row r="112" spans="9:10" ht="12.75">
      <c r="I112" s="2"/>
      <c r="J112" s="3"/>
    </row>
    <row r="113" spans="9:10" ht="12.75">
      <c r="I113" s="2"/>
      <c r="J113" s="3"/>
    </row>
    <row r="114" spans="9:10" ht="12.75">
      <c r="I114" s="2"/>
      <c r="J114" s="3"/>
    </row>
    <row r="115" spans="9:10" ht="12.75">
      <c r="I115" s="2"/>
      <c r="J115" s="3"/>
    </row>
    <row r="116" spans="9:10" ht="12.75">
      <c r="I116" s="2"/>
      <c r="J116" s="3"/>
    </row>
    <row r="117" spans="9:10" ht="12.75">
      <c r="I117" s="2"/>
      <c r="J117" s="3"/>
    </row>
    <row r="118" spans="9:10" ht="12.75">
      <c r="I118" s="2"/>
      <c r="J118" s="3"/>
    </row>
    <row r="119" spans="9:10" ht="12.75">
      <c r="I119" s="2"/>
      <c r="J119" s="3"/>
    </row>
    <row r="120" spans="9:10" ht="12.75">
      <c r="I120" s="2"/>
      <c r="J120" s="3"/>
    </row>
    <row r="121" spans="9:10" ht="12.75">
      <c r="I121" s="2"/>
      <c r="J121" s="3"/>
    </row>
    <row r="122" spans="9:10" ht="12.75">
      <c r="I122" s="2"/>
      <c r="J122" s="3"/>
    </row>
    <row r="123" spans="9:10" ht="12.75">
      <c r="I123" s="2"/>
      <c r="J123" s="3"/>
    </row>
    <row r="124" spans="9:10" ht="12.75">
      <c r="I124" s="2"/>
      <c r="J124" s="3"/>
    </row>
    <row r="125" spans="9:10" ht="12.75">
      <c r="I125" s="2"/>
      <c r="J125" s="3"/>
    </row>
    <row r="126" spans="9:10" ht="12.75">
      <c r="I126" s="2"/>
      <c r="J126" s="3"/>
    </row>
    <row r="127" spans="9:10" ht="12.75">
      <c r="I127" s="2"/>
      <c r="J127" s="3"/>
    </row>
    <row r="128" spans="9:10" ht="12.75">
      <c r="I128" s="2"/>
      <c r="J128" s="3"/>
    </row>
    <row r="129" spans="9:10" ht="12.75">
      <c r="I129" s="2"/>
      <c r="J129" s="3"/>
    </row>
    <row r="130" spans="9:10" ht="12.75">
      <c r="I130" s="2"/>
      <c r="J130" s="3"/>
    </row>
    <row r="131" spans="9:10" ht="12.75">
      <c r="I131" s="2"/>
      <c r="J131" s="3"/>
    </row>
    <row r="132" spans="9:10" ht="12.75">
      <c r="I132" s="2"/>
      <c r="J132" s="3"/>
    </row>
    <row r="133" spans="9:10" ht="12.75">
      <c r="I133" s="2"/>
      <c r="J133" s="3"/>
    </row>
    <row r="134" spans="9:10" ht="12.75">
      <c r="I134" s="2"/>
      <c r="J134" s="3"/>
    </row>
    <row r="135" spans="9:10" ht="12.75">
      <c r="I135" s="2"/>
      <c r="J135" s="3"/>
    </row>
    <row r="136" spans="9:10" ht="12.75">
      <c r="I136" s="2"/>
      <c r="J136" s="3"/>
    </row>
    <row r="137" spans="9:10" ht="12.75">
      <c r="I137" s="2"/>
      <c r="J137" s="3"/>
    </row>
    <row r="138" spans="9:10" ht="12.75">
      <c r="I138" s="2"/>
      <c r="J138" s="3"/>
    </row>
    <row r="139" spans="9:10" ht="12.75">
      <c r="I139" s="2"/>
      <c r="J139" s="3"/>
    </row>
    <row r="140" spans="9:10" ht="12.75">
      <c r="I140" s="2"/>
      <c r="J140" s="3"/>
    </row>
    <row r="141" spans="9:10" ht="12.75">
      <c r="I141" s="2"/>
      <c r="J141" s="3"/>
    </row>
    <row r="142" spans="9:10" ht="12.75">
      <c r="I142" s="2"/>
      <c r="J142" s="3"/>
    </row>
    <row r="143" spans="9:10" ht="12.75">
      <c r="I143" s="2"/>
      <c r="J143" s="3"/>
    </row>
    <row r="144" spans="9:10" ht="12.75">
      <c r="I144" s="2"/>
      <c r="J144" s="3"/>
    </row>
    <row r="145" spans="9:10" ht="12.75">
      <c r="I145" s="2"/>
      <c r="J145" s="3"/>
    </row>
    <row r="146" spans="9:10" ht="12.75">
      <c r="I146" s="2"/>
      <c r="J146" s="3"/>
    </row>
    <row r="147" spans="9:10" ht="12.75">
      <c r="I147" s="2"/>
      <c r="J147" s="3"/>
    </row>
    <row r="148" spans="9:10" ht="12.75">
      <c r="I148" s="2"/>
      <c r="J148" s="3"/>
    </row>
    <row r="149" spans="9:10" ht="12.75">
      <c r="I149" s="2"/>
      <c r="J149" s="3"/>
    </row>
    <row r="150" spans="9:10" ht="12.75">
      <c r="I150" s="2"/>
      <c r="J150" s="3"/>
    </row>
    <row r="151" spans="9:10" ht="12.75">
      <c r="I151" s="2"/>
      <c r="J151" s="3"/>
    </row>
    <row r="152" spans="9:10" ht="12.75">
      <c r="I152" s="2"/>
      <c r="J152" s="3"/>
    </row>
    <row r="153" spans="9:10" ht="12.75">
      <c r="I153" s="2"/>
      <c r="J153" s="3"/>
    </row>
    <row r="154" spans="9:10" ht="12.75">
      <c r="I154" s="2"/>
      <c r="J154" s="3"/>
    </row>
    <row r="155" spans="9:10" ht="12.75">
      <c r="I155" s="2"/>
      <c r="J155" s="3"/>
    </row>
    <row r="156" spans="9:10" ht="12.75">
      <c r="I156" s="2"/>
      <c r="J156" s="3"/>
    </row>
    <row r="157" spans="9:10" ht="12.75">
      <c r="I157" s="2"/>
      <c r="J157" s="3"/>
    </row>
    <row r="158" spans="9:10" ht="12.75">
      <c r="I158" s="2"/>
      <c r="J158" s="3"/>
    </row>
    <row r="159" spans="9:10" ht="12.75">
      <c r="I159" s="2"/>
      <c r="J159" s="3"/>
    </row>
    <row r="160" spans="9:10" ht="12.75">
      <c r="I160" s="2"/>
      <c r="J160" s="3"/>
    </row>
    <row r="161" spans="9:10" ht="12.75">
      <c r="I161" s="2"/>
      <c r="J161" s="3"/>
    </row>
    <row r="162" spans="9:10" ht="12.75">
      <c r="I162" s="2"/>
      <c r="J162" s="3"/>
    </row>
    <row r="163" spans="9:10" ht="12.75">
      <c r="I163" s="2"/>
      <c r="J163" s="3"/>
    </row>
    <row r="164" spans="9:10" ht="12.75">
      <c r="I164" s="2"/>
      <c r="J164" s="3"/>
    </row>
    <row r="165" spans="9:10" ht="12.75">
      <c r="I165" s="2"/>
      <c r="J165" s="3"/>
    </row>
    <row r="166" spans="9:10" ht="12.75">
      <c r="I166" s="2"/>
      <c r="J166" s="3"/>
    </row>
    <row r="167" spans="9:10" ht="12.75">
      <c r="I167" s="2"/>
      <c r="J167" s="3"/>
    </row>
    <row r="168" spans="9:10" ht="12.75">
      <c r="I168" s="2"/>
      <c r="J168" s="3"/>
    </row>
    <row r="169" spans="9:10" ht="12.75">
      <c r="I169" s="2"/>
      <c r="J169" s="3"/>
    </row>
    <row r="170" spans="9:10" ht="12.75">
      <c r="I170" s="2"/>
      <c r="J170" s="3"/>
    </row>
    <row r="171" spans="9:10" ht="12.75">
      <c r="I171" s="2"/>
      <c r="J171" s="3"/>
    </row>
    <row r="172" spans="9:10" ht="12.75">
      <c r="I172" s="2"/>
      <c r="J172" s="3"/>
    </row>
    <row r="173" spans="9:10" ht="12.75">
      <c r="I173" s="2"/>
      <c r="J173" s="3"/>
    </row>
    <row r="174" spans="9:10" ht="12.75">
      <c r="I174" s="2"/>
      <c r="J174" s="3"/>
    </row>
    <row r="175" spans="9:10" ht="12.75">
      <c r="I175" s="2"/>
      <c r="J175" s="3"/>
    </row>
    <row r="176" spans="9:10" ht="12.75">
      <c r="I176" s="2"/>
      <c r="J176" s="3"/>
    </row>
    <row r="177" spans="9:10" ht="12.75">
      <c r="I177" s="2"/>
      <c r="J177" s="3"/>
    </row>
    <row r="178" spans="9:10" ht="12.75">
      <c r="I178" s="2"/>
      <c r="J178" s="3"/>
    </row>
    <row r="179" spans="9:10" ht="12.75">
      <c r="I179" s="2"/>
      <c r="J179" s="3"/>
    </row>
    <row r="180" spans="9:10" ht="12.75">
      <c r="I180" s="2"/>
      <c r="J180" s="3"/>
    </row>
    <row r="181" spans="9:10" ht="12.75">
      <c r="I181" s="2"/>
      <c r="J181" s="3"/>
    </row>
    <row r="182" spans="9:10" ht="12.75">
      <c r="I182" s="2"/>
      <c r="J182" s="3"/>
    </row>
    <row r="183" spans="9:10" ht="12.75">
      <c r="I183" s="2"/>
      <c r="J183" s="3"/>
    </row>
    <row r="184" spans="9:10" ht="12.75">
      <c r="I184" s="2"/>
      <c r="J184" s="3"/>
    </row>
    <row r="185" spans="9:10" ht="12.75">
      <c r="I185" s="2"/>
      <c r="J185" s="3"/>
    </row>
    <row r="186" spans="9:10" ht="12.75">
      <c r="I186" s="2"/>
      <c r="J186" s="3"/>
    </row>
    <row r="187" spans="9:10" ht="12.75">
      <c r="I187" s="2"/>
      <c r="J187" s="3"/>
    </row>
    <row r="188" spans="9:10" ht="12.75">
      <c r="I188" s="2"/>
      <c r="J188" s="3"/>
    </row>
    <row r="189" spans="9:10" ht="12.75">
      <c r="I189" s="2"/>
      <c r="J189" s="3"/>
    </row>
    <row r="190" spans="9:10" ht="12.75">
      <c r="I190" s="2"/>
      <c r="J190" s="3"/>
    </row>
    <row r="191" spans="9:10" ht="12.75">
      <c r="I191" s="2"/>
      <c r="J191" s="3"/>
    </row>
    <row r="192" spans="9:10" ht="12.75">
      <c r="I192" s="2"/>
      <c r="J192" s="3"/>
    </row>
    <row r="193" spans="9:10" ht="12.75">
      <c r="I193" s="2"/>
      <c r="J193" s="3"/>
    </row>
    <row r="194" spans="9:10" ht="12.75">
      <c r="I194" s="2"/>
      <c r="J194" s="3"/>
    </row>
    <row r="195" spans="9:10" ht="12.75">
      <c r="I195" s="2"/>
      <c r="J195" s="3"/>
    </row>
    <row r="196" spans="9:10" ht="12.75">
      <c r="I196" s="2"/>
      <c r="J196" s="3"/>
    </row>
    <row r="197" spans="9:10" ht="12.75">
      <c r="I197" s="2"/>
      <c r="J197" s="3"/>
    </row>
    <row r="198" spans="9:10" ht="12.75">
      <c r="I198" s="2"/>
      <c r="J198" s="3"/>
    </row>
    <row r="199" spans="9:10" ht="12.75">
      <c r="I199" s="2"/>
      <c r="J199" s="3"/>
    </row>
    <row r="200" spans="9:10" ht="12.75">
      <c r="I200" s="2"/>
      <c r="J200" s="3"/>
    </row>
    <row r="201" spans="9:10" ht="12.75">
      <c r="I201" s="2"/>
      <c r="J201" s="3"/>
    </row>
    <row r="202" spans="9:10" ht="12.75">
      <c r="I202" s="2"/>
      <c r="J202" s="3"/>
    </row>
    <row r="203" spans="9:10" ht="12.75">
      <c r="I203" s="2"/>
      <c r="J203" s="3"/>
    </row>
    <row r="204" spans="9:10" ht="12.75">
      <c r="I204" s="2"/>
      <c r="J204" s="3"/>
    </row>
    <row r="205" spans="9:10" ht="12.75">
      <c r="I205" s="2"/>
      <c r="J205" s="3"/>
    </row>
    <row r="206" spans="9:10" ht="12.75">
      <c r="I206" s="2"/>
      <c r="J206" s="3"/>
    </row>
    <row r="207" spans="9:10" ht="12.75">
      <c r="I207" s="2"/>
      <c r="J207" s="3"/>
    </row>
    <row r="208" spans="9:10" ht="12.75">
      <c r="I208" s="2"/>
      <c r="J208" s="3"/>
    </row>
    <row r="209" spans="9:10" ht="12.75">
      <c r="I209" s="2"/>
      <c r="J209" s="3"/>
    </row>
    <row r="210" spans="9:10" ht="12.75">
      <c r="I210" s="2"/>
      <c r="J210" s="3"/>
    </row>
    <row r="211" spans="9:10" ht="12.75">
      <c r="I211" s="2"/>
      <c r="J211" s="3"/>
    </row>
    <row r="212" spans="9:10" ht="12.75">
      <c r="I212" s="2"/>
      <c r="J212" s="3"/>
    </row>
    <row r="213" spans="9:10" ht="12.75">
      <c r="I213" s="2"/>
      <c r="J213" s="3"/>
    </row>
    <row r="214" spans="9:10" ht="12.75">
      <c r="I214" s="2"/>
      <c r="J214" s="3"/>
    </row>
    <row r="215" spans="9:10" ht="12.75">
      <c r="I215" s="2"/>
      <c r="J215" s="3"/>
    </row>
    <row r="216" spans="9:10" ht="12.75">
      <c r="I216" s="2"/>
      <c r="J216" s="3"/>
    </row>
    <row r="217" spans="9:10" ht="12.75">
      <c r="I217" s="2"/>
      <c r="J217" s="3"/>
    </row>
    <row r="218" spans="9:10" ht="12.75">
      <c r="I218" s="2"/>
      <c r="J218" s="3"/>
    </row>
    <row r="219" spans="9:10" ht="12.75">
      <c r="I219" s="2"/>
      <c r="J219" s="3"/>
    </row>
    <row r="220" spans="9:10" ht="12.75">
      <c r="I220" s="2"/>
      <c r="J220" s="3"/>
    </row>
    <row r="221" spans="9:10" ht="12.75">
      <c r="I221" s="2"/>
      <c r="J221" s="3"/>
    </row>
    <row r="222" spans="9:10" ht="12.75">
      <c r="I222" s="2"/>
      <c r="J222" s="3"/>
    </row>
    <row r="223" spans="9:10" ht="12.75">
      <c r="I223" s="2"/>
      <c r="J223" s="3"/>
    </row>
    <row r="224" spans="9:10" ht="12.75">
      <c r="I224" s="2"/>
      <c r="J224" s="3"/>
    </row>
    <row r="225" spans="9:10" ht="12.75">
      <c r="I225" s="2"/>
      <c r="J225" s="3"/>
    </row>
    <row r="226" spans="9:10" ht="12.75">
      <c r="I226" s="2"/>
      <c r="J226" s="3"/>
    </row>
    <row r="227" spans="9:10" ht="12.75">
      <c r="I227" s="2"/>
      <c r="J227" s="3"/>
    </row>
    <row r="228" spans="9:10" ht="12.75">
      <c r="I228" s="2"/>
      <c r="J228" s="3"/>
    </row>
    <row r="229" spans="9:10" ht="12.75">
      <c r="I229" s="2"/>
      <c r="J229" s="3"/>
    </row>
    <row r="230" spans="9:10" ht="12.75">
      <c r="I230" s="2"/>
      <c r="J230" s="3"/>
    </row>
    <row r="231" spans="9:10" ht="12.75">
      <c r="I231" s="2"/>
      <c r="J231" s="3"/>
    </row>
    <row r="232" spans="9:10" ht="12.75">
      <c r="I232" s="2"/>
      <c r="J232" s="3"/>
    </row>
    <row r="233" spans="9:10" ht="12.75">
      <c r="I233" s="2"/>
      <c r="J233" s="3"/>
    </row>
    <row r="234" spans="9:10" ht="12.75">
      <c r="I234" s="2"/>
      <c r="J234" s="3"/>
    </row>
    <row r="235" spans="9:10" ht="12.75">
      <c r="I235" s="2"/>
      <c r="J235" s="3"/>
    </row>
    <row r="236" spans="9:10" ht="12.75">
      <c r="I236" s="2"/>
      <c r="J236" s="3"/>
    </row>
    <row r="237" spans="9:10" ht="12.75">
      <c r="I237" s="2"/>
      <c r="J237" s="3"/>
    </row>
    <row r="238" spans="9:10" ht="12.75">
      <c r="I238" s="2"/>
      <c r="J238" s="3"/>
    </row>
    <row r="239" spans="9:10" ht="12.75">
      <c r="I239" s="2"/>
      <c r="J239" s="3"/>
    </row>
    <row r="240" spans="9:10" ht="12.75">
      <c r="I240" s="2"/>
      <c r="J240" s="3"/>
    </row>
    <row r="241" spans="9:10" ht="12.75">
      <c r="I241" s="2"/>
      <c r="J241" s="3"/>
    </row>
    <row r="242" spans="9:10" ht="12.75">
      <c r="I242" s="2"/>
      <c r="J242" s="3"/>
    </row>
    <row r="243" spans="9:10" ht="12.75">
      <c r="I243" s="2"/>
      <c r="J243" s="3"/>
    </row>
    <row r="244" spans="9:10" ht="12.75">
      <c r="I244" s="2"/>
      <c r="J244" s="3"/>
    </row>
    <row r="245" spans="9:10" ht="12.75">
      <c r="I245" s="2"/>
      <c r="J245" s="3"/>
    </row>
    <row r="246" spans="9:10" ht="12.75">
      <c r="I246" s="2"/>
      <c r="J246" s="3"/>
    </row>
    <row r="247" spans="9:10" ht="12.75">
      <c r="I247" s="2"/>
      <c r="J247" s="3"/>
    </row>
    <row r="248" spans="9:10" ht="12.75">
      <c r="I248" s="2"/>
      <c r="J248" s="3"/>
    </row>
    <row r="249" spans="9:10" ht="12.75">
      <c r="I249" s="2"/>
      <c r="J249" s="3"/>
    </row>
    <row r="250" spans="9:10" ht="12.75">
      <c r="I250" s="2"/>
      <c r="J250" s="3"/>
    </row>
    <row r="251" spans="9:10" ht="12.75">
      <c r="I251" s="2"/>
      <c r="J251" s="3"/>
    </row>
    <row r="252" spans="9:10" ht="12.75">
      <c r="I252" s="2"/>
      <c r="J252" s="3"/>
    </row>
    <row r="253" spans="9:10" ht="12.75">
      <c r="I253" s="2"/>
      <c r="J253" s="3"/>
    </row>
    <row r="254" spans="9:10" ht="12.75">
      <c r="I254" s="2"/>
      <c r="J254" s="3"/>
    </row>
    <row r="255" spans="9:10" ht="12.75">
      <c r="I255" s="2"/>
      <c r="J255" s="3"/>
    </row>
    <row r="256" spans="9:10" ht="12.75">
      <c r="I256" s="2"/>
      <c r="J256" s="3"/>
    </row>
    <row r="257" spans="9:10" ht="12.75">
      <c r="I257" s="2"/>
      <c r="J257" s="3"/>
    </row>
    <row r="258" spans="9:10" ht="12.75">
      <c r="I258" s="2"/>
      <c r="J258" s="3"/>
    </row>
    <row r="259" spans="9:10" ht="12.75">
      <c r="I259" s="2"/>
      <c r="J259" s="3"/>
    </row>
    <row r="260" spans="9:10" ht="12.75">
      <c r="I260" s="2"/>
      <c r="J260" s="3"/>
    </row>
    <row r="261" spans="9:10" ht="12.75">
      <c r="I261" s="2"/>
      <c r="J261" s="3"/>
    </row>
    <row r="262" spans="9:10" ht="12.75">
      <c r="I262" s="2"/>
      <c r="J262" s="3"/>
    </row>
    <row r="263" spans="9:10" ht="12.75">
      <c r="I263" s="2"/>
      <c r="J263" s="3"/>
    </row>
    <row r="264" spans="9:10" ht="12.75">
      <c r="I264" s="2"/>
      <c r="J264" s="3"/>
    </row>
    <row r="265" spans="9:10" ht="12.75">
      <c r="I265" s="2"/>
      <c r="J265" s="3"/>
    </row>
    <row r="266" spans="9:10" ht="12.75">
      <c r="I266" s="2"/>
      <c r="J266" s="3"/>
    </row>
    <row r="267" spans="9:10" ht="12.75">
      <c r="I267" s="2"/>
      <c r="J267" s="3"/>
    </row>
    <row r="268" spans="9:10" ht="12.75">
      <c r="I268" s="2"/>
      <c r="J268" s="3"/>
    </row>
    <row r="269" spans="9:10" ht="12.75">
      <c r="I269" s="2"/>
      <c r="J269" s="3"/>
    </row>
    <row r="270" spans="9:10" ht="12.75">
      <c r="I270" s="2"/>
      <c r="J270" s="3"/>
    </row>
    <row r="271" spans="9:10" ht="12.75">
      <c r="I271" s="2"/>
      <c r="J271" s="3"/>
    </row>
    <row r="272" spans="9:10" ht="12.75">
      <c r="I272" s="2"/>
      <c r="J272" s="3"/>
    </row>
    <row r="273" spans="9:10" ht="12.75">
      <c r="I273" s="2"/>
      <c r="J273" s="3"/>
    </row>
    <row r="274" spans="9:10" ht="12.75">
      <c r="I274" s="2"/>
      <c r="J274" s="3"/>
    </row>
    <row r="275" spans="9:10" ht="12.75">
      <c r="I275" s="2"/>
      <c r="J275" s="3"/>
    </row>
    <row r="276" spans="9:10" ht="12.75">
      <c r="I276" s="2"/>
      <c r="J276" s="3"/>
    </row>
    <row r="277" spans="9:10" ht="12.75">
      <c r="I277" s="2"/>
      <c r="J277" s="3"/>
    </row>
    <row r="278" spans="9:10" ht="12.75">
      <c r="I278" s="2"/>
      <c r="J278" s="3"/>
    </row>
    <row r="279" spans="9:10" ht="12.75">
      <c r="I279" s="2"/>
      <c r="J279" s="3"/>
    </row>
    <row r="280" spans="9:10" ht="12.75">
      <c r="I280" s="2"/>
      <c r="J280" s="3"/>
    </row>
    <row r="281" spans="9:10" ht="12.75">
      <c r="I281" s="2"/>
      <c r="J281" s="3"/>
    </row>
    <row r="282" spans="9:10" ht="12.75">
      <c r="I282" s="2"/>
      <c r="J282" s="3"/>
    </row>
    <row r="283" spans="9:10" ht="12.75">
      <c r="I283" s="2"/>
      <c r="J283" s="3"/>
    </row>
    <row r="284" spans="9:10" ht="12.75">
      <c r="I284" s="2"/>
      <c r="J284" s="3"/>
    </row>
    <row r="285" spans="9:10" ht="12.75">
      <c r="I285" s="2"/>
      <c r="J285" s="3"/>
    </row>
    <row r="286" spans="9:10" ht="12.75">
      <c r="I286" s="2"/>
      <c r="J286" s="3"/>
    </row>
    <row r="287" spans="9:10" ht="12.75">
      <c r="I287" s="2"/>
      <c r="J287" s="3"/>
    </row>
    <row r="288" spans="9:10" ht="12.75">
      <c r="I288" s="2"/>
      <c r="J288" s="3"/>
    </row>
    <row r="289" spans="9:10" ht="12.75">
      <c r="I289" s="2"/>
      <c r="J289" s="3"/>
    </row>
    <row r="290" spans="9:10" ht="12.75">
      <c r="I290" s="2"/>
      <c r="J290" s="3"/>
    </row>
    <row r="291" spans="9:10" ht="12.75">
      <c r="I291" s="2"/>
      <c r="J291" s="3"/>
    </row>
    <row r="292" spans="9:10" ht="12.75">
      <c r="I292" s="2"/>
      <c r="J292" s="3"/>
    </row>
    <row r="293" spans="9:10" ht="12.75">
      <c r="I293" s="2"/>
      <c r="J293" s="3"/>
    </row>
    <row r="294" spans="9:10" ht="12.75">
      <c r="I294" s="2"/>
      <c r="J294" s="3"/>
    </row>
    <row r="295" spans="9:10" ht="12.75">
      <c r="I295" s="2"/>
      <c r="J295" s="3"/>
    </row>
    <row r="296" spans="9:10" ht="12.75">
      <c r="I296" s="2"/>
      <c r="J296" s="3"/>
    </row>
    <row r="297" spans="9:10" ht="12.75">
      <c r="I297" s="2"/>
      <c r="J297" s="3"/>
    </row>
    <row r="298" spans="9:10" ht="12.75">
      <c r="I298" s="2"/>
      <c r="J298" s="3"/>
    </row>
    <row r="299" spans="9:10" ht="12.75">
      <c r="I299" s="2"/>
      <c r="J299" s="3"/>
    </row>
    <row r="300" spans="9:10" ht="12.75">
      <c r="I300" s="2"/>
      <c r="J300" s="3"/>
    </row>
    <row r="301" spans="9:10" ht="12.75">
      <c r="I301" s="2"/>
      <c r="J301" s="3"/>
    </row>
    <row r="302" spans="9:10" ht="12.75">
      <c r="I302" s="2"/>
      <c r="J302" s="3"/>
    </row>
    <row r="303" spans="9:10" ht="12.75">
      <c r="I303" s="2"/>
      <c r="J303" s="3"/>
    </row>
    <row r="304" spans="9:10" ht="12.75">
      <c r="I304" s="2"/>
      <c r="J304" s="3"/>
    </row>
    <row r="305" spans="9:10" ht="12.75">
      <c r="I305" s="2"/>
      <c r="J305" s="3"/>
    </row>
    <row r="306" spans="9:10" ht="12.75">
      <c r="I306" s="2"/>
      <c r="J306" s="3"/>
    </row>
    <row r="307" spans="9:10" ht="12.75">
      <c r="I307" s="2"/>
      <c r="J307" s="3"/>
    </row>
    <row r="308" spans="9:10" ht="12.75">
      <c r="I308" s="2"/>
      <c r="J308" s="3"/>
    </row>
    <row r="309" spans="9:10" ht="12.75">
      <c r="I309" s="2"/>
      <c r="J309" s="3"/>
    </row>
    <row r="310" spans="9:10" ht="12.75">
      <c r="I310" s="2"/>
      <c r="J310" s="3"/>
    </row>
    <row r="311" spans="9:10" ht="12.75">
      <c r="I311" s="2"/>
      <c r="J311" s="3"/>
    </row>
    <row r="312" spans="9:10" ht="12.75">
      <c r="I312" s="2"/>
      <c r="J312" s="3"/>
    </row>
    <row r="313" spans="9:10" ht="12.75">
      <c r="I313" s="2"/>
      <c r="J313" s="3"/>
    </row>
    <row r="314" spans="9:10" ht="12.75">
      <c r="I314" s="2"/>
      <c r="J314" s="3"/>
    </row>
    <row r="315" spans="9:10" ht="12.75">
      <c r="I315" s="2"/>
      <c r="J315" s="3"/>
    </row>
    <row r="316" spans="9:10" ht="12.75">
      <c r="I316" s="2"/>
      <c r="J316" s="3"/>
    </row>
    <row r="317" spans="9:10" ht="12.75">
      <c r="I317" s="2"/>
      <c r="J317" s="3"/>
    </row>
    <row r="318" spans="9:10" ht="12.75">
      <c r="I318" s="2"/>
      <c r="J318" s="3"/>
    </row>
    <row r="319" spans="9:10" ht="12.75">
      <c r="I319" s="2"/>
      <c r="J319" s="3"/>
    </row>
    <row r="320" spans="9:10" ht="12.75">
      <c r="I320" s="2"/>
      <c r="J320" s="3"/>
    </row>
    <row r="321" spans="9:10" ht="12.75">
      <c r="I321" s="2"/>
      <c r="J321" s="3"/>
    </row>
    <row r="322" spans="9:10" ht="12.75">
      <c r="I322" s="2"/>
      <c r="J322" s="3"/>
    </row>
    <row r="323" spans="9:10" ht="12.75">
      <c r="I323" s="2"/>
      <c r="J323" s="3"/>
    </row>
    <row r="324" spans="9:10" ht="12.75">
      <c r="I324" s="2"/>
      <c r="J324" s="3"/>
    </row>
    <row r="325" spans="9:10" ht="12.75">
      <c r="I325" s="2"/>
      <c r="J325" s="3"/>
    </row>
    <row r="326" spans="9:10" ht="12.75">
      <c r="I326" s="2"/>
      <c r="J326" s="3"/>
    </row>
    <row r="327" spans="9:10" ht="12.75">
      <c r="I327" s="2"/>
      <c r="J327" s="3"/>
    </row>
    <row r="328" spans="9:10" ht="12.75">
      <c r="I328" s="2"/>
      <c r="J328" s="3"/>
    </row>
    <row r="329" spans="9:10" ht="12.75">
      <c r="I329" s="2"/>
      <c r="J329" s="3"/>
    </row>
    <row r="330" spans="9:10" ht="12.75">
      <c r="I330" s="2"/>
      <c r="J330" s="3"/>
    </row>
    <row r="331" spans="9:10" ht="12.75">
      <c r="I331" s="2"/>
      <c r="J331" s="3"/>
    </row>
    <row r="332" spans="9:10" ht="12.75">
      <c r="I332" s="2"/>
      <c r="J332" s="3"/>
    </row>
    <row r="333" spans="9:10" ht="12.75">
      <c r="I333" s="2"/>
      <c r="J333" s="3"/>
    </row>
    <row r="334" spans="9:10" ht="12.75">
      <c r="I334" s="2"/>
      <c r="J334" s="3"/>
    </row>
    <row r="335" spans="9:10" ht="12.75">
      <c r="I335" s="2"/>
      <c r="J335" s="3"/>
    </row>
    <row r="336" spans="9:10" ht="12.75">
      <c r="I336" s="2"/>
      <c r="J336" s="3"/>
    </row>
    <row r="337" spans="9:10" ht="12.75">
      <c r="I337" s="2"/>
      <c r="J337" s="3"/>
    </row>
    <row r="338" spans="9:10" ht="12.75">
      <c r="I338" s="2"/>
      <c r="J338" s="3"/>
    </row>
    <row r="339" spans="9:10" ht="12.75">
      <c r="I339" s="2"/>
      <c r="J339" s="3"/>
    </row>
    <row r="340" spans="9:10" ht="12.75">
      <c r="I340" s="2"/>
      <c r="J340" s="3"/>
    </row>
    <row r="341" spans="9:10" ht="12.75">
      <c r="I341" s="2"/>
      <c r="J341" s="3"/>
    </row>
    <row r="342" spans="9:10" ht="12.75">
      <c r="I342" s="2"/>
      <c r="J342" s="3"/>
    </row>
    <row r="343" spans="9:10" ht="12.75">
      <c r="I343" s="2"/>
      <c r="J343" s="3"/>
    </row>
    <row r="344" spans="9:10" ht="12.75">
      <c r="I344" s="2"/>
      <c r="J344" s="3"/>
    </row>
    <row r="345" spans="9:10" ht="12.75">
      <c r="I345" s="2"/>
      <c r="J345" s="3"/>
    </row>
    <row r="346" spans="9:10" ht="12.75">
      <c r="I346" s="2"/>
      <c r="J346" s="3"/>
    </row>
    <row r="347" spans="9:10" ht="12.75">
      <c r="I347" s="2"/>
      <c r="J347" s="3"/>
    </row>
    <row r="348" spans="9:10" ht="12.75">
      <c r="I348" s="2"/>
      <c r="J348" s="3"/>
    </row>
    <row r="349" spans="9:10" ht="12.75">
      <c r="I349" s="2"/>
      <c r="J349" s="3"/>
    </row>
    <row r="350" spans="9:10" ht="12.75">
      <c r="I350" s="2"/>
      <c r="J350" s="3"/>
    </row>
    <row r="351" spans="9:10" ht="12.75">
      <c r="I351" s="2"/>
      <c r="J351" s="3"/>
    </row>
    <row r="352" spans="9:10" ht="12.75">
      <c r="I352" s="2"/>
      <c r="J352" s="3"/>
    </row>
    <row r="353" spans="9:10" ht="12.75">
      <c r="I353" s="2"/>
      <c r="J353" s="3"/>
    </row>
  </sheetData>
  <sheetProtection/>
  <printOptions/>
  <pageMargins left="0.75" right="0.75" top="1" bottom="1" header="0" footer="0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62"/>
  <sheetViews>
    <sheetView tabSelected="1" zoomScalePageLayoutView="0" workbookViewId="0" topLeftCell="A1">
      <selection activeCell="E22" sqref="E22"/>
    </sheetView>
  </sheetViews>
  <sheetFormatPr defaultColWidth="11.421875" defaultRowHeight="12.75"/>
  <cols>
    <col min="1" max="1" width="11.421875" style="8" customWidth="1"/>
    <col min="2" max="2" width="20.00390625" style="8" customWidth="1"/>
    <col min="3" max="3" width="11.421875" style="8" customWidth="1"/>
    <col min="4" max="4" width="20.57421875" style="8" bestFit="1" customWidth="1"/>
    <col min="5" max="5" width="13.57421875" style="0" bestFit="1" customWidth="1"/>
    <col min="6" max="6" width="12.140625" style="0" customWidth="1"/>
    <col min="7" max="9" width="10.140625" style="0" bestFit="1" customWidth="1"/>
    <col min="10" max="10" width="9.8515625" style="0" customWidth="1"/>
    <col min="11" max="11" width="10.140625" style="0" bestFit="1" customWidth="1"/>
    <col min="12" max="12" width="10.421875" style="0" customWidth="1"/>
    <col min="13" max="13" width="11.00390625" style="0" customWidth="1"/>
    <col min="14" max="14" width="2.421875" style="0" customWidth="1"/>
    <col min="15" max="15" width="16.00390625" style="0" bestFit="1" customWidth="1"/>
    <col min="18" max="18" width="12.140625" style="0" customWidth="1"/>
    <col min="19" max="19" width="12.57421875" style="0" customWidth="1"/>
  </cols>
  <sheetData>
    <row r="2" ht="12.75">
      <c r="B2" s="24" t="s">
        <v>49</v>
      </c>
    </row>
    <row r="3" ht="12.75">
      <c r="B3" s="25">
        <v>40852</v>
      </c>
    </row>
    <row r="4" spans="15:20" ht="12.75">
      <c r="O4" s="49" t="s">
        <v>34</v>
      </c>
      <c r="P4" s="49" t="s">
        <v>36</v>
      </c>
      <c r="Q4" s="50" t="s">
        <v>37</v>
      </c>
      <c r="R4" s="50" t="s">
        <v>40</v>
      </c>
      <c r="S4" s="10" t="s">
        <v>37</v>
      </c>
      <c r="T4" s="10" t="s">
        <v>40</v>
      </c>
    </row>
    <row r="5" spans="2:20" ht="12.75">
      <c r="B5" s="26"/>
      <c r="C5" s="26"/>
      <c r="D5" s="27" t="s">
        <v>31</v>
      </c>
      <c r="E5" s="28"/>
      <c r="F5" s="28"/>
      <c r="G5" s="28"/>
      <c r="H5" s="28"/>
      <c r="I5" s="28"/>
      <c r="J5" s="28"/>
      <c r="K5" s="28"/>
      <c r="L5" s="28"/>
      <c r="M5" s="28"/>
      <c r="O5" s="49" t="s">
        <v>35</v>
      </c>
      <c r="P5" s="49" t="s">
        <v>32</v>
      </c>
      <c r="Q5" s="50" t="s">
        <v>35</v>
      </c>
      <c r="R5" s="50" t="s">
        <v>35</v>
      </c>
      <c r="S5" s="10" t="s">
        <v>35</v>
      </c>
      <c r="T5" s="10" t="s">
        <v>35</v>
      </c>
    </row>
    <row r="6" spans="2:20" ht="12.75">
      <c r="B6" s="26"/>
      <c r="C6" s="26"/>
      <c r="D6" s="27" t="s">
        <v>32</v>
      </c>
      <c r="E6" s="29" t="s">
        <v>33</v>
      </c>
      <c r="F6" s="28"/>
      <c r="G6" s="28"/>
      <c r="H6" s="28"/>
      <c r="I6" s="28"/>
      <c r="J6" s="28"/>
      <c r="K6" s="28"/>
      <c r="L6" s="28"/>
      <c r="M6" s="28"/>
      <c r="O6" s="13"/>
      <c r="P6" s="13"/>
      <c r="Q6" s="50" t="s">
        <v>38</v>
      </c>
      <c r="R6" s="9"/>
      <c r="S6" s="10" t="s">
        <v>41</v>
      </c>
      <c r="T6" s="10"/>
    </row>
    <row r="7" spans="1:20" ht="12.75">
      <c r="A7" s="16" t="s">
        <v>50</v>
      </c>
      <c r="B7" s="27" t="s">
        <v>48</v>
      </c>
      <c r="C7" s="27" t="s">
        <v>53</v>
      </c>
      <c r="D7" s="27"/>
      <c r="E7" s="29"/>
      <c r="F7" s="28"/>
      <c r="G7" s="28"/>
      <c r="H7" s="28"/>
      <c r="I7" s="28"/>
      <c r="J7" s="28"/>
      <c r="K7" s="28"/>
      <c r="L7" s="28"/>
      <c r="M7" s="28"/>
      <c r="O7" s="13"/>
      <c r="P7" s="13"/>
      <c r="Q7" s="50" t="s">
        <v>39</v>
      </c>
      <c r="R7" s="9"/>
      <c r="S7" s="10" t="s">
        <v>39</v>
      </c>
      <c r="T7" s="10"/>
    </row>
    <row r="8" spans="15:20" ht="12.75">
      <c r="O8" s="8"/>
      <c r="P8" s="8"/>
      <c r="Q8" s="8"/>
      <c r="R8" s="8"/>
      <c r="S8" s="8"/>
      <c r="T8" s="8"/>
    </row>
    <row r="9" spans="1:20" ht="12.75">
      <c r="A9" s="17">
        <f>6+5/8</f>
        <v>6.625</v>
      </c>
      <c r="B9" s="15">
        <v>40954</v>
      </c>
      <c r="C9" s="15">
        <v>40770</v>
      </c>
      <c r="D9" s="22">
        <f aca="true" t="shared" si="0" ref="D9:D26">$B$3-C9</f>
        <v>82</v>
      </c>
      <c r="E9" s="15">
        <v>40954</v>
      </c>
      <c r="F9" s="8"/>
      <c r="G9" s="8"/>
      <c r="H9" s="8"/>
      <c r="I9" s="8"/>
      <c r="J9" s="8"/>
      <c r="K9" s="8"/>
      <c r="L9" s="8"/>
      <c r="M9" s="8"/>
      <c r="O9" s="14">
        <v>100</v>
      </c>
      <c r="P9" s="14">
        <f>O9+D9/365*A9</f>
        <v>101.48835616438356</v>
      </c>
      <c r="Q9" s="12">
        <v>101.77930566449157</v>
      </c>
      <c r="R9" s="12">
        <v>-0.2909495001080131</v>
      </c>
      <c r="S9" s="11">
        <v>101.49583806261626</v>
      </c>
      <c r="T9" s="11">
        <v>-0.007481898232697404</v>
      </c>
    </row>
    <row r="10" spans="1:20" ht="12.75">
      <c r="A10" s="17">
        <f>9+1/8</f>
        <v>9.125</v>
      </c>
      <c r="B10" s="15">
        <v>40954</v>
      </c>
      <c r="C10" s="15">
        <v>40770</v>
      </c>
      <c r="D10" s="22">
        <f t="shared" si="0"/>
        <v>82</v>
      </c>
      <c r="E10" s="15">
        <v>40954</v>
      </c>
      <c r="F10" s="8"/>
      <c r="G10" s="8"/>
      <c r="H10" s="8"/>
      <c r="I10" s="8"/>
      <c r="J10" s="8"/>
      <c r="K10" s="8"/>
      <c r="L10" s="8"/>
      <c r="M10" s="8"/>
      <c r="O10" s="14">
        <f>100+22/32</f>
        <v>100.6875</v>
      </c>
      <c r="P10" s="14">
        <f aca="true" t="shared" si="1" ref="P10:P26">O10+D10/365*A10</f>
        <v>102.7375</v>
      </c>
      <c r="Q10" s="12">
        <v>103.0107552188109</v>
      </c>
      <c r="R10" s="12">
        <v>-0.27325521881090253</v>
      </c>
      <c r="S10" s="11">
        <v>102.72385788188565</v>
      </c>
      <c r="T10" s="11">
        <v>0.013642118114347568</v>
      </c>
    </row>
    <row r="11" spans="1:20" ht="12.75">
      <c r="A11" s="17">
        <f>7+7/8</f>
        <v>7.875</v>
      </c>
      <c r="B11" s="15">
        <v>41136</v>
      </c>
      <c r="C11" s="15">
        <v>40770</v>
      </c>
      <c r="D11" s="22">
        <f t="shared" si="0"/>
        <v>82</v>
      </c>
      <c r="E11" s="15">
        <v>40954</v>
      </c>
      <c r="F11" s="15">
        <v>41136</v>
      </c>
      <c r="G11" s="8"/>
      <c r="H11" s="8"/>
      <c r="I11" s="8"/>
      <c r="J11" s="8"/>
      <c r="K11" s="8"/>
      <c r="L11" s="8"/>
      <c r="M11" s="8"/>
      <c r="O11" s="14">
        <f>100+24/32</f>
        <v>100.75</v>
      </c>
      <c r="P11" s="14">
        <f t="shared" si="1"/>
        <v>102.51917808219179</v>
      </c>
      <c r="Q11" s="12">
        <v>102.38536900224994</v>
      </c>
      <c r="R11" s="12">
        <v>0.133809079941841</v>
      </c>
      <c r="S11" s="11">
        <v>102.52927213339967</v>
      </c>
      <c r="T11" s="11">
        <v>-0.010094051207886423</v>
      </c>
    </row>
    <row r="12" spans="1:20" ht="12.75">
      <c r="A12" s="17">
        <f>8+8/32</f>
        <v>8.25</v>
      </c>
      <c r="B12" s="15">
        <v>41136</v>
      </c>
      <c r="C12" s="15">
        <v>40770</v>
      </c>
      <c r="D12" s="22">
        <f t="shared" si="0"/>
        <v>82</v>
      </c>
      <c r="E12" s="15">
        <v>40954</v>
      </c>
      <c r="F12" s="15">
        <v>41136</v>
      </c>
      <c r="G12" s="8"/>
      <c r="H12" s="8"/>
      <c r="I12" s="8"/>
      <c r="J12" s="8"/>
      <c r="K12" s="8"/>
      <c r="L12" s="8"/>
      <c r="M12" s="8"/>
      <c r="O12" s="14">
        <f>101+1/32</f>
        <v>101.03125</v>
      </c>
      <c r="P12" s="14">
        <f t="shared" si="1"/>
        <v>102.88467465753425</v>
      </c>
      <c r="Q12" s="12">
        <v>102.74778872566748</v>
      </c>
      <c r="R12" s="12">
        <v>0.13688593186677167</v>
      </c>
      <c r="S12" s="11">
        <v>102.89145648278325</v>
      </c>
      <c r="T12" s="11">
        <v>-0.006781825249007056</v>
      </c>
    </row>
    <row r="13" spans="1:20" ht="12.75">
      <c r="A13" s="17">
        <f>8+1/4</f>
        <v>8.25</v>
      </c>
      <c r="B13" s="15">
        <v>41320</v>
      </c>
      <c r="C13" s="15">
        <v>40770</v>
      </c>
      <c r="D13" s="22">
        <f t="shared" si="0"/>
        <v>82</v>
      </c>
      <c r="E13" s="15">
        <v>40954</v>
      </c>
      <c r="F13" s="15">
        <v>41136</v>
      </c>
      <c r="G13" s="15">
        <v>41320</v>
      </c>
      <c r="H13" s="8"/>
      <c r="I13" s="8"/>
      <c r="J13" s="8"/>
      <c r="K13" s="8"/>
      <c r="L13" s="8"/>
      <c r="M13" s="8"/>
      <c r="O13" s="14">
        <f>101+7/32</f>
        <v>101.21875</v>
      </c>
      <c r="P13" s="14">
        <f t="shared" si="1"/>
        <v>103.07217465753425</v>
      </c>
      <c r="Q13" s="12">
        <v>102.81485137215552</v>
      </c>
      <c r="R13" s="12">
        <v>0.2573232853787317</v>
      </c>
      <c r="S13" s="11">
        <v>103.07425007209066</v>
      </c>
      <c r="T13" s="11">
        <v>-0.002075414556415467</v>
      </c>
    </row>
    <row r="14" spans="1:20" ht="12.75">
      <c r="A14" s="17">
        <f>8+3/8</f>
        <v>8.375</v>
      </c>
      <c r="B14" s="15">
        <v>41320</v>
      </c>
      <c r="C14" s="15">
        <v>40770</v>
      </c>
      <c r="D14" s="22">
        <f t="shared" si="0"/>
        <v>82</v>
      </c>
      <c r="E14" s="15">
        <v>40954</v>
      </c>
      <c r="F14" s="15">
        <v>41136</v>
      </c>
      <c r="G14" s="15">
        <v>41320</v>
      </c>
      <c r="H14" s="8"/>
      <c r="I14" s="8"/>
      <c r="J14" s="8"/>
      <c r="K14" s="8"/>
      <c r="L14" s="8"/>
      <c r="M14" s="8"/>
      <c r="O14" s="14">
        <f>101+12/32</f>
        <v>101.375</v>
      </c>
      <c r="P14" s="14">
        <f t="shared" si="1"/>
        <v>103.25650684931507</v>
      </c>
      <c r="Q14" s="12">
        <v>102.99258568819886</v>
      </c>
      <c r="R14" s="12">
        <v>0.26392116111621533</v>
      </c>
      <c r="S14" s="11">
        <v>103.25206473980374</v>
      </c>
      <c r="T14" s="11">
        <v>0.004442109511330727</v>
      </c>
    </row>
    <row r="15" spans="1:20" ht="12.75">
      <c r="A15" s="17">
        <v>8</v>
      </c>
      <c r="B15" s="15">
        <v>41501</v>
      </c>
      <c r="C15" s="15">
        <v>40770</v>
      </c>
      <c r="D15" s="22">
        <f t="shared" si="0"/>
        <v>82</v>
      </c>
      <c r="E15" s="15">
        <v>40954</v>
      </c>
      <c r="F15" s="15">
        <v>41136</v>
      </c>
      <c r="G15" s="15">
        <v>41320</v>
      </c>
      <c r="H15" s="15">
        <v>41501</v>
      </c>
      <c r="I15" s="8"/>
      <c r="J15" s="8"/>
      <c r="K15" s="8"/>
      <c r="L15" s="8"/>
      <c r="M15" s="8"/>
      <c r="O15" s="14">
        <f>100+26/32</f>
        <v>100.8125</v>
      </c>
      <c r="P15" s="14">
        <f t="shared" si="1"/>
        <v>102.6097602739726</v>
      </c>
      <c r="Q15" s="12">
        <v>102.42178126124597</v>
      </c>
      <c r="R15" s="12">
        <v>0.18797901272662898</v>
      </c>
      <c r="S15" s="11">
        <v>102.59676157290343</v>
      </c>
      <c r="T15" s="11">
        <v>0.012998701069165008</v>
      </c>
    </row>
    <row r="16" spans="1:20" ht="12.75">
      <c r="A16" s="17">
        <f>8+3/4</f>
        <v>8.75</v>
      </c>
      <c r="B16" s="15">
        <v>41501</v>
      </c>
      <c r="C16" s="15">
        <v>40770</v>
      </c>
      <c r="D16" s="22">
        <f t="shared" si="0"/>
        <v>82</v>
      </c>
      <c r="E16" s="15">
        <v>40954</v>
      </c>
      <c r="F16" s="15">
        <v>41136</v>
      </c>
      <c r="G16" s="15">
        <v>41320</v>
      </c>
      <c r="H16" s="15">
        <v>41501</v>
      </c>
      <c r="I16" s="8"/>
      <c r="J16" s="8"/>
      <c r="K16" s="8"/>
      <c r="L16" s="8"/>
      <c r="M16" s="8"/>
      <c r="O16" s="14">
        <f>102+1/32</f>
        <v>102.03125</v>
      </c>
      <c r="P16" s="14">
        <f t="shared" si="1"/>
        <v>103.99700342465754</v>
      </c>
      <c r="Q16" s="12">
        <v>103.8164808535437</v>
      </c>
      <c r="R16" s="12">
        <v>0.1805225711138405</v>
      </c>
      <c r="S16" s="11">
        <v>103.99255567115041</v>
      </c>
      <c r="T16" s="11">
        <v>0.004447753507122343</v>
      </c>
    </row>
    <row r="17" spans="1:20" ht="12.75">
      <c r="A17" s="17">
        <f>6+7/8</f>
        <v>6.875</v>
      </c>
      <c r="B17" s="15">
        <v>41685</v>
      </c>
      <c r="C17" s="15">
        <v>40770</v>
      </c>
      <c r="D17" s="22">
        <f t="shared" si="0"/>
        <v>82</v>
      </c>
      <c r="E17" s="15">
        <v>40954</v>
      </c>
      <c r="F17" s="15">
        <v>41136</v>
      </c>
      <c r="G17" s="15">
        <v>41320</v>
      </c>
      <c r="H17" s="15">
        <v>41501</v>
      </c>
      <c r="I17" s="15">
        <v>41685</v>
      </c>
      <c r="J17" s="8"/>
      <c r="K17" s="8"/>
      <c r="L17" s="8"/>
      <c r="M17" s="8"/>
      <c r="O17" s="14">
        <f>98+5/32</f>
        <v>98.15625</v>
      </c>
      <c r="P17" s="14">
        <f t="shared" si="1"/>
        <v>99.70077054794521</v>
      </c>
      <c r="Q17" s="12">
        <v>99.7126116031552</v>
      </c>
      <c r="R17" s="12">
        <v>-0.011841055209984575</v>
      </c>
      <c r="S17" s="11">
        <v>99.70821889945817</v>
      </c>
      <c r="T17" s="11">
        <v>-0.007448351512962859</v>
      </c>
    </row>
    <row r="18" spans="1:20" ht="12.75">
      <c r="A18" s="17">
        <f>8+7/8</f>
        <v>8.875</v>
      </c>
      <c r="B18" s="15">
        <v>41685</v>
      </c>
      <c r="C18" s="15">
        <v>40770</v>
      </c>
      <c r="D18" s="22">
        <f t="shared" si="0"/>
        <v>82</v>
      </c>
      <c r="E18" s="15">
        <v>40954</v>
      </c>
      <c r="F18" s="15">
        <v>41136</v>
      </c>
      <c r="G18" s="15">
        <v>41320</v>
      </c>
      <c r="H18" s="15">
        <v>41501</v>
      </c>
      <c r="I18" s="15">
        <v>41685</v>
      </c>
      <c r="J18" s="8"/>
      <c r="K18" s="8"/>
      <c r="L18" s="8"/>
      <c r="M18" s="8"/>
      <c r="O18" s="14">
        <f>102+9/32</f>
        <v>102.28125</v>
      </c>
      <c r="P18" s="14">
        <f t="shared" si="1"/>
        <v>104.27508561643836</v>
      </c>
      <c r="Q18" s="12">
        <v>104.2722007548898</v>
      </c>
      <c r="R18" s="12">
        <v>0.002884861548565709</v>
      </c>
      <c r="S18" s="11">
        <v>104.27058727100608</v>
      </c>
      <c r="T18" s="11">
        <v>0.004498345432281781</v>
      </c>
    </row>
    <row r="19" spans="1:20" ht="12.75">
      <c r="A19" s="17">
        <f>6+7/8</f>
        <v>6.875</v>
      </c>
      <c r="B19" s="15">
        <v>41866</v>
      </c>
      <c r="C19" s="15">
        <v>40770</v>
      </c>
      <c r="D19" s="22">
        <f t="shared" si="0"/>
        <v>82</v>
      </c>
      <c r="E19" s="15">
        <v>40954</v>
      </c>
      <c r="F19" s="15">
        <v>41136</v>
      </c>
      <c r="G19" s="15">
        <v>41320</v>
      </c>
      <c r="H19" s="15">
        <v>41501</v>
      </c>
      <c r="I19" s="15">
        <v>41685</v>
      </c>
      <c r="J19" s="15">
        <v>41866</v>
      </c>
      <c r="K19" s="8"/>
      <c r="L19" s="8"/>
      <c r="M19" s="8"/>
      <c r="O19" s="14">
        <f>97+13/32</f>
        <v>97.40625</v>
      </c>
      <c r="P19" s="14">
        <f t="shared" si="1"/>
        <v>98.95077054794521</v>
      </c>
      <c r="Q19" s="12">
        <v>99.12781731369816</v>
      </c>
      <c r="R19" s="12">
        <v>-0.17704676575294798</v>
      </c>
      <c r="S19" s="11">
        <v>98.95788244273793</v>
      </c>
      <c r="T19" s="11">
        <v>-0.007111894792714679</v>
      </c>
    </row>
    <row r="20" spans="1:20" ht="12.75">
      <c r="A20" s="17">
        <f>8+5/8</f>
        <v>8.625</v>
      </c>
      <c r="B20" s="15">
        <v>41866</v>
      </c>
      <c r="C20" s="15">
        <v>40770</v>
      </c>
      <c r="D20" s="22">
        <f t="shared" si="0"/>
        <v>82</v>
      </c>
      <c r="E20" s="15">
        <v>40954</v>
      </c>
      <c r="F20" s="15">
        <v>41136</v>
      </c>
      <c r="G20" s="15">
        <v>41320</v>
      </c>
      <c r="H20" s="15">
        <v>41501</v>
      </c>
      <c r="I20" s="15">
        <v>41685</v>
      </c>
      <c r="J20" s="15">
        <v>41866</v>
      </c>
      <c r="K20" s="8"/>
      <c r="L20" s="8"/>
      <c r="M20" s="8"/>
      <c r="O20" s="14">
        <f>101+23/32</f>
        <v>101.71875</v>
      </c>
      <c r="P20" s="14">
        <f t="shared" si="1"/>
        <v>103.65642123287671</v>
      </c>
      <c r="Q20" s="12">
        <v>103.82341505074965</v>
      </c>
      <c r="R20" s="12">
        <v>-0.16699381787293532</v>
      </c>
      <c r="S20" s="11">
        <v>103.65439366591943</v>
      </c>
      <c r="T20" s="11">
        <v>0.002027566957281124</v>
      </c>
    </row>
    <row r="21" spans="1:20" ht="12.75">
      <c r="A21" s="17">
        <f>7+3/4</f>
        <v>7.75</v>
      </c>
      <c r="B21" s="15">
        <v>42050</v>
      </c>
      <c r="C21" s="15">
        <v>40770</v>
      </c>
      <c r="D21" s="22">
        <f t="shared" si="0"/>
        <v>82</v>
      </c>
      <c r="E21" s="15">
        <v>40954</v>
      </c>
      <c r="F21" s="15">
        <v>41136</v>
      </c>
      <c r="G21" s="15">
        <v>41320</v>
      </c>
      <c r="H21" s="15">
        <v>41501</v>
      </c>
      <c r="I21" s="15">
        <v>41685</v>
      </c>
      <c r="J21" s="15">
        <v>41866</v>
      </c>
      <c r="K21" s="15">
        <v>42050</v>
      </c>
      <c r="L21" s="8"/>
      <c r="M21" s="8"/>
      <c r="O21" s="14">
        <f>99+5/32</f>
        <v>99.15625</v>
      </c>
      <c r="P21" s="14">
        <f t="shared" si="1"/>
        <v>100.89734589041096</v>
      </c>
      <c r="Q21" s="12">
        <v>101.15152505132882</v>
      </c>
      <c r="R21" s="12">
        <v>-0.2541791609178574</v>
      </c>
      <c r="S21" s="11">
        <v>100.91434060448448</v>
      </c>
      <c r="T21" s="11">
        <v>-0.016994714073518935</v>
      </c>
    </row>
    <row r="22" spans="1:20" ht="12.75">
      <c r="A22" s="17">
        <f>11+1/4</f>
        <v>11.25</v>
      </c>
      <c r="B22" s="15">
        <v>42050</v>
      </c>
      <c r="C22" s="15">
        <v>40770</v>
      </c>
      <c r="D22" s="22">
        <f t="shared" si="0"/>
        <v>82</v>
      </c>
      <c r="E22" s="15">
        <v>40954</v>
      </c>
      <c r="F22" s="15">
        <v>41136</v>
      </c>
      <c r="G22" s="15">
        <v>41320</v>
      </c>
      <c r="H22" s="15">
        <v>41501</v>
      </c>
      <c r="I22" s="15">
        <v>41685</v>
      </c>
      <c r="J22" s="15">
        <v>41866</v>
      </c>
      <c r="K22" s="15">
        <v>42050</v>
      </c>
      <c r="L22" s="8"/>
      <c r="M22" s="8"/>
      <c r="O22" s="14">
        <f>109+4/32</f>
        <v>109.125</v>
      </c>
      <c r="P22" s="14">
        <f t="shared" si="1"/>
        <v>111.65239726027397</v>
      </c>
      <c r="Q22" s="12">
        <v>111.89650426913988</v>
      </c>
      <c r="R22" s="12">
        <v>-0.2441070088659103</v>
      </c>
      <c r="S22" s="11">
        <v>111.6570827531646</v>
      </c>
      <c r="T22" s="11">
        <v>-0.0046854928906299165</v>
      </c>
    </row>
    <row r="23" spans="1:20" ht="12.75">
      <c r="A23" s="17">
        <f>8+1/2</f>
        <v>8.5</v>
      </c>
      <c r="B23" s="15">
        <v>42231</v>
      </c>
      <c r="C23" s="15">
        <v>40770</v>
      </c>
      <c r="D23" s="22">
        <f t="shared" si="0"/>
        <v>82</v>
      </c>
      <c r="E23" s="15">
        <v>40954</v>
      </c>
      <c r="F23" s="15">
        <v>41136</v>
      </c>
      <c r="G23" s="15">
        <v>41320</v>
      </c>
      <c r="H23" s="15">
        <v>41501</v>
      </c>
      <c r="I23" s="15">
        <v>41685</v>
      </c>
      <c r="J23" s="15">
        <v>41866</v>
      </c>
      <c r="K23" s="15">
        <v>42050</v>
      </c>
      <c r="L23" s="15">
        <v>42231</v>
      </c>
      <c r="M23" s="8"/>
      <c r="O23" s="14">
        <f>101+13/32</f>
        <v>101.40625</v>
      </c>
      <c r="P23" s="14">
        <f t="shared" si="1"/>
        <v>103.31583904109588</v>
      </c>
      <c r="Q23" s="12">
        <v>103.4297643759521</v>
      </c>
      <c r="R23" s="12">
        <v>-0.11392533485621925</v>
      </c>
      <c r="S23" s="11">
        <v>103.30613618619965</v>
      </c>
      <c r="T23" s="11">
        <v>0.009702854896232793</v>
      </c>
    </row>
    <row r="24" spans="1:20" ht="12.75">
      <c r="A24" s="17">
        <f>10+1/2</f>
        <v>10.5</v>
      </c>
      <c r="B24" s="15">
        <v>42231</v>
      </c>
      <c r="C24" s="15">
        <v>40770</v>
      </c>
      <c r="D24" s="22">
        <f t="shared" si="0"/>
        <v>82</v>
      </c>
      <c r="E24" s="15">
        <v>40954</v>
      </c>
      <c r="F24" s="15">
        <v>41136</v>
      </c>
      <c r="G24" s="15">
        <v>41320</v>
      </c>
      <c r="H24" s="15">
        <v>41501</v>
      </c>
      <c r="I24" s="15">
        <v>41685</v>
      </c>
      <c r="J24" s="15">
        <v>41866</v>
      </c>
      <c r="K24" s="15">
        <v>42050</v>
      </c>
      <c r="L24" s="15">
        <v>42231</v>
      </c>
      <c r="M24" s="8"/>
      <c r="O24" s="14">
        <f>107+27/32</f>
        <v>107.84375</v>
      </c>
      <c r="P24" s="14">
        <f t="shared" si="1"/>
        <v>110.20265410958905</v>
      </c>
      <c r="Q24" s="12">
        <v>110.31157326633385</v>
      </c>
      <c r="R24" s="12">
        <v>-0.10891915674480401</v>
      </c>
      <c r="S24" s="11">
        <v>110.18553298342533</v>
      </c>
      <c r="T24" s="11">
        <v>0.017121126163715417</v>
      </c>
    </row>
    <row r="25" spans="1:20" ht="12.75">
      <c r="A25" s="17">
        <f>7+7/8</f>
        <v>7.875</v>
      </c>
      <c r="B25" s="15">
        <v>42415</v>
      </c>
      <c r="C25" s="15">
        <v>40770</v>
      </c>
      <c r="D25" s="22">
        <f t="shared" si="0"/>
        <v>82</v>
      </c>
      <c r="E25" s="15">
        <v>40954</v>
      </c>
      <c r="F25" s="15">
        <v>41136</v>
      </c>
      <c r="G25" s="15">
        <v>41320</v>
      </c>
      <c r="H25" s="15">
        <v>41501</v>
      </c>
      <c r="I25" s="15">
        <v>41685</v>
      </c>
      <c r="J25" s="15">
        <v>41866</v>
      </c>
      <c r="K25" s="15">
        <v>42050</v>
      </c>
      <c r="L25" s="15">
        <v>42231</v>
      </c>
      <c r="M25" s="15">
        <v>42415</v>
      </c>
      <c r="O25" s="14">
        <f>99+13/32</f>
        <v>99.40625</v>
      </c>
      <c r="P25" s="14">
        <f t="shared" si="1"/>
        <v>101.17542808219179</v>
      </c>
      <c r="Q25" s="12">
        <v>100.9390288355742</v>
      </c>
      <c r="R25" s="12">
        <v>0.23639924661758016</v>
      </c>
      <c r="S25" s="11">
        <v>101.19079074604956</v>
      </c>
      <c r="T25" s="11">
        <v>-0.015362663857771963</v>
      </c>
    </row>
    <row r="26" spans="1:20" ht="12.75">
      <c r="A26" s="17">
        <f>8+7/8</f>
        <v>8.875</v>
      </c>
      <c r="B26" s="15">
        <v>42415</v>
      </c>
      <c r="C26" s="15">
        <v>40770</v>
      </c>
      <c r="D26" s="22">
        <f t="shared" si="0"/>
        <v>82</v>
      </c>
      <c r="E26" s="15">
        <v>40954</v>
      </c>
      <c r="F26" s="15">
        <v>41136</v>
      </c>
      <c r="G26" s="15">
        <v>41320</v>
      </c>
      <c r="H26" s="15">
        <v>41501</v>
      </c>
      <c r="I26" s="15">
        <v>41685</v>
      </c>
      <c r="J26" s="15">
        <v>41866</v>
      </c>
      <c r="K26" s="15">
        <v>42050</v>
      </c>
      <c r="L26" s="15">
        <v>42231</v>
      </c>
      <c r="M26" s="15">
        <v>42415</v>
      </c>
      <c r="O26" s="14">
        <f>103</f>
        <v>103</v>
      </c>
      <c r="P26" s="14">
        <f t="shared" si="1"/>
        <v>104.99383561643836</v>
      </c>
      <c r="Q26" s="12">
        <v>104.73515592095606</v>
      </c>
      <c r="R26" s="12">
        <v>0.2586796954823001</v>
      </c>
      <c r="S26" s="11">
        <v>104.98696859556789</v>
      </c>
      <c r="T26" s="11">
        <v>0.006867020870473084</v>
      </c>
    </row>
    <row r="28" spans="15:19" ht="12.75">
      <c r="O28" s="31" t="s">
        <v>42</v>
      </c>
      <c r="P28" s="28"/>
      <c r="Q28" s="28"/>
      <c r="R28" s="28"/>
      <c r="S28" s="28"/>
    </row>
    <row r="30" spans="15:19" ht="12.75">
      <c r="O30" s="21" t="s">
        <v>43</v>
      </c>
      <c r="P30" s="21" t="s">
        <v>44</v>
      </c>
      <c r="Q30" s="21" t="s">
        <v>45</v>
      </c>
      <c r="R30" s="21" t="s">
        <v>46</v>
      </c>
      <c r="S30" s="21" t="s">
        <v>47</v>
      </c>
    </row>
    <row r="31" spans="2:19" ht="12.75">
      <c r="B31" s="20" t="s">
        <v>52</v>
      </c>
      <c r="C31" s="19"/>
      <c r="D31" s="23"/>
      <c r="E31" s="17">
        <f>$A9/2+100</f>
        <v>103.3125</v>
      </c>
      <c r="F31" s="17"/>
      <c r="G31" s="17"/>
      <c r="H31" s="17"/>
      <c r="I31" s="17"/>
      <c r="J31" s="17"/>
      <c r="K31" s="17"/>
      <c r="L31" s="17"/>
      <c r="M31" s="17"/>
      <c r="O31" s="30">
        <f>SUM(E31:M31)</f>
        <v>103.3125</v>
      </c>
      <c r="P31" s="30">
        <f>SUM(E71:M71)</f>
        <v>28.870890410958907</v>
      </c>
      <c r="Q31" s="30">
        <f>SUM(E91:M91)</f>
        <v>8.068029649089885</v>
      </c>
      <c r="R31" s="30">
        <f>SUM(E111:M111)</f>
        <v>2.2546274635812833</v>
      </c>
      <c r="S31" s="30">
        <f>SUM(E131:M131)</f>
        <v>0.6300602774939477</v>
      </c>
    </row>
    <row r="32" spans="5:19" ht="12.75">
      <c r="E32" s="17">
        <f>$A10/2+100</f>
        <v>104.5625</v>
      </c>
      <c r="F32" s="17"/>
      <c r="G32" s="17"/>
      <c r="H32" s="17"/>
      <c r="I32" s="17"/>
      <c r="J32" s="17"/>
      <c r="K32" s="17"/>
      <c r="L32" s="17"/>
      <c r="M32" s="17"/>
      <c r="O32" s="30">
        <f aca="true" t="shared" si="2" ref="O32:O48">SUM(E32:M32)</f>
        <v>104.5625</v>
      </c>
      <c r="P32" s="30">
        <f aca="true" t="shared" si="3" ref="P32:P48">SUM(E72:M72)</f>
        <v>29.220205479452055</v>
      </c>
      <c r="Q32" s="30">
        <f aca="true" t="shared" si="4" ref="Q32:Q48">SUM(E92:M92)</f>
        <v>8.165646462750985</v>
      </c>
      <c r="R32" s="30">
        <f aca="true" t="shared" si="5" ref="R32:R48">SUM(E112:M112)</f>
        <v>2.281906682741371</v>
      </c>
      <c r="S32" s="30">
        <f aca="true" t="shared" si="6" ref="S32:S48">SUM(E132:M132)</f>
        <v>0.6376835113414243</v>
      </c>
    </row>
    <row r="33" spans="5:19" ht="12.75">
      <c r="E33" s="17">
        <f>$A11/2</f>
        <v>3.9375</v>
      </c>
      <c r="F33" s="17">
        <f>$A11/2+100</f>
        <v>103.9375</v>
      </c>
      <c r="G33" s="17"/>
      <c r="H33" s="17"/>
      <c r="I33" s="17"/>
      <c r="J33" s="17"/>
      <c r="K33" s="17"/>
      <c r="L33" s="17"/>
      <c r="M33" s="17"/>
      <c r="O33" s="30">
        <f t="shared" si="2"/>
        <v>107.875</v>
      </c>
      <c r="P33" s="30">
        <f t="shared" si="3"/>
        <v>81.97226027397261</v>
      </c>
      <c r="Q33" s="30">
        <f t="shared" si="4"/>
        <v>63.232492024770124</v>
      </c>
      <c r="R33" s="30">
        <f t="shared" si="5"/>
        <v>49.04675072811728</v>
      </c>
      <c r="S33" s="30">
        <f t="shared" si="6"/>
        <v>38.11955624778309</v>
      </c>
    </row>
    <row r="34" spans="5:19" ht="12.75">
      <c r="E34" s="17">
        <f aca="true" t="shared" si="7" ref="E34:F48">$A12/2</f>
        <v>4.125</v>
      </c>
      <c r="F34" s="17">
        <f>$A12/2+100</f>
        <v>104.125</v>
      </c>
      <c r="G34" s="17"/>
      <c r="H34" s="17"/>
      <c r="I34" s="17"/>
      <c r="J34" s="17"/>
      <c r="K34" s="17"/>
      <c r="L34" s="17"/>
      <c r="M34" s="17"/>
      <c r="O34" s="30">
        <f t="shared" si="2"/>
        <v>108.25</v>
      </c>
      <c r="P34" s="30">
        <f t="shared" si="3"/>
        <v>82.17054794520547</v>
      </c>
      <c r="Q34" s="30">
        <f t="shared" si="4"/>
        <v>63.360649277538</v>
      </c>
      <c r="R34" s="30">
        <f t="shared" si="5"/>
        <v>49.139166401468316</v>
      </c>
      <c r="S34" s="30">
        <f t="shared" si="6"/>
        <v>38.18942290134096</v>
      </c>
    </row>
    <row r="35" spans="5:19" ht="12.75">
      <c r="E35" s="17">
        <f t="shared" si="7"/>
        <v>4.125</v>
      </c>
      <c r="F35" s="17">
        <f t="shared" si="7"/>
        <v>4.125</v>
      </c>
      <c r="G35" s="17">
        <f>$A13/2+100</f>
        <v>104.125</v>
      </c>
      <c r="H35" s="17"/>
      <c r="I35" s="17"/>
      <c r="J35" s="17"/>
      <c r="K35" s="17"/>
      <c r="L35" s="17"/>
      <c r="M35" s="17"/>
      <c r="O35" s="30">
        <f t="shared" si="2"/>
        <v>112.375</v>
      </c>
      <c r="P35" s="30">
        <f t="shared" si="3"/>
        <v>137.8705479452055</v>
      </c>
      <c r="Q35" s="30">
        <f t="shared" si="4"/>
        <v>174.00260086320137</v>
      </c>
      <c r="R35" s="30">
        <f t="shared" si="5"/>
        <v>221.52276160681927</v>
      </c>
      <c r="S35" s="30">
        <f t="shared" si="6"/>
        <v>282.96484900613393</v>
      </c>
    </row>
    <row r="36" spans="5:19" ht="12.75">
      <c r="E36" s="17">
        <f t="shared" si="7"/>
        <v>4.1875</v>
      </c>
      <c r="F36" s="17">
        <f t="shared" si="7"/>
        <v>4.1875</v>
      </c>
      <c r="G36" s="17">
        <f>$A14/2+100</f>
        <v>104.1875</v>
      </c>
      <c r="H36" s="17"/>
      <c r="I36" s="17"/>
      <c r="J36" s="17"/>
      <c r="K36" s="17"/>
      <c r="L36" s="17"/>
      <c r="M36" s="17"/>
      <c r="O36" s="30">
        <f t="shared" si="2"/>
        <v>112.5625</v>
      </c>
      <c r="P36" s="30">
        <f t="shared" si="3"/>
        <v>138.0167808219178</v>
      </c>
      <c r="Q36" s="30">
        <f t="shared" si="4"/>
        <v>174.14807093263278</v>
      </c>
      <c r="R36" s="30">
        <f t="shared" si="5"/>
        <v>221.68531329993294</v>
      </c>
      <c r="S36" s="30">
        <f t="shared" si="6"/>
        <v>283.15706212992563</v>
      </c>
    </row>
    <row r="37" spans="5:19" ht="12.75">
      <c r="E37" s="17">
        <f t="shared" si="7"/>
        <v>4</v>
      </c>
      <c r="F37" s="17">
        <f t="shared" si="7"/>
        <v>4</v>
      </c>
      <c r="G37" s="17">
        <f aca="true" t="shared" si="8" ref="G37:G46">$A15/2</f>
        <v>4</v>
      </c>
      <c r="H37" s="17">
        <f>$A15/2+100</f>
        <v>104</v>
      </c>
      <c r="I37" s="17"/>
      <c r="J37" s="17"/>
      <c r="K37" s="17"/>
      <c r="L37" s="17"/>
      <c r="M37" s="17"/>
      <c r="O37" s="30">
        <f t="shared" si="2"/>
        <v>116</v>
      </c>
      <c r="P37" s="30">
        <f t="shared" si="3"/>
        <v>194.27945205479452</v>
      </c>
      <c r="Q37" s="30">
        <f t="shared" si="4"/>
        <v>338.1140176393319</v>
      </c>
      <c r="R37" s="30">
        <f t="shared" si="5"/>
        <v>595.0437265620782</v>
      </c>
      <c r="S37" s="30">
        <f t="shared" si="6"/>
        <v>1051.8403561243667</v>
      </c>
    </row>
    <row r="38" spans="5:19" ht="12.75">
      <c r="E38" s="17">
        <f t="shared" si="7"/>
        <v>4.375</v>
      </c>
      <c r="F38" s="17">
        <f t="shared" si="7"/>
        <v>4.375</v>
      </c>
      <c r="G38" s="17">
        <f t="shared" si="8"/>
        <v>4.375</v>
      </c>
      <c r="H38" s="17">
        <f>$A16/2+100</f>
        <v>104.375</v>
      </c>
      <c r="I38" s="17"/>
      <c r="J38" s="17"/>
      <c r="K38" s="17"/>
      <c r="L38" s="17"/>
      <c r="M38" s="17"/>
      <c r="O38" s="30">
        <f t="shared" si="2"/>
        <v>117.5</v>
      </c>
      <c r="P38" s="30">
        <f t="shared" si="3"/>
        <v>195.82363013698628</v>
      </c>
      <c r="Q38" s="30">
        <f t="shared" si="4"/>
        <v>340.1724291611934</v>
      </c>
      <c r="R38" s="30">
        <f t="shared" si="5"/>
        <v>598.12711515178</v>
      </c>
      <c r="S38" s="30">
        <f t="shared" si="6"/>
        <v>1056.7419715841904</v>
      </c>
    </row>
    <row r="39" spans="5:19" ht="12.75">
      <c r="E39" s="17">
        <f t="shared" si="7"/>
        <v>3.4375</v>
      </c>
      <c r="F39" s="17">
        <f t="shared" si="7"/>
        <v>3.4375</v>
      </c>
      <c r="G39" s="17">
        <f t="shared" si="8"/>
        <v>3.4375</v>
      </c>
      <c r="H39" s="17">
        <f aca="true" t="shared" si="9" ref="H39:H46">$A17/2</f>
        <v>3.4375</v>
      </c>
      <c r="I39" s="17">
        <f>$A17/2+100</f>
        <v>103.4375</v>
      </c>
      <c r="J39" s="17"/>
      <c r="K39" s="17"/>
      <c r="L39" s="17"/>
      <c r="M39" s="17"/>
      <c r="O39" s="30">
        <f t="shared" si="2"/>
        <v>117.1875</v>
      </c>
      <c r="P39" s="30">
        <f t="shared" si="3"/>
        <v>250.21917808219177</v>
      </c>
      <c r="Q39" s="30">
        <f t="shared" si="4"/>
        <v>557.6125774066429</v>
      </c>
      <c r="R39" s="30">
        <f t="shared" si="5"/>
        <v>1257.781079425835</v>
      </c>
      <c r="S39" s="30">
        <f t="shared" si="6"/>
        <v>2850.924345702785</v>
      </c>
    </row>
    <row r="40" spans="5:19" ht="12.75">
      <c r="E40" s="17">
        <f t="shared" si="7"/>
        <v>4.4375</v>
      </c>
      <c r="F40" s="17">
        <f t="shared" si="7"/>
        <v>4.4375</v>
      </c>
      <c r="G40" s="17">
        <f t="shared" si="8"/>
        <v>4.4375</v>
      </c>
      <c r="H40" s="17">
        <f t="shared" si="9"/>
        <v>4.4375</v>
      </c>
      <c r="I40" s="17">
        <f>$A18/2+100</f>
        <v>104.4375</v>
      </c>
      <c r="J40" s="17"/>
      <c r="K40" s="17"/>
      <c r="L40" s="17"/>
      <c r="M40" s="17"/>
      <c r="O40" s="30">
        <f t="shared" si="2"/>
        <v>122.1875</v>
      </c>
      <c r="P40" s="30">
        <f t="shared" si="3"/>
        <v>256.6191780821918</v>
      </c>
      <c r="Q40" s="30">
        <f t="shared" si="4"/>
        <v>568.3100741227247</v>
      </c>
      <c r="R40" s="30">
        <f t="shared" si="5"/>
        <v>1277.8900151278735</v>
      </c>
      <c r="S40" s="30">
        <f t="shared" si="6"/>
        <v>2891.1227437852576</v>
      </c>
    </row>
    <row r="41" spans="5:19" ht="12.75">
      <c r="E41" s="17">
        <f t="shared" si="7"/>
        <v>3.4375</v>
      </c>
      <c r="F41" s="17">
        <f t="shared" si="7"/>
        <v>3.4375</v>
      </c>
      <c r="G41" s="17">
        <f t="shared" si="8"/>
        <v>3.4375</v>
      </c>
      <c r="H41" s="17">
        <f t="shared" si="9"/>
        <v>3.4375</v>
      </c>
      <c r="I41" s="17">
        <f aca="true" t="shared" si="10" ref="I41:I46">$A19/2</f>
        <v>3.4375</v>
      </c>
      <c r="J41" s="17">
        <f>$A19/2+100</f>
        <v>103.4375</v>
      </c>
      <c r="K41" s="17"/>
      <c r="L41" s="17"/>
      <c r="M41" s="17"/>
      <c r="O41" s="30">
        <f t="shared" si="2"/>
        <v>120.625</v>
      </c>
      <c r="P41" s="30">
        <f t="shared" si="3"/>
        <v>309.35787671232873</v>
      </c>
      <c r="Q41" s="30">
        <f t="shared" si="4"/>
        <v>835.0764449240007</v>
      </c>
      <c r="R41" s="30">
        <f t="shared" si="5"/>
        <v>2286.8780367824543</v>
      </c>
      <c r="S41" s="30">
        <f t="shared" si="6"/>
        <v>6299.283692835869</v>
      </c>
    </row>
    <row r="42" spans="5:19" ht="12.75">
      <c r="E42" s="17">
        <f t="shared" si="7"/>
        <v>4.3125</v>
      </c>
      <c r="F42" s="17">
        <f t="shared" si="7"/>
        <v>4.3125</v>
      </c>
      <c r="G42" s="17">
        <f t="shared" si="8"/>
        <v>4.3125</v>
      </c>
      <c r="H42" s="17">
        <f t="shared" si="9"/>
        <v>4.3125</v>
      </c>
      <c r="I42" s="17">
        <f t="shared" si="10"/>
        <v>4.3125</v>
      </c>
      <c r="J42" s="17">
        <f>$A20/2+100</f>
        <v>104.3125</v>
      </c>
      <c r="K42" s="17"/>
      <c r="L42" s="17"/>
      <c r="M42" s="17"/>
      <c r="O42" s="30">
        <f t="shared" si="2"/>
        <v>125.875</v>
      </c>
      <c r="P42" s="30">
        <f t="shared" si="3"/>
        <v>317.388698630137</v>
      </c>
      <c r="Q42" s="30">
        <f t="shared" si="4"/>
        <v>851.1897776318259</v>
      </c>
      <c r="R42" s="30">
        <f t="shared" si="5"/>
        <v>2323.2338086844534</v>
      </c>
      <c r="S42" s="30">
        <f t="shared" si="6"/>
        <v>6386.575371999111</v>
      </c>
    </row>
    <row r="43" spans="5:19" ht="12.75">
      <c r="E43" s="17">
        <f t="shared" si="7"/>
        <v>3.875</v>
      </c>
      <c r="F43" s="17">
        <f t="shared" si="7"/>
        <v>3.875</v>
      </c>
      <c r="G43" s="17">
        <f t="shared" si="8"/>
        <v>3.875</v>
      </c>
      <c r="H43" s="17">
        <f t="shared" si="9"/>
        <v>3.875</v>
      </c>
      <c r="I43" s="17">
        <f t="shared" si="10"/>
        <v>3.875</v>
      </c>
      <c r="J43" s="17">
        <f>$A21/2</f>
        <v>3.875</v>
      </c>
      <c r="K43" s="17">
        <f>$A21/2+100</f>
        <v>103.875</v>
      </c>
      <c r="L43" s="17"/>
      <c r="M43" s="17"/>
      <c r="O43" s="30">
        <f t="shared" si="2"/>
        <v>127.125</v>
      </c>
      <c r="P43" s="30">
        <f t="shared" si="3"/>
        <v>376.5027397260274</v>
      </c>
      <c r="Q43" s="30">
        <f t="shared" si="4"/>
        <v>1190.381867142053</v>
      </c>
      <c r="R43" s="30">
        <f t="shared" si="5"/>
        <v>3833.851642591456</v>
      </c>
      <c r="S43" s="30">
        <f t="shared" si="6"/>
        <v>12441.567345443278</v>
      </c>
    </row>
    <row r="44" spans="5:19" ht="12.75">
      <c r="E44" s="17">
        <f t="shared" si="7"/>
        <v>5.625</v>
      </c>
      <c r="F44" s="17">
        <f t="shared" si="7"/>
        <v>5.625</v>
      </c>
      <c r="G44" s="17">
        <f t="shared" si="8"/>
        <v>5.625</v>
      </c>
      <c r="H44" s="17">
        <f t="shared" si="9"/>
        <v>5.625</v>
      </c>
      <c r="I44" s="17">
        <f t="shared" si="10"/>
        <v>5.625</v>
      </c>
      <c r="J44" s="17">
        <f>$A22/2</f>
        <v>5.625</v>
      </c>
      <c r="K44" s="17">
        <f>$A22/2+100</f>
        <v>105.625</v>
      </c>
      <c r="L44" s="17"/>
      <c r="M44" s="17"/>
      <c r="O44" s="30">
        <f t="shared" si="2"/>
        <v>139.375</v>
      </c>
      <c r="P44" s="30">
        <f t="shared" si="3"/>
        <v>398.30821917808225</v>
      </c>
      <c r="Q44" s="30">
        <f t="shared" si="4"/>
        <v>1241.4609026083695</v>
      </c>
      <c r="R44" s="30">
        <f t="shared" si="5"/>
        <v>3968.440280424764</v>
      </c>
      <c r="S44" s="30">
        <f t="shared" si="6"/>
        <v>12819.243193213906</v>
      </c>
    </row>
    <row r="45" spans="5:19" ht="12.75">
      <c r="E45" s="17">
        <f t="shared" si="7"/>
        <v>4.25</v>
      </c>
      <c r="F45" s="17">
        <f t="shared" si="7"/>
        <v>4.25</v>
      </c>
      <c r="G45" s="17">
        <f t="shared" si="8"/>
        <v>4.25</v>
      </c>
      <c r="H45" s="17">
        <f t="shared" si="9"/>
        <v>4.25</v>
      </c>
      <c r="I45" s="17">
        <f t="shared" si="10"/>
        <v>4.25</v>
      </c>
      <c r="J45" s="17">
        <f>$A23/2</f>
        <v>4.25</v>
      </c>
      <c r="K45" s="17">
        <f>$A23/2</f>
        <v>4.25</v>
      </c>
      <c r="L45" s="17">
        <f>$A23/2+100</f>
        <v>104.25</v>
      </c>
      <c r="M45" s="17"/>
      <c r="O45" s="30">
        <f t="shared" si="2"/>
        <v>134</v>
      </c>
      <c r="P45" s="30">
        <f t="shared" si="3"/>
        <v>446.8212328767123</v>
      </c>
      <c r="Q45" s="30">
        <f t="shared" si="4"/>
        <v>1612.1036873709888</v>
      </c>
      <c r="R45" s="30">
        <f t="shared" si="5"/>
        <v>5948.850709789032</v>
      </c>
      <c r="S45" s="30">
        <f t="shared" si="6"/>
        <v>22157.562857254026</v>
      </c>
    </row>
    <row r="46" spans="5:19" ht="12.75">
      <c r="E46" s="17">
        <f t="shared" si="7"/>
        <v>5.25</v>
      </c>
      <c r="F46" s="17">
        <f t="shared" si="7"/>
        <v>5.25</v>
      </c>
      <c r="G46" s="17">
        <f t="shared" si="8"/>
        <v>5.25</v>
      </c>
      <c r="H46" s="17">
        <f t="shared" si="9"/>
        <v>5.25</v>
      </c>
      <c r="I46" s="17">
        <f t="shared" si="10"/>
        <v>5.25</v>
      </c>
      <c r="J46" s="17">
        <f>$A24/2</f>
        <v>5.25</v>
      </c>
      <c r="K46" s="17">
        <f>$A24/2</f>
        <v>5.25</v>
      </c>
      <c r="L46" s="17">
        <f>$A24/2+100</f>
        <v>105.25</v>
      </c>
      <c r="M46" s="17"/>
      <c r="O46" s="30">
        <f t="shared" si="2"/>
        <v>142</v>
      </c>
      <c r="P46" s="30">
        <f t="shared" si="3"/>
        <v>463.0595890410958</v>
      </c>
      <c r="Q46" s="30">
        <f t="shared" si="4"/>
        <v>1655.5656126853069</v>
      </c>
      <c r="R46" s="30">
        <f t="shared" si="5"/>
        <v>6079.686489305094</v>
      </c>
      <c r="S46" s="30">
        <f t="shared" si="6"/>
        <v>22577.121992723747</v>
      </c>
    </row>
    <row r="47" spans="5:19" ht="12.75">
      <c r="E47" s="17">
        <f t="shared" si="7"/>
        <v>3.9375</v>
      </c>
      <c r="F47" s="17">
        <f t="shared" si="7"/>
        <v>3.9375</v>
      </c>
      <c r="G47" s="17">
        <f aca="true" t="shared" si="11" ref="G47:L47">$A25/2</f>
        <v>3.9375</v>
      </c>
      <c r="H47" s="17">
        <f t="shared" si="11"/>
        <v>3.9375</v>
      </c>
      <c r="I47" s="17">
        <f t="shared" si="11"/>
        <v>3.9375</v>
      </c>
      <c r="J47" s="17">
        <f t="shared" si="11"/>
        <v>3.9375</v>
      </c>
      <c r="K47" s="17">
        <f t="shared" si="11"/>
        <v>3.9375</v>
      </c>
      <c r="L47" s="17">
        <f t="shared" si="11"/>
        <v>3.9375</v>
      </c>
      <c r="M47" s="17">
        <f>$A25/2+100</f>
        <v>103.9375</v>
      </c>
      <c r="O47" s="30">
        <f t="shared" si="2"/>
        <v>135.4375</v>
      </c>
      <c r="P47" s="30">
        <f t="shared" si="3"/>
        <v>509.0188356164383</v>
      </c>
      <c r="Q47" s="30">
        <f t="shared" si="4"/>
        <v>2077.0505685869766</v>
      </c>
      <c r="R47" s="30">
        <f t="shared" si="5"/>
        <v>8676.677576270444</v>
      </c>
      <c r="S47" s="30">
        <f t="shared" si="6"/>
        <v>36601.17239286478</v>
      </c>
    </row>
    <row r="48" spans="5:19" ht="12.75">
      <c r="E48" s="17">
        <f t="shared" si="7"/>
        <v>4.4375</v>
      </c>
      <c r="F48" s="17">
        <f t="shared" si="7"/>
        <v>4.4375</v>
      </c>
      <c r="G48" s="17">
        <f aca="true" t="shared" si="12" ref="G48:L48">$A26/2</f>
        <v>4.4375</v>
      </c>
      <c r="H48" s="17">
        <f t="shared" si="12"/>
        <v>4.4375</v>
      </c>
      <c r="I48" s="17">
        <f t="shared" si="12"/>
        <v>4.4375</v>
      </c>
      <c r="J48" s="17">
        <f t="shared" si="12"/>
        <v>4.4375</v>
      </c>
      <c r="K48" s="17">
        <f t="shared" si="12"/>
        <v>4.4375</v>
      </c>
      <c r="L48" s="17">
        <f t="shared" si="12"/>
        <v>4.4375</v>
      </c>
      <c r="M48" s="17">
        <f>$A26/2+100</f>
        <v>104.4375</v>
      </c>
      <c r="O48" s="30">
        <f t="shared" si="2"/>
        <v>139.9375</v>
      </c>
      <c r="P48" s="30">
        <f t="shared" si="3"/>
        <v>519.279109589041</v>
      </c>
      <c r="Q48" s="30">
        <f t="shared" si="4"/>
        <v>2107.950114468005</v>
      </c>
      <c r="R48" s="30">
        <f t="shared" si="5"/>
        <v>8781.35709775151</v>
      </c>
      <c r="S48" s="30">
        <f t="shared" si="6"/>
        <v>36979.07779726568</v>
      </c>
    </row>
    <row r="49" spans="5:13" ht="12.75">
      <c r="E49" s="3"/>
      <c r="F49" s="3"/>
      <c r="G49" s="3"/>
      <c r="H49" s="3"/>
      <c r="I49" s="3"/>
      <c r="J49" s="3"/>
      <c r="K49" s="3"/>
      <c r="L49" s="3"/>
      <c r="M49" s="3"/>
    </row>
    <row r="51" spans="2:13" ht="12.75">
      <c r="B51" s="20" t="s">
        <v>51</v>
      </c>
      <c r="C51" s="19"/>
      <c r="D51" s="19"/>
      <c r="E51" s="17">
        <f aca="true" t="shared" si="13" ref="E51:E68">(E9-$B$3)/365</f>
        <v>0.27945205479452057</v>
      </c>
      <c r="F51" s="8"/>
      <c r="G51" s="8"/>
      <c r="H51" s="8"/>
      <c r="I51" s="8"/>
      <c r="J51" s="8"/>
      <c r="K51" s="8"/>
      <c r="L51" s="8"/>
      <c r="M51" s="8"/>
    </row>
    <row r="52" spans="5:13" ht="12.75">
      <c r="E52" s="17">
        <f t="shared" si="13"/>
        <v>0.27945205479452057</v>
      </c>
      <c r="F52" s="8"/>
      <c r="G52" s="8"/>
      <c r="H52" s="8"/>
      <c r="I52" s="8"/>
      <c r="J52" s="8"/>
      <c r="K52" s="8"/>
      <c r="L52" s="8"/>
      <c r="M52" s="8"/>
    </row>
    <row r="53" spans="5:13" ht="12.75">
      <c r="E53" s="17">
        <f t="shared" si="13"/>
        <v>0.27945205479452057</v>
      </c>
      <c r="F53" s="17">
        <f aca="true" t="shared" si="14" ref="F53:F68">(F11-$B$3)/365</f>
        <v>0.7780821917808219</v>
      </c>
      <c r="G53" s="8"/>
      <c r="H53" s="8"/>
      <c r="I53" s="8"/>
      <c r="J53" s="8"/>
      <c r="K53" s="8"/>
      <c r="L53" s="8"/>
      <c r="M53" s="8"/>
    </row>
    <row r="54" spans="5:13" ht="12.75">
      <c r="E54" s="17">
        <f t="shared" si="13"/>
        <v>0.27945205479452057</v>
      </c>
      <c r="F54" s="17">
        <f t="shared" si="14"/>
        <v>0.7780821917808219</v>
      </c>
      <c r="G54" s="8"/>
      <c r="H54" s="8"/>
      <c r="I54" s="8"/>
      <c r="J54" s="8"/>
      <c r="K54" s="8"/>
      <c r="L54" s="8"/>
      <c r="M54" s="8"/>
    </row>
    <row r="55" spans="5:13" ht="12.75">
      <c r="E55" s="17">
        <f t="shared" si="13"/>
        <v>0.27945205479452057</v>
      </c>
      <c r="F55" s="17">
        <f t="shared" si="14"/>
        <v>0.7780821917808219</v>
      </c>
      <c r="G55" s="17">
        <f aca="true" t="shared" si="15" ref="G55:G68">(G13-$B$3)/365</f>
        <v>1.2821917808219179</v>
      </c>
      <c r="H55" s="8"/>
      <c r="I55" s="8"/>
      <c r="J55" s="8"/>
      <c r="K55" s="8"/>
      <c r="L55" s="8"/>
      <c r="M55" s="8"/>
    </row>
    <row r="56" spans="5:13" ht="12.75">
      <c r="E56" s="17">
        <f t="shared" si="13"/>
        <v>0.27945205479452057</v>
      </c>
      <c r="F56" s="17">
        <f t="shared" si="14"/>
        <v>0.7780821917808219</v>
      </c>
      <c r="G56" s="17">
        <f t="shared" si="15"/>
        <v>1.2821917808219179</v>
      </c>
      <c r="H56" s="8"/>
      <c r="I56" s="8"/>
      <c r="J56" s="8"/>
      <c r="K56" s="8"/>
      <c r="L56" s="8"/>
      <c r="M56" s="8"/>
    </row>
    <row r="57" spans="5:13" ht="12.75">
      <c r="E57" s="17">
        <f t="shared" si="13"/>
        <v>0.27945205479452057</v>
      </c>
      <c r="F57" s="17">
        <f t="shared" si="14"/>
        <v>0.7780821917808219</v>
      </c>
      <c r="G57" s="17">
        <f t="shared" si="15"/>
        <v>1.2821917808219179</v>
      </c>
      <c r="H57" s="17">
        <f aca="true" t="shared" si="16" ref="H57:H68">(H15-$B$3)/365</f>
        <v>1.7780821917808218</v>
      </c>
      <c r="I57" s="8"/>
      <c r="J57" s="8"/>
      <c r="K57" s="8"/>
      <c r="L57" s="8"/>
      <c r="M57" s="8"/>
    </row>
    <row r="58" spans="5:13" ht="12.75">
      <c r="E58" s="17">
        <f t="shared" si="13"/>
        <v>0.27945205479452057</v>
      </c>
      <c r="F58" s="17">
        <f t="shared" si="14"/>
        <v>0.7780821917808219</v>
      </c>
      <c r="G58" s="17">
        <f t="shared" si="15"/>
        <v>1.2821917808219179</v>
      </c>
      <c r="H58" s="17">
        <f t="shared" si="16"/>
        <v>1.7780821917808218</v>
      </c>
      <c r="I58" s="8"/>
      <c r="J58" s="8"/>
      <c r="K58" s="8"/>
      <c r="L58" s="8"/>
      <c r="M58" s="8"/>
    </row>
    <row r="59" spans="5:13" ht="12.75">
      <c r="E59" s="17">
        <f t="shared" si="13"/>
        <v>0.27945205479452057</v>
      </c>
      <c r="F59" s="17">
        <f t="shared" si="14"/>
        <v>0.7780821917808219</v>
      </c>
      <c r="G59" s="17">
        <f t="shared" si="15"/>
        <v>1.2821917808219179</v>
      </c>
      <c r="H59" s="17">
        <f t="shared" si="16"/>
        <v>1.7780821917808218</v>
      </c>
      <c r="I59" s="17">
        <f aca="true" t="shared" si="17" ref="I59:I68">(I17-$B$3)/365</f>
        <v>2.282191780821918</v>
      </c>
      <c r="J59" s="8"/>
      <c r="K59" s="8"/>
      <c r="L59" s="8"/>
      <c r="M59" s="8"/>
    </row>
    <row r="60" spans="5:13" ht="12.75">
      <c r="E60" s="17">
        <f t="shared" si="13"/>
        <v>0.27945205479452057</v>
      </c>
      <c r="F60" s="17">
        <f t="shared" si="14"/>
        <v>0.7780821917808219</v>
      </c>
      <c r="G60" s="17">
        <f t="shared" si="15"/>
        <v>1.2821917808219179</v>
      </c>
      <c r="H60" s="17">
        <f t="shared" si="16"/>
        <v>1.7780821917808218</v>
      </c>
      <c r="I60" s="17">
        <f t="shared" si="17"/>
        <v>2.282191780821918</v>
      </c>
      <c r="J60" s="8"/>
      <c r="K60" s="8"/>
      <c r="L60" s="8"/>
      <c r="M60" s="8"/>
    </row>
    <row r="61" spans="5:13" ht="12.75">
      <c r="E61" s="17">
        <f t="shared" si="13"/>
        <v>0.27945205479452057</v>
      </c>
      <c r="F61" s="17">
        <f t="shared" si="14"/>
        <v>0.7780821917808219</v>
      </c>
      <c r="G61" s="17">
        <f t="shared" si="15"/>
        <v>1.2821917808219179</v>
      </c>
      <c r="H61" s="17">
        <f t="shared" si="16"/>
        <v>1.7780821917808218</v>
      </c>
      <c r="I61" s="17">
        <f t="shared" si="17"/>
        <v>2.282191780821918</v>
      </c>
      <c r="J61" s="17">
        <f aca="true" t="shared" si="18" ref="J61:J68">(J19-$B$3)/365</f>
        <v>2.778082191780822</v>
      </c>
      <c r="K61" s="8"/>
      <c r="L61" s="8"/>
      <c r="M61" s="8"/>
    </row>
    <row r="62" spans="5:13" ht="12.75">
      <c r="E62" s="17">
        <f t="shared" si="13"/>
        <v>0.27945205479452057</v>
      </c>
      <c r="F62" s="17">
        <f t="shared" si="14"/>
        <v>0.7780821917808219</v>
      </c>
      <c r="G62" s="17">
        <f t="shared" si="15"/>
        <v>1.2821917808219179</v>
      </c>
      <c r="H62" s="17">
        <f t="shared" si="16"/>
        <v>1.7780821917808218</v>
      </c>
      <c r="I62" s="17">
        <f t="shared" si="17"/>
        <v>2.282191780821918</v>
      </c>
      <c r="J62" s="17">
        <f t="shared" si="18"/>
        <v>2.778082191780822</v>
      </c>
      <c r="K62" s="22"/>
      <c r="L62" s="8"/>
      <c r="M62" s="8"/>
    </row>
    <row r="63" spans="5:13" ht="12.75">
      <c r="E63" s="17">
        <f t="shared" si="13"/>
        <v>0.27945205479452057</v>
      </c>
      <c r="F63" s="17">
        <f t="shared" si="14"/>
        <v>0.7780821917808219</v>
      </c>
      <c r="G63" s="17">
        <f t="shared" si="15"/>
        <v>1.2821917808219179</v>
      </c>
      <c r="H63" s="17">
        <f t="shared" si="16"/>
        <v>1.7780821917808218</v>
      </c>
      <c r="I63" s="17">
        <f t="shared" si="17"/>
        <v>2.282191780821918</v>
      </c>
      <c r="J63" s="17">
        <f t="shared" si="18"/>
        <v>2.778082191780822</v>
      </c>
      <c r="K63" s="17">
        <f aca="true" t="shared" si="19" ref="K63:K68">(K21-$B$3)/365</f>
        <v>3.282191780821918</v>
      </c>
      <c r="L63" s="8"/>
      <c r="M63" s="8"/>
    </row>
    <row r="64" spans="5:13" ht="12.75">
      <c r="E64" s="17">
        <f t="shared" si="13"/>
        <v>0.27945205479452057</v>
      </c>
      <c r="F64" s="17">
        <f t="shared" si="14"/>
        <v>0.7780821917808219</v>
      </c>
      <c r="G64" s="17">
        <f t="shared" si="15"/>
        <v>1.2821917808219179</v>
      </c>
      <c r="H64" s="17">
        <f t="shared" si="16"/>
        <v>1.7780821917808218</v>
      </c>
      <c r="I64" s="17">
        <f t="shared" si="17"/>
        <v>2.282191780821918</v>
      </c>
      <c r="J64" s="17">
        <f t="shared" si="18"/>
        <v>2.778082191780822</v>
      </c>
      <c r="K64" s="17">
        <f t="shared" si="19"/>
        <v>3.282191780821918</v>
      </c>
      <c r="L64" s="8"/>
      <c r="M64" s="8"/>
    </row>
    <row r="65" spans="5:13" ht="12.75">
      <c r="E65" s="17">
        <f t="shared" si="13"/>
        <v>0.27945205479452057</v>
      </c>
      <c r="F65" s="17">
        <f t="shared" si="14"/>
        <v>0.7780821917808219</v>
      </c>
      <c r="G65" s="17">
        <f t="shared" si="15"/>
        <v>1.2821917808219179</v>
      </c>
      <c r="H65" s="17">
        <f t="shared" si="16"/>
        <v>1.7780821917808218</v>
      </c>
      <c r="I65" s="17">
        <f t="shared" si="17"/>
        <v>2.282191780821918</v>
      </c>
      <c r="J65" s="17">
        <f t="shared" si="18"/>
        <v>2.778082191780822</v>
      </c>
      <c r="K65" s="17">
        <f t="shared" si="19"/>
        <v>3.282191780821918</v>
      </c>
      <c r="L65" s="17">
        <f>(L23-$B$3)/365</f>
        <v>3.778082191780822</v>
      </c>
      <c r="M65" s="8"/>
    </row>
    <row r="66" spans="5:13" ht="12.75">
      <c r="E66" s="17">
        <f t="shared" si="13"/>
        <v>0.27945205479452057</v>
      </c>
      <c r="F66" s="17">
        <f t="shared" si="14"/>
        <v>0.7780821917808219</v>
      </c>
      <c r="G66" s="17">
        <f t="shared" si="15"/>
        <v>1.2821917808219179</v>
      </c>
      <c r="H66" s="17">
        <f t="shared" si="16"/>
        <v>1.7780821917808218</v>
      </c>
      <c r="I66" s="17">
        <f t="shared" si="17"/>
        <v>2.282191780821918</v>
      </c>
      <c r="J66" s="17">
        <f t="shared" si="18"/>
        <v>2.778082191780822</v>
      </c>
      <c r="K66" s="17">
        <f t="shared" si="19"/>
        <v>3.282191780821918</v>
      </c>
      <c r="L66" s="17">
        <f>(L24-$B$3)/365</f>
        <v>3.778082191780822</v>
      </c>
      <c r="M66" s="8"/>
    </row>
    <row r="67" spans="5:13" ht="12.75">
      <c r="E67" s="17">
        <f t="shared" si="13"/>
        <v>0.27945205479452057</v>
      </c>
      <c r="F67" s="17">
        <f t="shared" si="14"/>
        <v>0.7780821917808219</v>
      </c>
      <c r="G67" s="17">
        <f t="shared" si="15"/>
        <v>1.2821917808219179</v>
      </c>
      <c r="H67" s="17">
        <f t="shared" si="16"/>
        <v>1.7780821917808218</v>
      </c>
      <c r="I67" s="17">
        <f t="shared" si="17"/>
        <v>2.282191780821918</v>
      </c>
      <c r="J67" s="17">
        <f t="shared" si="18"/>
        <v>2.778082191780822</v>
      </c>
      <c r="K67" s="17">
        <f t="shared" si="19"/>
        <v>3.282191780821918</v>
      </c>
      <c r="L67" s="17">
        <f>(L25-$B$3)/365</f>
        <v>3.778082191780822</v>
      </c>
      <c r="M67" s="17">
        <f>(M25-$B$3)/365</f>
        <v>4.282191780821917</v>
      </c>
    </row>
    <row r="68" spans="5:13" ht="12.75">
      <c r="E68" s="17">
        <f t="shared" si="13"/>
        <v>0.27945205479452057</v>
      </c>
      <c r="F68" s="17">
        <f t="shared" si="14"/>
        <v>0.7780821917808219</v>
      </c>
      <c r="G68" s="17">
        <f t="shared" si="15"/>
        <v>1.2821917808219179</v>
      </c>
      <c r="H68" s="17">
        <f t="shared" si="16"/>
        <v>1.7780821917808218</v>
      </c>
      <c r="I68" s="17">
        <f t="shared" si="17"/>
        <v>2.282191780821918</v>
      </c>
      <c r="J68" s="17">
        <f t="shared" si="18"/>
        <v>2.778082191780822</v>
      </c>
      <c r="K68" s="17">
        <f t="shared" si="19"/>
        <v>3.282191780821918</v>
      </c>
      <c r="L68" s="17">
        <f>(L26-$B$3)/365</f>
        <v>3.778082191780822</v>
      </c>
      <c r="M68" s="17">
        <f>(M26-$B$3)/365</f>
        <v>4.282191780821917</v>
      </c>
    </row>
    <row r="69" ht="12.75">
      <c r="E69" s="1"/>
    </row>
    <row r="70" ht="12.75">
      <c r="L70" s="1"/>
    </row>
    <row r="71" spans="2:13" ht="12.75">
      <c r="B71" s="18" t="s">
        <v>54</v>
      </c>
      <c r="C71" s="18"/>
      <c r="E71" s="30">
        <f>E51*E31</f>
        <v>28.870890410958907</v>
      </c>
      <c r="F71" s="30"/>
      <c r="G71" s="30"/>
      <c r="H71" s="30"/>
      <c r="I71" s="30"/>
      <c r="J71" s="30"/>
      <c r="K71" s="30"/>
      <c r="L71" s="30"/>
      <c r="M71" s="30"/>
    </row>
    <row r="72" spans="5:13" ht="12.75">
      <c r="E72" s="30">
        <f aca="true" t="shared" si="20" ref="E72:F88">E52*E32</f>
        <v>29.220205479452055</v>
      </c>
      <c r="F72" s="30"/>
      <c r="G72" s="30"/>
      <c r="H72" s="30"/>
      <c r="I72" s="30"/>
      <c r="J72" s="30"/>
      <c r="K72" s="30"/>
      <c r="L72" s="30"/>
      <c r="M72" s="30"/>
    </row>
    <row r="73" spans="5:13" ht="12.75">
      <c r="E73" s="30">
        <f t="shared" si="20"/>
        <v>1.1003424657534246</v>
      </c>
      <c r="F73" s="30">
        <f t="shared" si="20"/>
        <v>80.87191780821918</v>
      </c>
      <c r="G73" s="30"/>
      <c r="H73" s="30"/>
      <c r="I73" s="30"/>
      <c r="J73" s="30"/>
      <c r="K73" s="30"/>
      <c r="L73" s="30"/>
      <c r="M73" s="30"/>
    </row>
    <row r="74" spans="5:13" ht="12.75">
      <c r="E74" s="30">
        <f t="shared" si="20"/>
        <v>1.1527397260273973</v>
      </c>
      <c r="F74" s="30">
        <f t="shared" si="20"/>
        <v>81.01780821917808</v>
      </c>
      <c r="G74" s="30"/>
      <c r="H74" s="30"/>
      <c r="I74" s="30"/>
      <c r="J74" s="30"/>
      <c r="K74" s="30"/>
      <c r="L74" s="30"/>
      <c r="M74" s="30"/>
    </row>
    <row r="75" spans="5:13" ht="12.75">
      <c r="E75" s="30">
        <f t="shared" si="20"/>
        <v>1.1527397260273973</v>
      </c>
      <c r="F75" s="30">
        <f t="shared" si="20"/>
        <v>3.2095890410958905</v>
      </c>
      <c r="G75" s="30">
        <f aca="true" t="shared" si="21" ref="G75:G84">G55*G35</f>
        <v>133.5082191780822</v>
      </c>
      <c r="H75" s="30"/>
      <c r="I75" s="30"/>
      <c r="J75" s="30"/>
      <c r="K75" s="30"/>
      <c r="L75" s="30"/>
      <c r="M75" s="30"/>
    </row>
    <row r="76" spans="5:13" ht="12.75">
      <c r="E76" s="30">
        <f t="shared" si="20"/>
        <v>1.1702054794520549</v>
      </c>
      <c r="F76" s="30">
        <f t="shared" si="20"/>
        <v>3.258219178082192</v>
      </c>
      <c r="G76" s="30">
        <f t="shared" si="21"/>
        <v>133.58835616438355</v>
      </c>
      <c r="H76" s="30"/>
      <c r="I76" s="30"/>
      <c r="J76" s="30"/>
      <c r="K76" s="30"/>
      <c r="L76" s="30"/>
      <c r="M76" s="30"/>
    </row>
    <row r="77" spans="5:13" ht="12.75">
      <c r="E77" s="30">
        <f t="shared" si="20"/>
        <v>1.1178082191780823</v>
      </c>
      <c r="F77" s="30">
        <f t="shared" si="20"/>
        <v>3.1123287671232878</v>
      </c>
      <c r="G77" s="30">
        <f t="shared" si="21"/>
        <v>5.1287671232876715</v>
      </c>
      <c r="H77" s="30">
        <f aca="true" t="shared" si="22" ref="H77:H84">H57*H37</f>
        <v>184.92054794520547</v>
      </c>
      <c r="I77" s="30"/>
      <c r="J77" s="30"/>
      <c r="K77" s="30"/>
      <c r="L77" s="30"/>
      <c r="M77" s="30"/>
    </row>
    <row r="78" spans="5:13" ht="12.75">
      <c r="E78" s="30">
        <f t="shared" si="20"/>
        <v>1.2226027397260275</v>
      </c>
      <c r="F78" s="30">
        <f t="shared" si="20"/>
        <v>3.404109589041096</v>
      </c>
      <c r="G78" s="30">
        <f t="shared" si="21"/>
        <v>5.609589041095891</v>
      </c>
      <c r="H78" s="30">
        <f t="shared" si="22"/>
        <v>185.58732876712327</v>
      </c>
      <c r="I78" s="30"/>
      <c r="J78" s="30"/>
      <c r="K78" s="30"/>
      <c r="L78" s="30"/>
      <c r="M78" s="30"/>
    </row>
    <row r="79" spans="5:13" ht="12.75">
      <c r="E79" s="30">
        <f t="shared" si="20"/>
        <v>0.9606164383561644</v>
      </c>
      <c r="F79" s="30">
        <f t="shared" si="20"/>
        <v>2.6746575342465753</v>
      </c>
      <c r="G79" s="30">
        <f t="shared" si="21"/>
        <v>4.407534246575342</v>
      </c>
      <c r="H79" s="30">
        <f t="shared" si="22"/>
        <v>6.112157534246575</v>
      </c>
      <c r="I79" s="30">
        <f aca="true" t="shared" si="23" ref="I79:I84">I59*I39</f>
        <v>236.06421232876713</v>
      </c>
      <c r="J79" s="30"/>
      <c r="K79" s="30"/>
      <c r="L79" s="30"/>
      <c r="M79" s="30"/>
    </row>
    <row r="80" spans="5:13" ht="12.75">
      <c r="E80" s="30">
        <f t="shared" si="20"/>
        <v>1.240068493150685</v>
      </c>
      <c r="F80" s="30">
        <f t="shared" si="20"/>
        <v>3.4527397260273975</v>
      </c>
      <c r="G80" s="30">
        <f t="shared" si="21"/>
        <v>5.689726027397261</v>
      </c>
      <c r="H80" s="30">
        <f t="shared" si="22"/>
        <v>7.890239726027397</v>
      </c>
      <c r="I80" s="30">
        <f t="shared" si="23"/>
        <v>238.34640410958906</v>
      </c>
      <c r="J80" s="30"/>
      <c r="K80" s="30"/>
      <c r="L80" s="30"/>
      <c r="M80" s="30"/>
    </row>
    <row r="81" spans="5:13" ht="12.75">
      <c r="E81" s="30">
        <f t="shared" si="20"/>
        <v>0.9606164383561644</v>
      </c>
      <c r="F81" s="30">
        <f t="shared" si="20"/>
        <v>2.6746575342465753</v>
      </c>
      <c r="G81" s="30">
        <f t="shared" si="21"/>
        <v>4.407534246575342</v>
      </c>
      <c r="H81" s="30">
        <f t="shared" si="22"/>
        <v>6.112157534246575</v>
      </c>
      <c r="I81" s="30">
        <f t="shared" si="23"/>
        <v>7.845034246575342</v>
      </c>
      <c r="J81" s="30">
        <f>J61*J41</f>
        <v>287.35787671232873</v>
      </c>
      <c r="K81" s="30"/>
      <c r="L81" s="30"/>
      <c r="M81" s="30"/>
    </row>
    <row r="82" spans="5:13" ht="12.75">
      <c r="E82" s="30">
        <f t="shared" si="20"/>
        <v>1.20513698630137</v>
      </c>
      <c r="F82" s="30">
        <f t="shared" si="20"/>
        <v>3.355479452054795</v>
      </c>
      <c r="G82" s="30">
        <f t="shared" si="21"/>
        <v>5.529452054794521</v>
      </c>
      <c r="H82" s="30">
        <f t="shared" si="22"/>
        <v>7.667979452054794</v>
      </c>
      <c r="I82" s="30">
        <f t="shared" si="23"/>
        <v>9.84195205479452</v>
      </c>
      <c r="J82" s="30">
        <f>J62*J42</f>
        <v>289.788698630137</v>
      </c>
      <c r="K82" s="30"/>
      <c r="L82" s="30"/>
      <c r="M82" s="30"/>
    </row>
    <row r="83" spans="5:13" ht="12.75">
      <c r="E83" s="30">
        <f t="shared" si="20"/>
        <v>1.0828767123287673</v>
      </c>
      <c r="F83" s="30">
        <f t="shared" si="20"/>
        <v>3.015068493150685</v>
      </c>
      <c r="G83" s="30">
        <f t="shared" si="21"/>
        <v>4.968493150684932</v>
      </c>
      <c r="H83" s="30">
        <f t="shared" si="22"/>
        <v>6.890068493150684</v>
      </c>
      <c r="I83" s="30">
        <f t="shared" si="23"/>
        <v>8.843493150684932</v>
      </c>
      <c r="J83" s="30">
        <f>J63*J43</f>
        <v>10.765068493150684</v>
      </c>
      <c r="K83" s="30">
        <f>K63*K43</f>
        <v>340.9376712328767</v>
      </c>
      <c r="L83" s="30"/>
      <c r="M83" s="30"/>
    </row>
    <row r="84" spans="5:13" ht="12.75">
      <c r="E84" s="30">
        <f t="shared" si="20"/>
        <v>1.5719178082191783</v>
      </c>
      <c r="F84" s="30">
        <f t="shared" si="20"/>
        <v>4.376712328767123</v>
      </c>
      <c r="G84" s="30">
        <f t="shared" si="21"/>
        <v>7.212328767123288</v>
      </c>
      <c r="H84" s="30">
        <f t="shared" si="22"/>
        <v>10.001712328767123</v>
      </c>
      <c r="I84" s="30">
        <f t="shared" si="23"/>
        <v>12.837328767123289</v>
      </c>
      <c r="J84" s="30">
        <f>J64*J44</f>
        <v>15.626712328767123</v>
      </c>
      <c r="K84" s="30">
        <f>K64*K44</f>
        <v>346.6815068493151</v>
      </c>
      <c r="L84" s="30"/>
      <c r="M84" s="30"/>
    </row>
    <row r="85" spans="5:13" ht="12.75">
      <c r="E85" s="30">
        <f t="shared" si="20"/>
        <v>1.1876712328767125</v>
      </c>
      <c r="F85" s="30">
        <f t="shared" si="20"/>
        <v>3.3068493150684932</v>
      </c>
      <c r="G85" s="30">
        <f aca="true" t="shared" si="24" ref="G85:L85">G65*G45</f>
        <v>5.449315068493151</v>
      </c>
      <c r="H85" s="30">
        <f t="shared" si="24"/>
        <v>7.556849315068493</v>
      </c>
      <c r="I85" s="30">
        <f t="shared" si="24"/>
        <v>9.699315068493151</v>
      </c>
      <c r="J85" s="30">
        <f t="shared" si="24"/>
        <v>11.806849315068494</v>
      </c>
      <c r="K85" s="30">
        <f t="shared" si="24"/>
        <v>13.949315068493151</v>
      </c>
      <c r="L85" s="30">
        <f t="shared" si="24"/>
        <v>393.86506849315066</v>
      </c>
      <c r="M85" s="30"/>
    </row>
    <row r="86" spans="5:13" ht="12.75">
      <c r="E86" s="30">
        <f t="shared" si="20"/>
        <v>1.467123287671233</v>
      </c>
      <c r="F86" s="30">
        <f t="shared" si="20"/>
        <v>4.0849315068493155</v>
      </c>
      <c r="G86" s="30">
        <f aca="true" t="shared" si="25" ref="G86:L86">G66*G46</f>
        <v>6.7315068493150685</v>
      </c>
      <c r="H86" s="30">
        <f t="shared" si="25"/>
        <v>9.334931506849315</v>
      </c>
      <c r="I86" s="30">
        <f t="shared" si="25"/>
        <v>11.98150684931507</v>
      </c>
      <c r="J86" s="30">
        <f t="shared" si="25"/>
        <v>14.584931506849315</v>
      </c>
      <c r="K86" s="30">
        <f t="shared" si="25"/>
        <v>17.231506849315068</v>
      </c>
      <c r="L86" s="30">
        <f t="shared" si="25"/>
        <v>397.64315068493147</v>
      </c>
      <c r="M86" s="30"/>
    </row>
    <row r="87" spans="5:13" ht="12.75">
      <c r="E87" s="30">
        <f t="shared" si="20"/>
        <v>1.1003424657534246</v>
      </c>
      <c r="F87" s="30">
        <f t="shared" si="20"/>
        <v>3.063698630136986</v>
      </c>
      <c r="G87" s="30">
        <f aca="true" t="shared" si="26" ref="G87:M87">G67*G47</f>
        <v>5.048630136986302</v>
      </c>
      <c r="H87" s="30">
        <f t="shared" si="26"/>
        <v>7.001198630136986</v>
      </c>
      <c r="I87" s="30">
        <f t="shared" si="26"/>
        <v>8.986130136986302</v>
      </c>
      <c r="J87" s="30">
        <f t="shared" si="26"/>
        <v>10.938698630136987</v>
      </c>
      <c r="K87" s="30">
        <f t="shared" si="26"/>
        <v>12.923630136986302</v>
      </c>
      <c r="L87" s="30">
        <f t="shared" si="26"/>
        <v>14.876198630136987</v>
      </c>
      <c r="M87" s="30">
        <f t="shared" si="26"/>
        <v>445.08030821917805</v>
      </c>
    </row>
    <row r="88" spans="5:13" ht="12.75">
      <c r="E88" s="30">
        <f t="shared" si="20"/>
        <v>1.240068493150685</v>
      </c>
      <c r="F88" s="30">
        <f t="shared" si="20"/>
        <v>3.4527397260273975</v>
      </c>
      <c r="G88" s="30">
        <f aca="true" t="shared" si="27" ref="G88:M88">G68*G48</f>
        <v>5.689726027397261</v>
      </c>
      <c r="H88" s="30">
        <f t="shared" si="27"/>
        <v>7.890239726027397</v>
      </c>
      <c r="I88" s="30">
        <f t="shared" si="27"/>
        <v>10.12722602739726</v>
      </c>
      <c r="J88" s="30">
        <f t="shared" si="27"/>
        <v>12.327739726027398</v>
      </c>
      <c r="K88" s="30">
        <f t="shared" si="27"/>
        <v>14.56472602739726</v>
      </c>
      <c r="L88" s="30">
        <f t="shared" si="27"/>
        <v>16.765239726027396</v>
      </c>
      <c r="M88" s="30">
        <f t="shared" si="27"/>
        <v>447.221404109589</v>
      </c>
    </row>
    <row r="89" spans="5:13" ht="12.75">
      <c r="E89" s="8"/>
      <c r="F89" s="8"/>
      <c r="G89" s="8"/>
      <c r="H89" s="8"/>
      <c r="I89" s="8"/>
      <c r="J89" s="8"/>
      <c r="K89" s="8"/>
      <c r="L89" s="8"/>
      <c r="M89" s="8"/>
    </row>
    <row r="90" spans="5:13" ht="12.75"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18" t="s">
        <v>55</v>
      </c>
      <c r="C91" s="18"/>
      <c r="E91" s="30">
        <f>E31*E51^2</f>
        <v>8.068029649089885</v>
      </c>
      <c r="F91" s="30"/>
      <c r="G91" s="30"/>
      <c r="H91" s="30"/>
      <c r="I91" s="30"/>
      <c r="J91" s="30"/>
      <c r="K91" s="30"/>
      <c r="L91" s="30"/>
      <c r="M91" s="30"/>
    </row>
    <row r="92" spans="5:13" ht="12.75">
      <c r="E92" s="30">
        <f aca="true" t="shared" si="28" ref="E92:F108">E32*E52^2</f>
        <v>8.165646462750985</v>
      </c>
      <c r="F92" s="30"/>
      <c r="G92" s="30"/>
      <c r="H92" s="30"/>
      <c r="I92" s="30"/>
      <c r="J92" s="30"/>
      <c r="K92" s="30"/>
      <c r="L92" s="30"/>
      <c r="M92" s="30"/>
    </row>
    <row r="93" spans="5:13" ht="12.75">
      <c r="E93" s="30">
        <f t="shared" si="28"/>
        <v>0.3074929630324639</v>
      </c>
      <c r="F93" s="30">
        <f t="shared" si="28"/>
        <v>62.92499906173766</v>
      </c>
      <c r="G93" s="30"/>
      <c r="H93" s="30"/>
      <c r="I93" s="30"/>
      <c r="J93" s="30"/>
      <c r="K93" s="30"/>
      <c r="L93" s="30"/>
      <c r="M93" s="30"/>
    </row>
    <row r="94" spans="5:13" ht="12.75">
      <c r="E94" s="30">
        <f t="shared" si="28"/>
        <v>0.3221354850816288</v>
      </c>
      <c r="F94" s="30">
        <f t="shared" si="28"/>
        <v>63.03851379245637</v>
      </c>
      <c r="G94" s="30"/>
      <c r="H94" s="30"/>
      <c r="I94" s="30"/>
      <c r="J94" s="30"/>
      <c r="K94" s="30"/>
      <c r="L94" s="30"/>
      <c r="M94" s="30"/>
    </row>
    <row r="95" spans="5:13" ht="12.75">
      <c r="E95" s="30">
        <f t="shared" si="28"/>
        <v>0.3221354850816288</v>
      </c>
      <c r="F95" s="30">
        <f t="shared" si="28"/>
        <v>2.497324075811597</v>
      </c>
      <c r="G95" s="30">
        <f aca="true" t="shared" si="29" ref="G95:G104">G35*G55^2</f>
        <v>171.18314130230814</v>
      </c>
      <c r="H95" s="30"/>
      <c r="I95" s="30"/>
      <c r="J95" s="30"/>
      <c r="K95" s="30"/>
      <c r="L95" s="30"/>
      <c r="M95" s="30"/>
    </row>
    <row r="96" spans="5:13" ht="12.75">
      <c r="E96" s="30">
        <f t="shared" si="28"/>
        <v>0.3270163257646838</v>
      </c>
      <c r="F96" s="30">
        <f t="shared" si="28"/>
        <v>2.5351623193845</v>
      </c>
      <c r="G96" s="30">
        <f t="shared" si="29"/>
        <v>171.2858922874836</v>
      </c>
      <c r="H96" s="30"/>
      <c r="I96" s="30"/>
      <c r="J96" s="30"/>
      <c r="K96" s="30"/>
      <c r="L96" s="30"/>
      <c r="M96" s="30"/>
    </row>
    <row r="97" spans="5:13" ht="12.75">
      <c r="E97" s="30">
        <f t="shared" si="28"/>
        <v>0.31237380371551887</v>
      </c>
      <c r="F97" s="30">
        <f t="shared" si="28"/>
        <v>2.421647588665791</v>
      </c>
      <c r="G97" s="30">
        <f t="shared" si="29"/>
        <v>6.5760630512291245</v>
      </c>
      <c r="H97" s="30">
        <f aca="true" t="shared" si="30" ref="H97:H104">H37*H57^2</f>
        <v>328.80393319572147</v>
      </c>
      <c r="I97" s="30"/>
      <c r="J97" s="30"/>
      <c r="K97" s="30"/>
      <c r="L97" s="30"/>
      <c r="M97" s="30"/>
    </row>
    <row r="98" spans="5:13" ht="12.75">
      <c r="E98" s="30">
        <f t="shared" si="28"/>
        <v>0.34165884781384875</v>
      </c>
      <c r="F98" s="30">
        <f t="shared" si="28"/>
        <v>2.648677050103209</v>
      </c>
      <c r="G98" s="30">
        <f t="shared" si="29"/>
        <v>7.192568962281855</v>
      </c>
      <c r="H98" s="30">
        <f t="shared" si="30"/>
        <v>329.9895243009945</v>
      </c>
      <c r="I98" s="30"/>
      <c r="J98" s="30"/>
      <c r="K98" s="30"/>
      <c r="L98" s="30"/>
      <c r="M98" s="30"/>
    </row>
    <row r="99" spans="5:13" ht="12.75">
      <c r="E99" s="30">
        <f t="shared" si="28"/>
        <v>0.26844623756802405</v>
      </c>
      <c r="F99" s="30">
        <f t="shared" si="28"/>
        <v>2.081103396509664</v>
      </c>
      <c r="G99" s="30">
        <f t="shared" si="29"/>
        <v>5.651304184650029</v>
      </c>
      <c r="H99" s="30">
        <f t="shared" si="30"/>
        <v>10.867918465002813</v>
      </c>
      <c r="I99" s="30">
        <f aca="true" t="shared" si="31" ref="I99:I104">I39*I59^2</f>
        <v>538.7438051229124</v>
      </c>
      <c r="J99" s="30"/>
      <c r="K99" s="30"/>
      <c r="L99" s="30"/>
      <c r="M99" s="30"/>
    </row>
    <row r="100" spans="5:13" ht="12.75">
      <c r="E100" s="30">
        <f t="shared" si="28"/>
        <v>0.34653968849690375</v>
      </c>
      <c r="F100" s="30">
        <f t="shared" si="28"/>
        <v>2.686515293676112</v>
      </c>
      <c r="G100" s="30">
        <f t="shared" si="29"/>
        <v>7.29531994745731</v>
      </c>
      <c r="H100" s="30">
        <f t="shared" si="30"/>
        <v>14.029494745730904</v>
      </c>
      <c r="I100" s="30">
        <f t="shared" si="31"/>
        <v>543.9522044473634</v>
      </c>
      <c r="J100" s="30"/>
      <c r="K100" s="30"/>
      <c r="L100" s="30"/>
      <c r="M100" s="30"/>
    </row>
    <row r="101" spans="5:13" ht="12.75">
      <c r="E101" s="30">
        <f t="shared" si="28"/>
        <v>0.26844623756802405</v>
      </c>
      <c r="F101" s="30">
        <f t="shared" si="28"/>
        <v>2.081103396509664</v>
      </c>
      <c r="G101" s="30">
        <f t="shared" si="29"/>
        <v>5.651304184650029</v>
      </c>
      <c r="H101" s="30">
        <f t="shared" si="30"/>
        <v>10.867918465002813</v>
      </c>
      <c r="I101" s="30">
        <f t="shared" si="31"/>
        <v>17.903872677800713</v>
      </c>
      <c r="J101" s="30">
        <f>J41*J61^2</f>
        <v>798.3037999624695</v>
      </c>
      <c r="K101" s="30"/>
      <c r="L101" s="30"/>
      <c r="M101" s="30"/>
    </row>
    <row r="102" spans="5:13" ht="12.75">
      <c r="E102" s="30">
        <f t="shared" si="28"/>
        <v>0.3367780071307938</v>
      </c>
      <c r="F102" s="30">
        <f t="shared" si="28"/>
        <v>2.610838806530306</v>
      </c>
      <c r="G102" s="30">
        <f t="shared" si="29"/>
        <v>7.0898179771064</v>
      </c>
      <c r="H102" s="30">
        <f t="shared" si="30"/>
        <v>13.634297710639894</v>
      </c>
      <c r="I102" s="30">
        <f t="shared" si="31"/>
        <v>22.46122208669544</v>
      </c>
      <c r="J102" s="30">
        <f>J42*J62^2</f>
        <v>805.056823043723</v>
      </c>
      <c r="K102" s="30"/>
      <c r="L102" s="30"/>
      <c r="M102" s="30"/>
    </row>
    <row r="103" spans="5:13" ht="12.75">
      <c r="E103" s="30">
        <f t="shared" si="28"/>
        <v>0.30261212234940893</v>
      </c>
      <c r="F103" s="30">
        <f t="shared" si="28"/>
        <v>2.345971101519985</v>
      </c>
      <c r="G103" s="30">
        <f t="shared" si="29"/>
        <v>6.370561080878215</v>
      </c>
      <c r="H103" s="30">
        <f t="shared" si="30"/>
        <v>12.251108087821354</v>
      </c>
      <c r="I103" s="30">
        <f t="shared" si="31"/>
        <v>20.182547382248078</v>
      </c>
      <c r="J103" s="30">
        <f>J43*J63^2</f>
        <v>29.906245074122722</v>
      </c>
      <c r="K103" s="30">
        <f>K43*K63^2</f>
        <v>1119.0228222931132</v>
      </c>
      <c r="L103" s="30"/>
      <c r="M103" s="30"/>
    </row>
    <row r="104" spans="5:13" ht="12.75">
      <c r="E104" s="30">
        <f t="shared" si="28"/>
        <v>0.4392756614749484</v>
      </c>
      <c r="F104" s="30">
        <f t="shared" si="28"/>
        <v>3.4054419215612683</v>
      </c>
      <c r="G104" s="30">
        <f t="shared" si="29"/>
        <v>9.247588665790957</v>
      </c>
      <c r="H104" s="30">
        <f t="shared" si="30"/>
        <v>17.783866579095513</v>
      </c>
      <c r="I104" s="30">
        <f t="shared" si="31"/>
        <v>29.29724620003753</v>
      </c>
      <c r="J104" s="30">
        <f>J44*J64^2</f>
        <v>43.41229123662976</v>
      </c>
      <c r="K104" s="30">
        <f>K44*K64^2</f>
        <v>1137.8751923437794</v>
      </c>
      <c r="L104" s="30"/>
      <c r="M104" s="30"/>
    </row>
    <row r="105" spans="5:13" ht="12.75">
      <c r="E105" s="30">
        <f t="shared" si="28"/>
        <v>0.3318971664477388</v>
      </c>
      <c r="F105" s="30">
        <f t="shared" si="28"/>
        <v>2.573000562957403</v>
      </c>
      <c r="G105" s="30">
        <f aca="true" t="shared" si="32" ref="G105:L105">G45*G65^2</f>
        <v>6.987066991930945</v>
      </c>
      <c r="H105" s="30">
        <f t="shared" si="32"/>
        <v>13.436699193094388</v>
      </c>
      <c r="I105" s="30">
        <f t="shared" si="32"/>
        <v>22.135697128917247</v>
      </c>
      <c r="J105" s="30">
        <f t="shared" si="32"/>
        <v>32.80039782323138</v>
      </c>
      <c r="K105" s="30">
        <f t="shared" si="32"/>
        <v>45.78432726590355</v>
      </c>
      <c r="L105" s="30">
        <f t="shared" si="32"/>
        <v>1488.0546012385062</v>
      </c>
      <c r="M105" s="30"/>
    </row>
    <row r="106" spans="5:13" ht="12.75">
      <c r="E106" s="30">
        <f t="shared" si="28"/>
        <v>0.4099906173766185</v>
      </c>
      <c r="F106" s="30">
        <f t="shared" si="28"/>
        <v>3.1784124601238504</v>
      </c>
      <c r="G106" s="30">
        <f aca="true" t="shared" si="33" ref="G106:L106">G46*G66^2</f>
        <v>8.631082754738227</v>
      </c>
      <c r="H106" s="30">
        <f t="shared" si="33"/>
        <v>16.59827547382248</v>
      </c>
      <c r="I106" s="30">
        <f t="shared" si="33"/>
        <v>27.344096453368362</v>
      </c>
      <c r="J106" s="30">
        <f t="shared" si="33"/>
        <v>40.518138487521114</v>
      </c>
      <c r="K106" s="30">
        <f t="shared" si="33"/>
        <v>56.55711015199851</v>
      </c>
      <c r="L106" s="30">
        <f t="shared" si="33"/>
        <v>1502.3285062863577</v>
      </c>
      <c r="M106" s="30"/>
    </row>
    <row r="107" spans="5:13" ht="12.75">
      <c r="E107" s="30">
        <f t="shared" si="28"/>
        <v>0.3074929630324639</v>
      </c>
      <c r="F107" s="30">
        <f t="shared" si="28"/>
        <v>2.383809345092888</v>
      </c>
      <c r="G107" s="30">
        <f aca="true" t="shared" si="34" ref="G107:M107">G47*G67^2</f>
        <v>6.473312066053669</v>
      </c>
      <c r="H107" s="30">
        <f t="shared" si="34"/>
        <v>12.448706605366858</v>
      </c>
      <c r="I107" s="30">
        <f t="shared" si="34"/>
        <v>20.50807234002627</v>
      </c>
      <c r="J107" s="30">
        <f t="shared" si="34"/>
        <v>30.38860386564083</v>
      </c>
      <c r="K107" s="30">
        <f t="shared" si="34"/>
        <v>42.417832613998876</v>
      </c>
      <c r="L107" s="30">
        <f t="shared" si="34"/>
        <v>56.203501125914805</v>
      </c>
      <c r="M107" s="30">
        <f t="shared" si="34"/>
        <v>1905.9192376618498</v>
      </c>
    </row>
    <row r="108" spans="5:13" ht="12.75">
      <c r="E108" s="30">
        <f t="shared" si="28"/>
        <v>0.34653968849690375</v>
      </c>
      <c r="F108" s="30">
        <f t="shared" si="28"/>
        <v>2.686515293676112</v>
      </c>
      <c r="G108" s="30">
        <f aca="true" t="shared" si="35" ref="G108:M108">G48*G68^2</f>
        <v>7.29531994745731</v>
      </c>
      <c r="H108" s="30">
        <f t="shared" si="35"/>
        <v>14.029494745730904</v>
      </c>
      <c r="I108" s="30">
        <f t="shared" si="35"/>
        <v>23.11227200225183</v>
      </c>
      <c r="J108" s="30">
        <f t="shared" si="35"/>
        <v>34.2474741977857</v>
      </c>
      <c r="K108" s="30">
        <f t="shared" si="35"/>
        <v>47.804224057046355</v>
      </c>
      <c r="L108" s="30">
        <f t="shared" si="35"/>
        <v>63.34045364984049</v>
      </c>
      <c r="M108" s="30">
        <f t="shared" si="35"/>
        <v>1915.0878208857193</v>
      </c>
    </row>
    <row r="109" spans="5:13" ht="12.75">
      <c r="E109" s="8"/>
      <c r="F109" s="8"/>
      <c r="G109" s="8"/>
      <c r="H109" s="8"/>
      <c r="I109" s="8"/>
      <c r="J109" s="8"/>
      <c r="K109" s="8"/>
      <c r="L109" s="8"/>
      <c r="M109" s="8"/>
    </row>
    <row r="110" spans="5:13" ht="12.75"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18" t="s">
        <v>56</v>
      </c>
      <c r="C111" s="18"/>
      <c r="E111" s="30">
        <f>E31*E51^3</f>
        <v>2.2546274635812833</v>
      </c>
      <c r="F111" s="8"/>
      <c r="G111" s="8"/>
      <c r="H111" s="8"/>
      <c r="I111" s="8"/>
      <c r="J111" s="8"/>
      <c r="K111" s="8"/>
      <c r="L111" s="8"/>
      <c r="M111" s="8"/>
    </row>
    <row r="112" spans="5:13" ht="12.75">
      <c r="E112" s="30">
        <f aca="true" t="shared" si="36" ref="E112:M127">E32*E52^3</f>
        <v>2.281906682741371</v>
      </c>
      <c r="F112" s="8"/>
      <c r="G112" s="8"/>
      <c r="H112" s="8"/>
      <c r="I112" s="8"/>
      <c r="J112" s="8"/>
      <c r="K112" s="8"/>
      <c r="L112" s="8"/>
      <c r="M112" s="8"/>
    </row>
    <row r="113" spans="5:13" ht="12.75">
      <c r="E113" s="30">
        <f t="shared" si="36"/>
        <v>0.08592954035427758</v>
      </c>
      <c r="F113" s="30">
        <f t="shared" si="36"/>
        <v>48.960821187763</v>
      </c>
      <c r="G113" s="8"/>
      <c r="H113" s="8"/>
      <c r="I113" s="8"/>
      <c r="J113" s="8"/>
      <c r="K113" s="8"/>
      <c r="L113" s="8"/>
      <c r="M113" s="8"/>
    </row>
    <row r="114" spans="5:13" ht="12.75">
      <c r="E114" s="30">
        <f t="shared" si="36"/>
        <v>0.0900214232282908</v>
      </c>
      <c r="F114" s="30">
        <f t="shared" si="36"/>
        <v>49.04914497824002</v>
      </c>
      <c r="G114" s="8"/>
      <c r="H114" s="8"/>
      <c r="I114" s="8"/>
      <c r="J114" s="8"/>
      <c r="K114" s="8"/>
      <c r="L114" s="8"/>
      <c r="M114" s="8"/>
    </row>
    <row r="115" spans="5:13" ht="12.75">
      <c r="E115" s="30">
        <f t="shared" si="36"/>
        <v>0.0900214232282908</v>
      </c>
      <c r="F115" s="30">
        <f t="shared" si="36"/>
        <v>1.9431233904945029</v>
      </c>
      <c r="G115" s="30">
        <f t="shared" si="36"/>
        <v>219.48961679309647</v>
      </c>
      <c r="H115" s="8"/>
      <c r="I115" s="8"/>
      <c r="J115" s="8"/>
      <c r="K115" s="8"/>
      <c r="L115" s="8"/>
      <c r="M115" s="8"/>
    </row>
    <row r="116" spans="5:13" ht="12.75">
      <c r="E116" s="30">
        <f t="shared" si="36"/>
        <v>0.0913853841862952</v>
      </c>
      <c r="F116" s="30">
        <f t="shared" si="36"/>
        <v>1.9725646539868438</v>
      </c>
      <c r="G116" s="30">
        <f t="shared" si="36"/>
        <v>219.6213632617598</v>
      </c>
      <c r="H116" s="8"/>
      <c r="I116" s="8"/>
      <c r="J116" s="8"/>
      <c r="K116" s="8"/>
      <c r="L116" s="8"/>
      <c r="M116" s="8"/>
    </row>
    <row r="117" spans="5:13" ht="12.75">
      <c r="E117" s="30">
        <f t="shared" si="36"/>
        <v>0.08729350131228199</v>
      </c>
      <c r="F117" s="30">
        <f t="shared" si="36"/>
        <v>1.884240863509821</v>
      </c>
      <c r="G117" s="30">
        <f t="shared" si="36"/>
        <v>8.431773994452685</v>
      </c>
      <c r="H117" s="30">
        <f t="shared" si="36"/>
        <v>584.6404182028034</v>
      </c>
      <c r="I117" s="8"/>
      <c r="J117" s="8"/>
      <c r="K117" s="8"/>
      <c r="L117" s="8"/>
      <c r="M117" s="8"/>
    </row>
    <row r="118" spans="5:13" ht="12.75">
      <c r="E118" s="30">
        <f t="shared" si="36"/>
        <v>0.09547726706030843</v>
      </c>
      <c r="F118" s="30">
        <f t="shared" si="36"/>
        <v>2.0608884444638664</v>
      </c>
      <c r="G118" s="30">
        <f t="shared" si="36"/>
        <v>9.222252806432625</v>
      </c>
      <c r="H118" s="30">
        <f t="shared" si="36"/>
        <v>586.7484966338232</v>
      </c>
      <c r="I118" s="8"/>
      <c r="J118" s="8"/>
      <c r="K118" s="8"/>
      <c r="L118" s="8"/>
      <c r="M118" s="8"/>
    </row>
    <row r="119" spans="5:13" ht="12.75">
      <c r="E119" s="30">
        <f t="shared" si="36"/>
        <v>0.07501785269024233</v>
      </c>
      <c r="F119" s="30">
        <f t="shared" si="36"/>
        <v>1.6192694920787523</v>
      </c>
      <c r="G119" s="30">
        <f t="shared" si="36"/>
        <v>7.246055776482776</v>
      </c>
      <c r="H119" s="30">
        <f t="shared" si="36"/>
        <v>19.324052284347466</v>
      </c>
      <c r="I119" s="30">
        <f t="shared" si="36"/>
        <v>1229.5166840202357</v>
      </c>
      <c r="J119" s="8"/>
      <c r="K119" s="8"/>
      <c r="L119" s="8"/>
      <c r="M119" s="8"/>
    </row>
    <row r="120" spans="5:13" ht="12.75">
      <c r="E120" s="30">
        <f t="shared" si="36"/>
        <v>0.09684122801831282</v>
      </c>
      <c r="F120" s="30">
        <f t="shared" si="36"/>
        <v>2.0903297079562075</v>
      </c>
      <c r="G120" s="30">
        <f t="shared" si="36"/>
        <v>9.353999275095948</v>
      </c>
      <c r="H120" s="30">
        <f t="shared" si="36"/>
        <v>24.94559476706673</v>
      </c>
      <c r="I120" s="30">
        <f t="shared" si="36"/>
        <v>1241.4032501497363</v>
      </c>
      <c r="J120" s="8"/>
      <c r="K120" s="8"/>
      <c r="L120" s="8"/>
      <c r="M120" s="8"/>
    </row>
    <row r="121" spans="5:13" ht="12.75">
      <c r="E121" s="30">
        <f t="shared" si="36"/>
        <v>0.07501785269024233</v>
      </c>
      <c r="F121" s="30">
        <f t="shared" si="36"/>
        <v>1.6192694920787523</v>
      </c>
      <c r="G121" s="30">
        <f t="shared" si="36"/>
        <v>7.246055776482776</v>
      </c>
      <c r="H121" s="30">
        <f t="shared" si="36"/>
        <v>19.324052284347466</v>
      </c>
      <c r="I121" s="30">
        <f t="shared" si="36"/>
        <v>40.86007107015889</v>
      </c>
      <c r="J121" s="30">
        <f t="shared" si="36"/>
        <v>2217.753570306696</v>
      </c>
      <c r="K121" s="8"/>
      <c r="L121" s="8"/>
      <c r="M121" s="8"/>
    </row>
    <row r="122" spans="5:13" ht="12.75">
      <c r="E122" s="30">
        <f t="shared" si="36"/>
        <v>0.09411330610230402</v>
      </c>
      <c r="F122" s="30">
        <f t="shared" si="36"/>
        <v>2.0314471809715258</v>
      </c>
      <c r="G122" s="30">
        <f t="shared" si="36"/>
        <v>9.090506337769302</v>
      </c>
      <c r="H122" s="30">
        <f t="shared" si="36"/>
        <v>24.242901956726826</v>
      </c>
      <c r="I122" s="30">
        <f t="shared" si="36"/>
        <v>51.26081643347206</v>
      </c>
      <c r="J122" s="30">
        <f t="shared" si="36"/>
        <v>2236.5140234694113</v>
      </c>
      <c r="K122" s="8"/>
      <c r="L122" s="8"/>
      <c r="M122" s="8"/>
    </row>
    <row r="123" spans="5:13" ht="12.75">
      <c r="E123" s="30">
        <f t="shared" si="36"/>
        <v>0.08456557939627317</v>
      </c>
      <c r="F123" s="30">
        <f t="shared" si="36"/>
        <v>1.825358336525139</v>
      </c>
      <c r="G123" s="30">
        <f t="shared" si="36"/>
        <v>8.16828105712604</v>
      </c>
      <c r="H123" s="30">
        <f t="shared" si="36"/>
        <v>21.783477120537146</v>
      </c>
      <c r="I123" s="30">
        <f t="shared" si="36"/>
        <v>46.06044375181548</v>
      </c>
      <c r="J123" s="30">
        <f t="shared" si="36"/>
        <v>83.08200686345326</v>
      </c>
      <c r="K123" s="30">
        <f t="shared" si="36"/>
        <v>3672.8475098826025</v>
      </c>
      <c r="L123" s="8"/>
      <c r="M123" s="8"/>
    </row>
    <row r="124" spans="5:13" ht="12.75">
      <c r="E124" s="30">
        <f t="shared" si="36"/>
        <v>0.12275648622039655</v>
      </c>
      <c r="F124" s="30">
        <f t="shared" si="36"/>
        <v>2.6497137143106855</v>
      </c>
      <c r="G124" s="30">
        <f t="shared" si="36"/>
        <v>11.85718217969909</v>
      </c>
      <c r="H124" s="30">
        <f t="shared" si="36"/>
        <v>31.621176465295857</v>
      </c>
      <c r="I124" s="30">
        <f t="shared" si="36"/>
        <v>66.86193447844182</v>
      </c>
      <c r="J124" s="30">
        <f t="shared" si="36"/>
        <v>120.60291318888378</v>
      </c>
      <c r="K124" s="30">
        <f t="shared" si="36"/>
        <v>3734.7246039119123</v>
      </c>
      <c r="L124" s="8"/>
      <c r="M124" s="8"/>
    </row>
    <row r="125" spans="5:13" ht="12.75">
      <c r="E125" s="30">
        <f t="shared" si="36"/>
        <v>0.09274934514429961</v>
      </c>
      <c r="F125" s="30">
        <f t="shared" si="36"/>
        <v>2.0020059174791847</v>
      </c>
      <c r="G125" s="30">
        <f t="shared" si="36"/>
        <v>8.958759869105979</v>
      </c>
      <c r="H125" s="30">
        <f t="shared" si="36"/>
        <v>23.89155555155687</v>
      </c>
      <c r="I125" s="30">
        <f t="shared" si="36"/>
        <v>50.517906050378265</v>
      </c>
      <c r="J125" s="30">
        <f t="shared" si="36"/>
        <v>91.12220107604551</v>
      </c>
      <c r="K125" s="30">
        <f t="shared" si="36"/>
        <v>150.27294264260948</v>
      </c>
      <c r="L125" s="30">
        <f t="shared" si="36"/>
        <v>5621.992589336713</v>
      </c>
      <c r="M125" s="8"/>
    </row>
    <row r="126" spans="5:13" ht="12.75">
      <c r="E126" s="30">
        <f t="shared" si="36"/>
        <v>0.1145727204723701</v>
      </c>
      <c r="F126" s="30">
        <f t="shared" si="36"/>
        <v>2.4730661333566397</v>
      </c>
      <c r="G126" s="30">
        <f t="shared" si="36"/>
        <v>11.06670336771915</v>
      </c>
      <c r="H126" s="30">
        <f t="shared" si="36"/>
        <v>29.513098034276133</v>
      </c>
      <c r="I126" s="30">
        <f t="shared" si="36"/>
        <v>62.40447217987903</v>
      </c>
      <c r="J126" s="30">
        <f t="shared" si="36"/>
        <v>112.56271897629152</v>
      </c>
      <c r="K126" s="30">
        <f t="shared" si="36"/>
        <v>185.63128208792935</v>
      </c>
      <c r="L126" s="30">
        <f t="shared" si="36"/>
        <v>5675.92057580517</v>
      </c>
      <c r="M126" s="8"/>
    </row>
    <row r="127" spans="5:13" ht="12.75">
      <c r="E127" s="30">
        <f t="shared" si="36"/>
        <v>0.08592954035427758</v>
      </c>
      <c r="F127" s="30">
        <f t="shared" si="36"/>
        <v>1.85479960001748</v>
      </c>
      <c r="G127" s="30">
        <f t="shared" si="36"/>
        <v>8.300027525789362</v>
      </c>
      <c r="H127" s="30">
        <f t="shared" si="36"/>
        <v>22.134823525707098</v>
      </c>
      <c r="I127" s="30">
        <f t="shared" si="36"/>
        <v>46.80335413490927</v>
      </c>
      <c r="J127" s="30">
        <f t="shared" si="36"/>
        <v>84.42203923221864</v>
      </c>
      <c r="K127" s="30">
        <f t="shared" si="36"/>
        <v>139.22346156594702</v>
      </c>
      <c r="L127" s="30">
        <f t="shared" si="36"/>
        <v>212.3414467195521</v>
      </c>
      <c r="M127" s="30">
        <f t="shared" si="36"/>
        <v>8161.511694425948</v>
      </c>
    </row>
    <row r="128" spans="5:13" ht="12.75">
      <c r="E128" s="30">
        <f>E48*E68^3</f>
        <v>0.09684122801831282</v>
      </c>
      <c r="F128" s="30">
        <f aca="true" t="shared" si="37" ref="F128:M128">F48*F68^3</f>
        <v>2.0903297079562075</v>
      </c>
      <c r="G128" s="30">
        <f t="shared" si="37"/>
        <v>9.353999275095948</v>
      </c>
      <c r="H128" s="30">
        <f t="shared" si="37"/>
        <v>24.94559476706673</v>
      </c>
      <c r="I128" s="30">
        <f t="shared" si="37"/>
        <v>52.74663719965966</v>
      </c>
      <c r="J128" s="30">
        <f t="shared" si="37"/>
        <v>95.14229818234165</v>
      </c>
      <c r="K128" s="30">
        <f t="shared" si="37"/>
        <v>156.90263128860695</v>
      </c>
      <c r="L128" s="30">
        <f t="shared" si="37"/>
        <v>239.30543995378093</v>
      </c>
      <c r="M128" s="30">
        <f t="shared" si="37"/>
        <v>8200.773326148983</v>
      </c>
    </row>
    <row r="129" spans="5:13" ht="12.75">
      <c r="E129" s="8"/>
      <c r="F129" s="8"/>
      <c r="G129" s="8"/>
      <c r="H129" s="8"/>
      <c r="I129" s="8"/>
      <c r="J129" s="8"/>
      <c r="K129" s="8"/>
      <c r="L129" s="8"/>
      <c r="M129" s="8"/>
    </row>
    <row r="130" spans="5:13" ht="12.75"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2.75">
      <c r="B131" s="18" t="s">
        <v>57</v>
      </c>
      <c r="C131" s="18"/>
      <c r="E131" s="30">
        <f>E31*E51^4</f>
        <v>0.6300602774939477</v>
      </c>
      <c r="F131" s="8"/>
      <c r="G131" s="8"/>
      <c r="H131" s="8"/>
      <c r="I131" s="8"/>
      <c r="J131" s="8"/>
      <c r="K131" s="8"/>
      <c r="L131" s="8"/>
      <c r="M131" s="8"/>
    </row>
    <row r="132" spans="5:13" ht="12.75">
      <c r="E132" s="30">
        <f aca="true" t="shared" si="38" ref="E132:F148">E32*E52^4</f>
        <v>0.6376835113414243</v>
      </c>
      <c r="F132" s="8"/>
      <c r="G132" s="8"/>
      <c r="H132" s="8"/>
      <c r="I132" s="8"/>
      <c r="J132" s="8"/>
      <c r="K132" s="8"/>
      <c r="L132" s="8"/>
      <c r="M132" s="8"/>
    </row>
    <row r="133" spans="5:13" ht="12.75">
      <c r="E133" s="30">
        <f t="shared" si="38"/>
        <v>0.024013186619551544</v>
      </c>
      <c r="F133" s="30">
        <f t="shared" si="38"/>
        <v>38.09554306116354</v>
      </c>
      <c r="G133" s="8"/>
      <c r="H133" s="8"/>
      <c r="I133" s="8"/>
      <c r="J133" s="8"/>
      <c r="K133" s="8"/>
      <c r="L133" s="8"/>
      <c r="M133" s="8"/>
    </row>
    <row r="134" spans="5:13" ht="12.75">
      <c r="E134" s="30">
        <f t="shared" si="38"/>
        <v>0.025156671696673044</v>
      </c>
      <c r="F134" s="30">
        <f t="shared" si="38"/>
        <v>38.16426622964429</v>
      </c>
      <c r="G134" s="8"/>
      <c r="H134" s="8"/>
      <c r="I134" s="8"/>
      <c r="J134" s="8"/>
      <c r="K134" s="8"/>
      <c r="L134" s="8"/>
      <c r="M134" s="8"/>
    </row>
    <row r="135" spans="5:13" ht="12.75">
      <c r="E135" s="30">
        <f t="shared" si="38"/>
        <v>0.025156671696673044</v>
      </c>
      <c r="F135" s="30">
        <f t="shared" si="38"/>
        <v>1.5119097065765446</v>
      </c>
      <c r="G135" s="30">
        <f aca="true" t="shared" si="39" ref="G135:G144">G35*G55^4</f>
        <v>281.4277826278607</v>
      </c>
      <c r="H135" s="8"/>
      <c r="I135" s="8"/>
      <c r="J135" s="8"/>
      <c r="K135" s="8"/>
      <c r="L135" s="8"/>
      <c r="M135" s="8"/>
    </row>
    <row r="136" spans="5:13" ht="12.75">
      <c r="E136" s="30">
        <f t="shared" si="38"/>
        <v>0.02553783338904688</v>
      </c>
      <c r="F136" s="30">
        <f t="shared" si="38"/>
        <v>1.534817429403462</v>
      </c>
      <c r="G136" s="30">
        <f t="shared" si="39"/>
        <v>281.59670686713315</v>
      </c>
      <c r="H136" s="8"/>
      <c r="I136" s="8"/>
      <c r="J136" s="8"/>
      <c r="K136" s="8"/>
      <c r="L136" s="8"/>
      <c r="M136" s="8"/>
    </row>
    <row r="137" spans="5:13" ht="12.75">
      <c r="E137" s="30">
        <f t="shared" si="38"/>
        <v>0.024394348311925378</v>
      </c>
      <c r="F137" s="30">
        <f t="shared" si="38"/>
        <v>1.46609426092271</v>
      </c>
      <c r="G137" s="30">
        <f t="shared" si="39"/>
        <v>10.811151313435225</v>
      </c>
      <c r="H137" s="30">
        <f aca="true" t="shared" si="40" ref="H137:H144">H37*H57^4</f>
        <v>1039.5387162016968</v>
      </c>
      <c r="I137" s="8"/>
      <c r="J137" s="8"/>
      <c r="K137" s="8"/>
      <c r="L137" s="8"/>
      <c r="M137" s="8"/>
    </row>
    <row r="138" spans="5:13" ht="12.75">
      <c r="E138" s="30">
        <f t="shared" si="38"/>
        <v>0.02668131846616838</v>
      </c>
      <c r="F138" s="30">
        <f t="shared" si="38"/>
        <v>1.6035405978842139</v>
      </c>
      <c r="G138" s="30">
        <f t="shared" si="39"/>
        <v>11.824696749069778</v>
      </c>
      <c r="H138" s="30">
        <f t="shared" si="40"/>
        <v>1043.2870529187703</v>
      </c>
      <c r="I138" s="8"/>
      <c r="J138" s="8"/>
      <c r="K138" s="8"/>
      <c r="L138" s="8"/>
      <c r="M138" s="8"/>
    </row>
    <row r="139" spans="5:13" ht="12.75">
      <c r="E139" s="30">
        <f t="shared" si="38"/>
        <v>0.02096389308056087</v>
      </c>
      <c r="F139" s="30">
        <f t="shared" si="38"/>
        <v>1.2599247554804538</v>
      </c>
      <c r="G139" s="30">
        <f t="shared" si="39"/>
        <v>9.290833159983396</v>
      </c>
      <c r="H139" s="30">
        <f t="shared" si="40"/>
        <v>34.35975323983974</v>
      </c>
      <c r="I139" s="30">
        <f aca="true" t="shared" si="41" ref="I139:I144">I39*I59^4</f>
        <v>2805.992870654401</v>
      </c>
      <c r="J139" s="8"/>
      <c r="K139" s="8"/>
      <c r="L139" s="8"/>
      <c r="M139" s="8"/>
    </row>
    <row r="140" spans="5:13" ht="12.75">
      <c r="E140" s="30">
        <f t="shared" si="38"/>
        <v>0.027062480158542217</v>
      </c>
      <c r="F140" s="30">
        <f t="shared" si="38"/>
        <v>1.6264483207111313</v>
      </c>
      <c r="G140" s="30">
        <f t="shared" si="39"/>
        <v>11.993620988342203</v>
      </c>
      <c r="H140" s="30">
        <f t="shared" si="40"/>
        <v>44.35531781870221</v>
      </c>
      <c r="I140" s="30">
        <f t="shared" si="41"/>
        <v>2833.1202941773436</v>
      </c>
      <c r="J140" s="8"/>
      <c r="K140" s="8"/>
      <c r="L140" s="8"/>
      <c r="M140" s="8"/>
    </row>
    <row r="141" spans="5:13" ht="12.75">
      <c r="E141" s="30">
        <f t="shared" si="38"/>
        <v>0.02096389308056087</v>
      </c>
      <c r="F141" s="30">
        <f t="shared" si="38"/>
        <v>1.2599247554804538</v>
      </c>
      <c r="G141" s="30">
        <f t="shared" si="39"/>
        <v>9.290833159983396</v>
      </c>
      <c r="H141" s="30">
        <f t="shared" si="40"/>
        <v>34.35975323983974</v>
      </c>
      <c r="I141" s="30">
        <f t="shared" si="41"/>
        <v>93.25051836011605</v>
      </c>
      <c r="J141" s="30">
        <f>J41*J61^4</f>
        <v>6161.101699427369</v>
      </c>
      <c r="K141" s="8"/>
      <c r="L141" s="8"/>
      <c r="M141" s="8"/>
    </row>
    <row r="142" spans="5:13" ht="12.75">
      <c r="E142" s="30">
        <f t="shared" si="38"/>
        <v>0.026300156773794547</v>
      </c>
      <c r="F142" s="30">
        <f t="shared" si="38"/>
        <v>1.5806328750572967</v>
      </c>
      <c r="G142" s="30">
        <f t="shared" si="39"/>
        <v>11.655772509797352</v>
      </c>
      <c r="H142" s="30">
        <f t="shared" si="40"/>
        <v>43.105872246344404</v>
      </c>
      <c r="I142" s="30">
        <f t="shared" si="41"/>
        <v>116.98701394269104</v>
      </c>
      <c r="J142" s="30">
        <f>J42*J62^4</f>
        <v>6213.219780268447</v>
      </c>
      <c r="K142" s="8"/>
      <c r="L142" s="8"/>
      <c r="M142" s="8"/>
    </row>
    <row r="143" spans="5:13" ht="12.75">
      <c r="E143" s="30">
        <f t="shared" si="38"/>
        <v>0.02363202492717771</v>
      </c>
      <c r="F143" s="30">
        <f t="shared" si="38"/>
        <v>1.4202788152688752</v>
      </c>
      <c r="G143" s="30">
        <f t="shared" si="39"/>
        <v>10.473302834890374</v>
      </c>
      <c r="H143" s="30">
        <f t="shared" si="40"/>
        <v>38.732812743092076</v>
      </c>
      <c r="I143" s="30">
        <f t="shared" si="41"/>
        <v>105.11876615140353</v>
      </c>
      <c r="J143" s="30">
        <f>J43*J63^4</f>
        <v>230.8086437247715</v>
      </c>
      <c r="K143" s="30">
        <f>K43*K63^4</f>
        <v>12054.989909148924</v>
      </c>
      <c r="L143" s="8"/>
      <c r="M143" s="8"/>
    </row>
    <row r="144" spans="5:13" ht="12.75">
      <c r="E144" s="30">
        <f t="shared" si="38"/>
        <v>0.03430455231364506</v>
      </c>
      <c r="F144" s="30">
        <f t="shared" si="38"/>
        <v>2.061695054422561</v>
      </c>
      <c r="G144" s="30">
        <f t="shared" si="39"/>
        <v>15.203181534518285</v>
      </c>
      <c r="H144" s="30">
        <f t="shared" si="40"/>
        <v>56.225050756101396</v>
      </c>
      <c r="I144" s="30">
        <f t="shared" si="41"/>
        <v>152.59175731655353</v>
      </c>
      <c r="J144" s="30">
        <f>J44*J64^4</f>
        <v>335.0448054069264</v>
      </c>
      <c r="K144" s="30">
        <f>K44*K64^4</f>
        <v>12258.082398593071</v>
      </c>
      <c r="L144" s="8"/>
      <c r="M144" s="8"/>
    </row>
    <row r="145" spans="5:13" ht="12.75">
      <c r="E145" s="30">
        <f t="shared" si="38"/>
        <v>0.025918995081420714</v>
      </c>
      <c r="F145" s="30">
        <f t="shared" si="38"/>
        <v>1.5577251522303792</v>
      </c>
      <c r="G145" s="30">
        <f aca="true" t="shared" si="42" ref="G145:L145">G45*G65^4</f>
        <v>11.486848270524927</v>
      </c>
      <c r="H145" s="30">
        <f t="shared" si="42"/>
        <v>42.4811494601655</v>
      </c>
      <c r="I145" s="30">
        <f t="shared" si="42"/>
        <v>115.29154997250711</v>
      </c>
      <c r="J145" s="30">
        <f t="shared" si="42"/>
        <v>253.14496408523328</v>
      </c>
      <c r="K145" s="30">
        <f t="shared" si="42"/>
        <v>493.2246172214963</v>
      </c>
      <c r="L145" s="30">
        <f t="shared" si="42"/>
        <v>21240.350084096786</v>
      </c>
      <c r="M145" s="8"/>
    </row>
    <row r="146" spans="5:13" ht="12.75">
      <c r="E146" s="30">
        <f t="shared" si="38"/>
        <v>0.03201758215940206</v>
      </c>
      <c r="F146" s="30">
        <f t="shared" si="38"/>
        <v>1.9242487174610567</v>
      </c>
      <c r="G146" s="30">
        <f aca="true" t="shared" si="43" ref="G146:L146">G46*G66^4</f>
        <v>14.189636098883733</v>
      </c>
      <c r="H146" s="30">
        <f t="shared" si="43"/>
        <v>52.47671403902797</v>
      </c>
      <c r="I146" s="30">
        <f t="shared" si="43"/>
        <v>142.41897349544996</v>
      </c>
      <c r="J146" s="30">
        <f t="shared" si="43"/>
        <v>312.70848504646466</v>
      </c>
      <c r="K146" s="30">
        <f t="shared" si="43"/>
        <v>609.2774683324367</v>
      </c>
      <c r="L146" s="30">
        <f t="shared" si="43"/>
        <v>21444.094449411863</v>
      </c>
      <c r="M146" s="8"/>
    </row>
    <row r="147" spans="5:13" ht="12.75">
      <c r="E147" s="30">
        <f t="shared" si="38"/>
        <v>0.024013186619551544</v>
      </c>
      <c r="F147" s="30">
        <f t="shared" si="38"/>
        <v>1.4431865380957924</v>
      </c>
      <c r="G147" s="30">
        <f aca="true" t="shared" si="44" ref="G147:M147">G47*G67^4</f>
        <v>10.6422270741628</v>
      </c>
      <c r="H147" s="30">
        <f t="shared" si="44"/>
        <v>39.357535529270976</v>
      </c>
      <c r="I147" s="30">
        <f t="shared" si="44"/>
        <v>106.81423012158747</v>
      </c>
      <c r="J147" s="30">
        <f t="shared" si="44"/>
        <v>234.53136378484848</v>
      </c>
      <c r="K147" s="30">
        <f t="shared" si="44"/>
        <v>456.95810124932746</v>
      </c>
      <c r="L147" s="30">
        <f t="shared" si="44"/>
        <v>802.2434384281161</v>
      </c>
      <c r="M147" s="30">
        <f t="shared" si="44"/>
        <v>34949.15829695275</v>
      </c>
    </row>
    <row r="148" spans="5:13" ht="12.75">
      <c r="E148" s="30">
        <f t="shared" si="38"/>
        <v>0.027062480158542217</v>
      </c>
      <c r="F148" s="30">
        <f t="shared" si="38"/>
        <v>1.6264483207111313</v>
      </c>
      <c r="G148" s="30">
        <f aca="true" t="shared" si="45" ref="G148:M148">G48*G68^4</f>
        <v>11.993620988342203</v>
      </c>
      <c r="H148" s="30">
        <f t="shared" si="45"/>
        <v>44.35531781870221</v>
      </c>
      <c r="I148" s="30">
        <f t="shared" si="45"/>
        <v>120.3779418830589</v>
      </c>
      <c r="J148" s="30">
        <f t="shared" si="45"/>
        <v>264.3131242654642</v>
      </c>
      <c r="K148" s="30">
        <f t="shared" si="45"/>
        <v>514.9845268047976</v>
      </c>
      <c r="L148" s="30">
        <f t="shared" si="45"/>
        <v>904.1156210856545</v>
      </c>
      <c r="M148" s="30">
        <f t="shared" si="45"/>
        <v>35117.28413361879</v>
      </c>
    </row>
    <row r="149" spans="5:13" ht="12.75">
      <c r="E149" s="30"/>
      <c r="F149" s="8"/>
      <c r="G149" s="8"/>
      <c r="H149" s="8"/>
      <c r="I149" s="8"/>
      <c r="J149" s="8"/>
      <c r="K149" s="8"/>
      <c r="L149" s="8"/>
      <c r="M149" s="8"/>
    </row>
    <row r="150" spans="5:13" ht="12.75">
      <c r="E150" s="30"/>
      <c r="F150" s="8"/>
      <c r="G150" s="8"/>
      <c r="H150" s="8"/>
      <c r="I150" s="8"/>
      <c r="J150" s="8"/>
      <c r="K150" s="8"/>
      <c r="L150" s="8"/>
      <c r="M150" s="8"/>
    </row>
    <row r="151" spans="5:13" ht="12.75">
      <c r="E151" s="30"/>
      <c r="F151" s="8"/>
      <c r="G151" s="8"/>
      <c r="H151" s="8"/>
      <c r="I151" s="8"/>
      <c r="J151" s="8"/>
      <c r="K151" s="8"/>
      <c r="L151" s="8"/>
      <c r="M151" s="8"/>
    </row>
    <row r="152" spans="5:13" ht="12.75">
      <c r="E152" s="30"/>
      <c r="F152" s="8"/>
      <c r="G152" s="8"/>
      <c r="H152" s="8"/>
      <c r="I152" s="8"/>
      <c r="J152" s="8"/>
      <c r="K152" s="8"/>
      <c r="L152" s="8"/>
      <c r="M152" s="8"/>
    </row>
    <row r="153" spans="5:13" ht="12.75">
      <c r="E153" s="30"/>
      <c r="F153" s="8"/>
      <c r="G153" s="8"/>
      <c r="H153" s="8"/>
      <c r="I153" s="8"/>
      <c r="J153" s="8"/>
      <c r="K153" s="8"/>
      <c r="L153" s="8"/>
      <c r="M153" s="8"/>
    </row>
    <row r="154" spans="5:13" ht="12.75">
      <c r="E154" s="30"/>
      <c r="F154" s="8"/>
      <c r="G154" s="8"/>
      <c r="H154" s="8"/>
      <c r="I154" s="8"/>
      <c r="J154" s="8"/>
      <c r="K154" s="8"/>
      <c r="L154" s="8"/>
      <c r="M154" s="8"/>
    </row>
    <row r="155" spans="5:13" ht="12.75">
      <c r="E155" s="30"/>
      <c r="F155" s="8"/>
      <c r="G155" s="8"/>
      <c r="H155" s="8"/>
      <c r="I155" s="8"/>
      <c r="J155" s="8"/>
      <c r="K155" s="8"/>
      <c r="L155" s="8"/>
      <c r="M155" s="8"/>
    </row>
    <row r="156" spans="5:13" ht="12.75">
      <c r="E156" s="30"/>
      <c r="F156" s="8"/>
      <c r="G156" s="8"/>
      <c r="H156" s="8"/>
      <c r="I156" s="8"/>
      <c r="J156" s="8"/>
      <c r="K156" s="8"/>
      <c r="L156" s="8"/>
      <c r="M156" s="8"/>
    </row>
    <row r="157" spans="5:13" ht="12.75">
      <c r="E157" s="8"/>
      <c r="F157" s="8"/>
      <c r="G157" s="8"/>
      <c r="H157" s="8"/>
      <c r="I157" s="8"/>
      <c r="J157" s="8"/>
      <c r="K157" s="8"/>
      <c r="L157" s="8"/>
      <c r="M157" s="8"/>
    </row>
    <row r="158" spans="5:13" ht="12.75">
      <c r="E158" s="8"/>
      <c r="F158" s="8"/>
      <c r="G158" s="8"/>
      <c r="H158" s="8"/>
      <c r="I158" s="8"/>
      <c r="J158" s="8"/>
      <c r="K158" s="8"/>
      <c r="L158" s="8"/>
      <c r="M158" s="8"/>
    </row>
    <row r="159" spans="5:13" ht="12.75">
      <c r="E159" s="8"/>
      <c r="F159" s="8"/>
      <c r="G159" s="8"/>
      <c r="H159" s="8"/>
      <c r="I159" s="8"/>
      <c r="J159" s="8"/>
      <c r="K159" s="8"/>
      <c r="L159" s="8"/>
      <c r="M159" s="8"/>
    </row>
    <row r="160" spans="5:13" ht="12.75">
      <c r="E160" s="8"/>
      <c r="F160" s="8"/>
      <c r="G160" s="8"/>
      <c r="H160" s="8"/>
      <c r="I160" s="8"/>
      <c r="J160" s="8"/>
      <c r="K160" s="8"/>
      <c r="L160" s="8"/>
      <c r="M160" s="8"/>
    </row>
    <row r="161" spans="5:13" ht="12.75">
      <c r="E161" s="8"/>
      <c r="F161" s="8"/>
      <c r="G161" s="8"/>
      <c r="H161" s="8"/>
      <c r="I161" s="8"/>
      <c r="J161" s="8"/>
      <c r="K161" s="8"/>
      <c r="L161" s="8"/>
      <c r="M161" s="8"/>
    </row>
    <row r="162" spans="5:13" ht="12.75">
      <c r="E162" s="8"/>
      <c r="F162" s="8"/>
      <c r="G162" s="8"/>
      <c r="H162" s="8"/>
      <c r="I162" s="8"/>
      <c r="J162" s="8"/>
      <c r="K162" s="8"/>
      <c r="L162" s="8"/>
      <c r="M162" s="8"/>
    </row>
  </sheetData>
  <sheetProtection/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Complutense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Alfonso Novales</cp:lastModifiedBy>
  <dcterms:created xsi:type="dcterms:W3CDTF">2003-03-31T16:28:38Z</dcterms:created>
  <dcterms:modified xsi:type="dcterms:W3CDTF">2009-03-08T17:52:30Z</dcterms:modified>
  <cp:category/>
  <cp:version/>
  <cp:contentType/>
  <cp:contentStatus/>
</cp:coreProperties>
</file>