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nuriafen\OneDrive - Universidad Complutense de Madrid (UCM)\DESCARGAS\"/>
    </mc:Choice>
  </mc:AlternateContent>
  <xr:revisionPtr revIDLastSave="0" documentId="13_ncr:1_{48D500C1-D322-4170-9234-5E7A4FFF0426}" xr6:coauthVersionLast="36" xr6:coauthVersionMax="36" xr10:uidLastSave="{00000000-0000-0000-0000-000000000000}"/>
  <workbookProtection workbookAlgorithmName="SHA-512" workbookHashValue="fYD8T2MktSeLxDRfb8tkdftvcfprpbJGJ58cD6sLhy09i6Mbr/3eFrtIJoub8eGwB8Vsq58rwCF7DcUVXz6W3g==" workbookSaltValue="D/AIffIrjexlFEm05fRBuQ==" workbookSpinCount="100000" lockStructure="1"/>
  <bookViews>
    <workbookView xWindow="0" yWindow="0" windowWidth="24780" windowHeight="11475" tabRatio="833" firstSheet="1" activeTab="4" xr2:uid="{00000000-000D-0000-FFFF-FFFF00000000}"/>
  </bookViews>
  <sheets>
    <sheet name="Hoja interna" sheetId="7" state="hidden" r:id="rId1"/>
    <sheet name="Datos generales" sheetId="2" r:id="rId2"/>
    <sheet name="Datos económicos" sheetId="1" r:id="rId3"/>
    <sheet name="Memoria académica" sheetId="5" r:id="rId4"/>
    <sheet name="Datos académicos" sheetId="28" r:id="rId5"/>
    <sheet name="RESUMEN ERRORES" sheetId="26" r:id="rId6"/>
    <sheet name="Módulo 1" sheetId="10" r:id="rId7"/>
    <sheet name="Módulo 2" sheetId="11" r:id="rId8"/>
    <sheet name="Módulo 3" sheetId="12" r:id="rId9"/>
    <sheet name="Módulo 4" sheetId="14" r:id="rId10"/>
    <sheet name="Módulo 5" sheetId="15" r:id="rId11"/>
    <sheet name="Módulo 6" sheetId="16" r:id="rId12"/>
    <sheet name="Módulo 7" sheetId="30" r:id="rId13"/>
    <sheet name="Módulo 8" sheetId="31" r:id="rId14"/>
    <sheet name="Módulo 9" sheetId="32" r:id="rId15"/>
    <sheet name="Módulo Prácticas Externas " sheetId="13" r:id="rId16"/>
    <sheet name="Módulo Prácticas Clínicas" sheetId="24" r:id="rId17"/>
    <sheet name="Módulo TFM" sheetId="17" r:id="rId18"/>
    <sheet name="Memoria último curso" sheetId="25" state="hidden" r:id="rId19"/>
  </sheets>
  <definedNames>
    <definedName name="_xlnm.Print_Area" localSheetId="4">'Datos académicos'!$A$1:$G$127</definedName>
    <definedName name="_xlnm.Print_Area" localSheetId="2">'Datos económicos'!$A$1:$E$83</definedName>
    <definedName name="_xlnm.Print_Area" localSheetId="1">'Datos generales'!$A$1:$F$137</definedName>
    <definedName name="_xlnm.Print_Area" localSheetId="3">'Memoria académica'!$A$1:$F$56</definedName>
    <definedName name="_xlnm.Print_Area" localSheetId="18">'Memoria último curso'!$A$1:$F$41</definedName>
    <definedName name="_xlnm.Print_Area" localSheetId="6">'Módulo 1'!$A$1:$N$27</definedName>
    <definedName name="_xlnm.Print_Area" localSheetId="7">'Módulo 2'!$A$1:$N$27</definedName>
    <definedName name="_xlnm.Print_Area" localSheetId="8">'Módulo 3'!$A$1:$N$27</definedName>
    <definedName name="_xlnm.Print_Area" localSheetId="9">'Módulo 4'!$A$1:$N$27</definedName>
    <definedName name="_xlnm.Print_Area" localSheetId="10">'Módulo 5'!$A$1:$N$28</definedName>
    <definedName name="_xlnm.Print_Area" localSheetId="11">'Módulo 6'!$A$1:$N$27</definedName>
    <definedName name="_xlnm.Print_Area" localSheetId="12">'Módulo 7'!$A$1:$N$27</definedName>
    <definedName name="_xlnm.Print_Area" localSheetId="13">'Módulo 8'!$A$1:$N$27</definedName>
    <definedName name="_xlnm.Print_Area" localSheetId="14">'Módulo 9'!$A$1:$N$27</definedName>
    <definedName name="_xlnm.Print_Area" localSheetId="16">'Módulo Prácticas Clínicas'!$A$1:$H$31</definedName>
    <definedName name="_xlnm.Print_Area" localSheetId="15">'Módulo Prácticas Externas '!$A$1:$I$31</definedName>
    <definedName name="_xlnm.Print_Area" localSheetId="17">'Módulo TFM'!$A$1:$I$27</definedName>
    <definedName name="_xlnm.Print_Area" localSheetId="5">'RESUMEN ERRORES'!$A$1:$K$44</definedName>
    <definedName name="Máster_de_Formación_Permanente">'Datos generales'!$C$15</definedName>
    <definedName name="Máster_Formación_Permanente">'Datos generales'!$C$15</definedName>
    <definedName name="Print_Area" localSheetId="4">'Datos académicos'!$B$1:$F$117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8" i="1" l="1"/>
  <c r="A81" i="1" l="1"/>
  <c r="A121" i="2"/>
  <c r="F83" i="2"/>
  <c r="A133" i="2" l="1"/>
  <c r="A136" i="2" l="1"/>
  <c r="A14" i="32" l="1"/>
  <c r="A14" i="31"/>
  <c r="A14" i="30"/>
  <c r="M16" i="32"/>
  <c r="F16" i="32"/>
  <c r="B16" i="32"/>
  <c r="M16" i="31"/>
  <c r="F16" i="31"/>
  <c r="B16" i="31"/>
  <c r="M16" i="30"/>
  <c r="F16" i="30"/>
  <c r="B16" i="30"/>
  <c r="A8" i="32" l="1"/>
  <c r="A8" i="31"/>
  <c r="A8" i="30"/>
  <c r="D37" i="5" l="1"/>
  <c r="F36" i="5"/>
  <c r="F35" i="5"/>
  <c r="F34" i="5"/>
  <c r="F33" i="5"/>
  <c r="F32" i="5"/>
  <c r="F31" i="5"/>
  <c r="H24" i="28" l="1"/>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16" i="28" l="1"/>
  <c r="H17" i="28"/>
  <c r="H18" i="28"/>
  <c r="H19" i="28"/>
  <c r="H20" i="28"/>
  <c r="H21" i="28"/>
  <c r="H22" i="28"/>
  <c r="H23" i="28"/>
  <c r="H94" i="28"/>
  <c r="H95" i="28"/>
  <c r="H96" i="28"/>
  <c r="H97" i="28"/>
  <c r="H98" i="28"/>
  <c r="H99" i="28"/>
  <c r="H100" i="28"/>
  <c r="H101" i="28"/>
  <c r="H102" i="28"/>
  <c r="H103" i="28"/>
  <c r="H104" i="28"/>
  <c r="H105" i="28"/>
  <c r="H106" i="28"/>
  <c r="H107" i="28"/>
  <c r="H108" i="28"/>
  <c r="H109" i="28"/>
  <c r="H110" i="28"/>
  <c r="H111" i="28"/>
  <c r="H112" i="28"/>
  <c r="H113" i="28"/>
  <c r="H114" i="28"/>
  <c r="H15" i="28"/>
  <c r="E46" i="1" l="1"/>
  <c r="D121" i="28" l="1"/>
  <c r="D120" i="28"/>
  <c r="D42" i="5" l="1"/>
  <c r="B16" i="24" l="1"/>
  <c r="F23" i="5"/>
  <c r="F22" i="5"/>
  <c r="G115" i="28"/>
  <c r="P22" i="26" l="1"/>
  <c r="B17" i="13" l="1"/>
  <c r="P49" i="26" s="1"/>
  <c r="C17" i="26" l="1"/>
  <c r="Q24" i="26"/>
  <c r="P24" i="26" s="1"/>
  <c r="C21" i="26" s="1"/>
  <c r="C50" i="2" l="1"/>
  <c r="A58" i="2" l="1"/>
  <c r="O11" i="26"/>
  <c r="C16" i="26"/>
  <c r="P54" i="26" l="1"/>
  <c r="C28" i="26" s="1"/>
  <c r="P53" i="26"/>
  <c r="C23" i="26" s="1"/>
  <c r="B8" i="28" l="1"/>
  <c r="D122" i="28" l="1"/>
  <c r="F121" i="28" l="1"/>
  <c r="F120" i="28"/>
  <c r="F122" i="28" l="1"/>
  <c r="P42" i="26"/>
  <c r="B123" i="28"/>
  <c r="P46" i="26" l="1"/>
  <c r="P44" i="26"/>
  <c r="C40" i="26" s="1"/>
  <c r="C35" i="26" l="1"/>
  <c r="P34" i="26" l="1"/>
  <c r="Q34" i="26" s="1"/>
  <c r="C22" i="26" s="1"/>
  <c r="C19" i="26"/>
  <c r="P33" i="26"/>
  <c r="C18" i="26" s="1"/>
  <c r="C16" i="17"/>
  <c r="P30" i="26"/>
  <c r="P27" i="26"/>
  <c r="C14" i="26" s="1"/>
  <c r="C15" i="26" l="1"/>
  <c r="C25" i="26"/>
  <c r="G83" i="2"/>
  <c r="C60" i="2"/>
  <c r="D16" i="1" l="1"/>
  <c r="D14" i="1"/>
  <c r="D23" i="1"/>
  <c r="D18" i="1" l="1"/>
  <c r="C38" i="1"/>
  <c r="C41" i="1" s="1"/>
  <c r="E23" i="1"/>
  <c r="C42" i="1" l="1"/>
  <c r="D35" i="1"/>
  <c r="E35" i="1" s="1"/>
  <c r="E16" i="1"/>
  <c r="D36" i="1"/>
  <c r="E36" i="1" s="1"/>
  <c r="D37" i="1"/>
  <c r="E37" i="1" s="1"/>
  <c r="D34" i="1"/>
  <c r="A14" i="11"/>
  <c r="E14" i="1" l="1"/>
  <c r="E18" i="1" s="1"/>
  <c r="E31" i="1"/>
  <c r="P56" i="26"/>
  <c r="C33" i="26" s="1"/>
  <c r="E34" i="1"/>
  <c r="E38" i="1" s="1"/>
  <c r="E28" i="1" l="1"/>
  <c r="E30" i="1"/>
  <c r="E44" i="1"/>
  <c r="P20" i="26"/>
  <c r="C13" i="26" s="1"/>
  <c r="P14" i="26"/>
  <c r="P17" i="26"/>
  <c r="P13" i="26"/>
  <c r="P12" i="26"/>
  <c r="P15" i="26"/>
  <c r="P16" i="26"/>
  <c r="A57" i="2"/>
  <c r="P11" i="26" s="1"/>
  <c r="G50" i="2"/>
  <c r="G51" i="2" s="1"/>
  <c r="S11" i="26" l="1"/>
  <c r="C12" i="26" s="1"/>
  <c r="D38" i="5"/>
  <c r="G69" i="2"/>
  <c r="C64" i="2" s="1"/>
  <c r="P59" i="26" l="1"/>
  <c r="D39" i="5" l="1"/>
  <c r="D40" i="5"/>
  <c r="F19" i="5"/>
  <c r="F20" i="5"/>
  <c r="F21" i="5"/>
  <c r="F24" i="5"/>
  <c r="F25" i="5"/>
  <c r="F26" i="5"/>
  <c r="F27" i="5"/>
  <c r="F28" i="5"/>
  <c r="F29" i="5"/>
  <c r="F30" i="5"/>
  <c r="F37" i="5" l="1"/>
  <c r="C117" i="28" s="1"/>
  <c r="P60" i="26"/>
  <c r="D41" i="5"/>
  <c r="A42" i="5" s="1"/>
  <c r="P40" i="26" l="1"/>
  <c r="C30" i="26" s="1"/>
  <c r="D42" i="1"/>
  <c r="C62" i="2"/>
  <c r="P36" i="26" s="1"/>
  <c r="P37" i="26" s="1"/>
  <c r="C20" i="26" s="1"/>
  <c r="H69" i="2" l="1"/>
  <c r="W32" i="2" l="1"/>
  <c r="E32" i="2" s="1"/>
  <c r="F16" i="12" l="1"/>
  <c r="B16" i="16"/>
  <c r="B16" i="15"/>
  <c r="B16" i="14"/>
  <c r="B16" i="12"/>
  <c r="B16" i="11"/>
  <c r="B16" i="10"/>
  <c r="F16" i="16" l="1"/>
  <c r="F16" i="15"/>
  <c r="F16" i="14"/>
  <c r="F16" i="11"/>
  <c r="F16" i="10"/>
  <c r="C37" i="26" l="1"/>
  <c r="M16" i="10" l="1"/>
  <c r="M16" i="16" l="1"/>
  <c r="M16" i="14"/>
  <c r="M16" i="15"/>
  <c r="M16" i="12"/>
  <c r="M16" i="11"/>
  <c r="C36" i="26"/>
  <c r="P51" i="26" l="1"/>
  <c r="C42" i="26" s="1"/>
  <c r="A14" i="16" l="1"/>
  <c r="C41" i="26" l="1"/>
  <c r="C84" i="7"/>
  <c r="A7" i="25"/>
  <c r="A8" i="17"/>
  <c r="A8" i="24"/>
  <c r="A8" i="13"/>
  <c r="A8" i="16"/>
  <c r="A8" i="15"/>
  <c r="A8" i="14"/>
  <c r="A8" i="12"/>
  <c r="A8" i="11"/>
  <c r="A8" i="10"/>
  <c r="A8" i="5"/>
  <c r="A8" i="1"/>
  <c r="A14" i="15"/>
  <c r="A14" i="14"/>
  <c r="A14" i="12"/>
  <c r="A14" i="10"/>
  <c r="C82" i="7"/>
  <c r="C81" i="7" l="1"/>
  <c r="D41" i="1"/>
  <c r="E41" i="1" s="1"/>
  <c r="E45" i="1" l="1"/>
  <c r="E47" i="1" s="1"/>
  <c r="E68" i="1" s="1"/>
  <c r="E69" i="1" l="1"/>
  <c r="C29" i="26" s="1"/>
  <c r="A69" i="1" l="1"/>
</calcChain>
</file>

<file path=xl/sharedStrings.xml><?xml version="1.0" encoding="utf-8"?>
<sst xmlns="http://schemas.openxmlformats.org/spreadsheetml/2006/main" count="527" uniqueCount="346">
  <si>
    <t>Ingresos</t>
  </si>
  <si>
    <t>Nº estudiantes</t>
  </si>
  <si>
    <t>Descuento x estudiante</t>
  </si>
  <si>
    <t>Beca por estudiante</t>
  </si>
  <si>
    <t>Descuento por estudiante</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</si>
  <si>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</si>
  <si>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</si>
  <si>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</si>
  <si>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</si>
  <si>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</si>
  <si>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</si>
  <si>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</si>
  <si>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</si>
  <si>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</si>
  <si>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</si>
  <si>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</si>
  <si>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</si>
  <si>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</si>
  <si>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</si>
  <si>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</si>
  <si>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</si>
  <si>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</si>
  <si>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</si>
  <si>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</si>
  <si>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</si>
  <si>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</si>
  <si>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</si>
  <si>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Nombre</t>
  </si>
  <si>
    <t>Apellido 1</t>
  </si>
  <si>
    <t>Apellido 2</t>
  </si>
  <si>
    <t>NIF</t>
  </si>
  <si>
    <t>Créditos docencia</t>
  </si>
  <si>
    <t>Número de créditos:</t>
  </si>
  <si>
    <t>Modalidad de impartición</t>
  </si>
  <si>
    <t>DATOS ACADÉMICOS - RESUMEN</t>
  </si>
  <si>
    <t>Módulo</t>
  </si>
  <si>
    <t>Créditos ECTS</t>
  </si>
  <si>
    <t>Modalidad</t>
  </si>
  <si>
    <t>Presencial</t>
  </si>
  <si>
    <t>No presencial</t>
  </si>
  <si>
    <t>DATOS ECONÓMICOS</t>
  </si>
  <si>
    <t>ESTUDIANTES SIN BECA</t>
  </si>
  <si>
    <t>Precio de la matrícula</t>
  </si>
  <si>
    <t>MEMORIA ACADÉMICA</t>
  </si>
  <si>
    <t>PROGRAMACIÓN DETALLADA DEL CURSO</t>
  </si>
  <si>
    <t>Duración</t>
  </si>
  <si>
    <t>PROPUESTA DE CURSO DE FORMACIÓN PERMANENTE</t>
  </si>
  <si>
    <t>Código Meta</t>
  </si>
  <si>
    <t>Código GEA</t>
  </si>
  <si>
    <t>Código Centro</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</si>
  <si>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</si>
  <si>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</si>
  <si>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</si>
  <si>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</si>
  <si>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</si>
  <si>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</si>
  <si>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</si>
  <si>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</si>
  <si>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</si>
  <si>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</si>
  <si>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</si>
  <si>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</si>
  <si>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</si>
  <si>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</si>
  <si>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</si>
  <si>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</si>
  <si>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</si>
  <si>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</si>
  <si>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</si>
  <si>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</si>
  <si>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</si>
  <si>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</si>
  <si>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</si>
  <si>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</si>
  <si>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</si>
  <si>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</si>
  <si>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</si>
  <si>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</si>
  <si>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</si>
  <si>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</si>
  <si>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</si>
  <si>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</si>
  <si>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</si>
  <si>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</si>
  <si>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</si>
  <si>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</si>
  <si>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</si>
  <si>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</si>
  <si>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Email de información</t>
  </si>
  <si>
    <t>Apellidos y nombre del Director/a:</t>
  </si>
  <si>
    <t>DNI Director/a:</t>
  </si>
  <si>
    <t>Apellidos y nombre del Codirector/a:</t>
  </si>
  <si>
    <t>DNI Codirector/a:</t>
  </si>
  <si>
    <t>Créditos ECTS totales</t>
  </si>
  <si>
    <t>Obligatorias</t>
  </si>
  <si>
    <t>Optativas</t>
  </si>
  <si>
    <t>Precio curso anterior</t>
  </si>
  <si>
    <t>Reserva de plaza</t>
  </si>
  <si>
    <t>Duración del título</t>
  </si>
  <si>
    <t>Promoción</t>
  </si>
  <si>
    <t>Menos de un semestre</t>
  </si>
  <si>
    <t>Un semestre</t>
  </si>
  <si>
    <t>Un año</t>
  </si>
  <si>
    <t>Dos años</t>
  </si>
  <si>
    <t>2019 - 2020</t>
  </si>
  <si>
    <t>Nº estud. curso anterior</t>
  </si>
  <si>
    <t>Fecha fin del curso</t>
  </si>
  <si>
    <t>Fecha inicio del curso</t>
  </si>
  <si>
    <t>Fecha 1ª convocatoria</t>
  </si>
  <si>
    <t>Fecha 2ª convocatoria</t>
  </si>
  <si>
    <t>Curso de gestión económica externa</t>
  </si>
  <si>
    <t>En caso afirmativo, empresa que realiza la gestión externa</t>
  </si>
  <si>
    <t>Tipo de prácticas</t>
  </si>
  <si>
    <t xml:space="preserve">  Nº mín. estud.</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</si>
  <si>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</si>
  <si>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</si>
  <si>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</si>
  <si>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</si>
  <si>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</si>
  <si>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</si>
  <si>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</si>
  <si>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</si>
  <si>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(Por favor, mayúscula sólo en la primera letra)</t>
  </si>
  <si>
    <t>Externo</t>
  </si>
  <si>
    <t>Vinculación</t>
  </si>
  <si>
    <t>UCM</t>
  </si>
  <si>
    <t>TFM (Sólo Máster)</t>
  </si>
  <si>
    <t>Firma Director/a del curso</t>
  </si>
  <si>
    <t>Límite de horas para el curso (presencial)</t>
  </si>
  <si>
    <t>Límite de horas para el curso (no presencial):</t>
  </si>
  <si>
    <t>Descuentos</t>
  </si>
  <si>
    <t>Conferencias o webinars</t>
  </si>
  <si>
    <r>
      <t xml:space="preserve">OBJETIVOS DEL CURSO
</t>
    </r>
    <r>
      <rPr>
        <i/>
        <sz val="11"/>
        <color rgb="FFE67800"/>
        <rFont val="Calibri"/>
        <family val="2"/>
        <scheme val="minor"/>
      </rPr>
      <t>(Para insertar una nueva línea, presionar simultáneamente la tecla Alt e Intro)</t>
    </r>
  </si>
  <si>
    <r>
      <t xml:space="preserve">RECURSOS MATERIALES E INSTALACIONES DISPONIBLES
</t>
    </r>
    <r>
      <rPr>
        <sz val="11"/>
        <color rgb="FFE67800"/>
        <rFont val="Calibri"/>
        <family val="2"/>
        <scheme val="minor"/>
      </rPr>
      <t>(Para insertar una nueva línea, presionar simultáneamente la tecla Alt e Intro)</t>
    </r>
  </si>
  <si>
    <r>
      <t xml:space="preserve">AUTORIZACIÓN DEL HOSPITAL (SI SE PRECISA)
</t>
    </r>
    <r>
      <rPr>
        <i/>
        <sz val="11"/>
        <color rgb="FFE67800"/>
        <rFont val="Calibri"/>
        <family val="2"/>
        <scheme val="minor"/>
      </rPr>
      <t>(Para insertar una nueva línea, presionar simultáneamente la tecla Alt e Intro)</t>
    </r>
  </si>
  <si>
    <r>
      <rPr>
        <b/>
        <sz val="11"/>
        <color rgb="FF0070C0"/>
        <rFont val="Calibri"/>
        <family val="2"/>
        <scheme val="minor"/>
      </rPr>
      <t xml:space="preserve">CONTENIDO </t>
    </r>
    <r>
      <rPr>
        <i/>
        <sz val="11"/>
        <color rgb="FF0070C0"/>
        <rFont val="Calibri"/>
        <family val="2"/>
        <scheme val="minor"/>
      </rPr>
      <t>(Para insertar una nueva línea, presionar simultáneamente la tecla Alt e Intro)</t>
    </r>
  </si>
  <si>
    <r>
      <rPr>
        <b/>
        <sz val="11"/>
        <color rgb="FF0070C0"/>
        <rFont val="Calibri"/>
        <family val="2"/>
        <scheme val="minor"/>
      </rPr>
      <t>COMPETENCIAS ESPECÍFICAS</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</si>
  <si>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r>
      <rPr>
        <b/>
        <sz val="11"/>
        <color rgb="FF0070C0"/>
        <rFont val="Calibri"/>
        <family val="2"/>
        <scheme val="minor"/>
      </rPr>
      <t xml:space="preserve">CRITERIOS Y PROCEDIMIENTOS DE EVALUACIÓN </t>
    </r>
    <r>
      <rPr>
        <i/>
        <sz val="11"/>
        <color rgb="FF0070C0"/>
        <rFont val="Calibri"/>
        <family val="2"/>
        <scheme val="minor"/>
      </rPr>
      <t>(Para insertar una nueva línea, presionar simultáneamente la tecla Alt e Intro)</t>
    </r>
  </si>
  <si>
    <r>
      <rPr>
        <b/>
        <sz val="11"/>
        <color rgb="FF0070C0"/>
        <rFont val="Calibri"/>
        <family val="2"/>
        <scheme val="minor"/>
      </rPr>
      <t>SISTEMA DE DIRECCIÓN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</si>
  <si>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 xml:space="preserve">Total  </t>
  </si>
  <si>
    <t>Núm. de créditos:</t>
  </si>
  <si>
    <t>Nº edición</t>
  </si>
  <si>
    <t>Fecha del Convenio de colaboración con formación permanente</t>
  </si>
  <si>
    <t>Rama de conocimiento</t>
  </si>
  <si>
    <t>Ramas</t>
  </si>
  <si>
    <t>Artes y Humanidades</t>
  </si>
  <si>
    <t>Ciencias</t>
  </si>
  <si>
    <t>Ciencias de la Salud</t>
  </si>
  <si>
    <t>Ciencias Sociales y Jurídicas</t>
  </si>
  <si>
    <t>Ingeniería</t>
  </si>
  <si>
    <t xml:space="preserve"> Email Codirector/a:</t>
  </si>
  <si>
    <r>
      <rPr>
        <b/>
        <sz val="11"/>
        <color rgb="FF0070C0"/>
        <rFont val="Calibri"/>
        <family val="2"/>
        <scheme val="minor"/>
      </rPr>
      <t>SISTEMA DE TUTORIZACIÓN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</si>
  <si>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Nº de estudiantes matriculados</t>
  </si>
  <si>
    <t>Nº de estudiantes que han superado el curso</t>
  </si>
  <si>
    <t>GRADO DEL CUMPLIMIENTO DEL PROGRAMA Y DE LOS OBJETIVOS</t>
  </si>
  <si>
    <t>INDICADORES O DATOS DE EMPLEABILIDAD</t>
  </si>
  <si>
    <t>DNI Coordinador/a:</t>
  </si>
  <si>
    <t>Email Coordinador/a:</t>
  </si>
  <si>
    <t>Precio del título</t>
  </si>
  <si>
    <t>Nº estud. previstos</t>
  </si>
  <si>
    <t>A rellenar por los servicios administrativos:</t>
  </si>
  <si>
    <t>Fecha de entrada de la propuesta</t>
  </si>
  <si>
    <t>Fecha aprobación Comisión</t>
  </si>
  <si>
    <t>Fecha aprobación Consejo Social</t>
  </si>
  <si>
    <r>
      <t xml:space="preserve">JUSTIFICACIÓN DEL TÍTULO PROPUESTO
</t>
    </r>
    <r>
      <rPr>
        <i/>
        <sz val="11"/>
        <color rgb="FFE67800"/>
        <rFont val="Calibri"/>
        <family val="2"/>
        <scheme val="minor"/>
      </rPr>
      <t>(Para insertar una nueva línea, presionar simultáneamente la tecla Alt e Intro)</t>
    </r>
  </si>
  <si>
    <r>
      <rPr>
        <b/>
        <sz val="11"/>
        <color rgb="FF0070C0"/>
        <rFont val="Calibri"/>
        <family val="2"/>
        <scheme val="minor"/>
      </rPr>
      <t>SISTEMA DE SUPERVISIÓN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</si>
  <si>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Admisión previa</t>
  </si>
  <si>
    <t>MEMORIA DEL ÚLTIMO CURSO FINALIZADO</t>
  </si>
  <si>
    <t>Curso académico</t>
  </si>
  <si>
    <t>Curso académico (memoria último curso)</t>
  </si>
  <si>
    <t>Id.</t>
  </si>
  <si>
    <t>Total de estudiantes</t>
  </si>
  <si>
    <t>Certificado de F.P.</t>
  </si>
  <si>
    <t>Diploma de F.P.</t>
  </si>
  <si>
    <t>Diploma Especialización</t>
  </si>
  <si>
    <t>30 - 59 ECTS</t>
  </si>
  <si>
    <t>20 - 29 ECTS</t>
  </si>
  <si>
    <t>&lt;15 ECTS</t>
  </si>
  <si>
    <t>Diferencia</t>
  </si>
  <si>
    <t>Resto matrícula
a abonar</t>
  </si>
  <si>
    <t>Promoción (memoria último curso)</t>
  </si>
  <si>
    <t xml:space="preserve">Móvil:  </t>
  </si>
  <si>
    <r>
      <t xml:space="preserve">PLAN DE ESTUDIOS
</t>
    </r>
    <r>
      <rPr>
        <b/>
        <i/>
        <sz val="11"/>
        <color rgb="FFE67800"/>
        <rFont val="Calibri"/>
        <family val="2"/>
        <scheme val="minor"/>
      </rPr>
      <t>(En un mismo módulo pueden impartirse créditos presenciales y créditos no presenciales)</t>
    </r>
  </si>
  <si>
    <r>
      <t xml:space="preserve">                                                                                   </t>
    </r>
    <r>
      <rPr>
        <b/>
        <sz val="11"/>
        <color rgb="FFF74139"/>
        <rFont val="Calibri"/>
        <family val="2"/>
        <scheme val="minor"/>
      </rPr>
      <t>Nº estudiantes</t>
    </r>
  </si>
  <si>
    <r>
      <t xml:space="preserve">Becados por entidades colaboradoras </t>
    </r>
    <r>
      <rPr>
        <i/>
        <sz val="11"/>
        <color theme="1"/>
        <rFont val="Calibri"/>
        <family val="2"/>
        <scheme val="minor"/>
      </rPr>
      <t>(indicar nombre):</t>
    </r>
  </si>
  <si>
    <r>
      <t xml:space="preserve">Subvenciones, patrocinios u otras fuentes de financiación </t>
    </r>
    <r>
      <rPr>
        <i/>
        <sz val="11"/>
        <color theme="1"/>
        <rFont val="Calibri"/>
        <family val="2"/>
        <scheme val="minor"/>
      </rPr>
      <t>(Indicar nombre o procedencia)</t>
    </r>
    <r>
      <rPr>
        <sz val="11"/>
        <color theme="1"/>
        <rFont val="Calibri"/>
        <family val="2"/>
        <scheme val="minor"/>
      </rPr>
      <t xml:space="preserve">
</t>
    </r>
    <r>
      <rPr>
        <i/>
        <sz val="11"/>
        <color theme="1"/>
        <rFont val="Calibri"/>
        <family val="2"/>
        <scheme val="minor"/>
      </rPr>
      <t>(Indicar procedencia)</t>
    </r>
  </si>
  <si>
    <r>
      <t xml:space="preserve">RESULTADOS DE LA ENCUESTA DE SATISFACCIÓN CON EL TÍTULO
</t>
    </r>
    <r>
      <rPr>
        <i/>
        <sz val="11"/>
        <color rgb="FF942494"/>
        <rFont val="Calibri"/>
        <family val="2"/>
        <scheme val="minor"/>
      </rPr>
      <t>(Sólo en Máster propio, Diploma de Especialización y Experto)</t>
    </r>
  </si>
  <si>
    <t xml:space="preserve">  (si el convenio está en tramitación, deje en blanco la fecha del convenio)</t>
  </si>
  <si>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</si>
  <si>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</si>
  <si>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</si>
  <si>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</si>
  <si>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</si>
  <si>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</si>
  <si>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</si>
  <si>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</si>
  <si>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</si>
  <si>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</si>
  <si>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Nº grupos</t>
  </si>
  <si>
    <t>Grupo 2: fecha inicio</t>
  </si>
  <si>
    <t>Centro Complutense para la Enseñanza del Español</t>
  </si>
  <si>
    <t>2020 - 2021</t>
  </si>
  <si>
    <t>Centro de Formación Permanente</t>
  </si>
  <si>
    <t>Centro Gestor</t>
  </si>
  <si>
    <t>Modalidad de impartición:</t>
  </si>
  <si>
    <t>Otros gastos</t>
  </si>
  <si>
    <t>Horas de actividades docentes:</t>
  </si>
  <si>
    <t>Modalidad:</t>
  </si>
  <si>
    <t>(Para insertar una nueva línea, presionar simultáneamente la tecla Alt e Intro)</t>
  </si>
  <si>
    <t>Dirección y codirección</t>
  </si>
  <si>
    <t>2021 - 2022</t>
  </si>
  <si>
    <r>
      <t xml:space="preserve">JUSTIFICACIÓN DE LA PARTICIPACIÓN DE PROFESORADO UCM POR DEBAJO DEL 25%
</t>
    </r>
    <r>
      <rPr>
        <i/>
        <sz val="11"/>
        <color rgb="FFE67800"/>
        <rFont val="Calibri"/>
        <family val="2"/>
        <scheme val="minor"/>
      </rPr>
      <t>(Para insertar una nueva línea, presionar simultáneamente la tecla Alt e Intro)</t>
    </r>
  </si>
  <si>
    <t>2022 - 2023</t>
  </si>
  <si>
    <t>2019 - 2021</t>
  </si>
  <si>
    <t>Tipo de vinculación con la UCM:</t>
  </si>
  <si>
    <t>No permanente</t>
  </si>
  <si>
    <t>Permanente</t>
  </si>
  <si>
    <t>Vinculación por contrato con la UCM</t>
  </si>
  <si>
    <t>Centro de Donación de Cuerpos y Salas de Disección</t>
  </si>
  <si>
    <t>Máster de F.P.</t>
  </si>
  <si>
    <t>Internado</t>
  </si>
  <si>
    <t>Virtual o No presencial</t>
  </si>
  <si>
    <t xml:space="preserve">                Microcredenciales</t>
  </si>
  <si>
    <t>Máster de Formación Permanente</t>
  </si>
  <si>
    <t>Microcredencial</t>
  </si>
  <si>
    <t>Tres años</t>
  </si>
  <si>
    <t>Híbrida o Semipresencial</t>
  </si>
  <si>
    <t>Propuesta sin modificación</t>
  </si>
  <si>
    <t>Idioma de impartición</t>
  </si>
  <si>
    <t>Castellano</t>
  </si>
  <si>
    <t>Inglés</t>
  </si>
  <si>
    <r>
      <rPr>
        <sz val="11"/>
        <color theme="1"/>
        <rFont val="Calibri"/>
        <family val="2"/>
        <scheme val="minor"/>
      </rPr>
      <t xml:space="preserve">Teléfono de información </t>
    </r>
    <r>
      <rPr>
        <i/>
        <sz val="11"/>
        <color rgb="FF942494"/>
        <rFont val="Calibri"/>
        <family val="2"/>
        <scheme val="minor"/>
      </rPr>
      <t>(9 dígitos)</t>
    </r>
  </si>
  <si>
    <t xml:space="preserve">     Email UCM Director/a:</t>
  </si>
  <si>
    <t>60, 90, 120 ECTS</t>
  </si>
  <si>
    <r>
      <rPr>
        <sz val="8"/>
        <color rgb="FF942494"/>
        <rFont val="Calibri"/>
        <family val="2"/>
        <scheme val="minor"/>
      </rPr>
      <t xml:space="preserve">Mayor/igual a </t>
    </r>
    <r>
      <rPr>
        <sz val="11"/>
        <color rgb="FF942494"/>
        <rFont val="Calibri"/>
        <family val="2"/>
        <scheme val="minor"/>
      </rPr>
      <t>80 ECTS</t>
    </r>
  </si>
  <si>
    <t>Entre 15-30 ECTS</t>
  </si>
  <si>
    <r>
      <t>Precio 3</t>
    </r>
    <r>
      <rPr>
        <vertAlign val="superscript"/>
        <sz val="11"/>
        <color theme="1"/>
        <rFont val="Calibri"/>
        <family val="2"/>
        <scheme val="minor"/>
      </rPr>
      <t>er</t>
    </r>
    <r>
      <rPr>
        <sz val="11"/>
        <color theme="1"/>
        <rFont val="Calibri"/>
        <family val="2"/>
        <scheme val="minor"/>
      </rPr>
      <t xml:space="preserve"> año</t>
    </r>
  </si>
  <si>
    <r>
      <t xml:space="preserve">Créditos TFM </t>
    </r>
    <r>
      <rPr>
        <i/>
        <sz val="11"/>
        <color theme="1"/>
        <rFont val="Calibri"/>
        <family val="2"/>
        <scheme val="minor"/>
      </rPr>
      <t>(Sólo Máster de F.P.)</t>
    </r>
  </si>
  <si>
    <r>
      <t xml:space="preserve">En caso de que la dirección del curso considere solicitar el reconocimiento de créditos para estudiantes de Grado UCM, deberá enviarse a la Sección de Planes de Estudio (spe@ucm.es) copia de este archivo en pdf, junto con la solicitud de reconocimiento de créditos y el comunicado de la aprobación de este curso. Para ello, por favor indique el </t>
    </r>
    <r>
      <rPr>
        <b/>
        <sz val="11"/>
        <rFont val="Calibri"/>
        <family val="2"/>
        <scheme val="minor"/>
      </rPr>
      <t>nombre del curso en inglés</t>
    </r>
    <r>
      <rPr>
        <sz val="11"/>
        <rFont val="Calibri"/>
        <family val="2"/>
        <scheme val="minor"/>
      </rPr>
      <t>:</t>
    </r>
  </si>
  <si>
    <t>Trabajadores de la UCM</t>
  </si>
  <si>
    <r>
      <rPr>
        <sz val="11"/>
        <rFont val="Calibri"/>
        <family val="2"/>
        <scheme val="minor"/>
      </rPr>
      <t xml:space="preserve">Denominación del título </t>
    </r>
    <r>
      <rPr>
        <i/>
        <sz val="11"/>
        <color rgb="FF942494"/>
        <rFont val="Calibri"/>
        <family val="2"/>
        <scheme val="minor"/>
      </rPr>
      <t>(Si se imparte en inglés, especificar título en dicho idioma)</t>
    </r>
  </si>
  <si>
    <r>
      <t xml:space="preserve">Breve resumen del curso </t>
    </r>
    <r>
      <rPr>
        <i/>
        <sz val="11"/>
        <color rgb="FF942494"/>
        <rFont val="Calibri"/>
        <family val="2"/>
        <scheme val="minor"/>
      </rPr>
      <t>(máx. 700 caracteres con espacios)</t>
    </r>
    <r>
      <rPr>
        <i/>
        <u/>
        <sz val="11"/>
        <color rgb="FF942494"/>
        <rFont val="Calibri"/>
        <family val="2"/>
        <scheme val="minor"/>
      </rPr>
      <t xml:space="preserve"> Si se imparte en inglés, el resumen debe ser redactado en inglés</t>
    </r>
    <r>
      <rPr>
        <i/>
        <sz val="11"/>
        <color rgb="FF942494"/>
        <rFont val="Calibri"/>
        <family val="2"/>
        <scheme val="minor"/>
      </rPr>
      <t xml:space="preserve">. </t>
    </r>
    <r>
      <rPr>
        <i/>
        <sz val="11"/>
        <color theme="1"/>
        <rFont val="Calibri"/>
        <family val="2"/>
        <scheme val="minor"/>
      </rPr>
      <t xml:space="preserve">
</t>
    </r>
    <r>
      <rPr>
        <i/>
        <sz val="10"/>
        <color rgb="FF942494"/>
        <rFont val="Calibri"/>
        <family val="2"/>
        <scheme val="minor"/>
      </rPr>
      <t>(Para insertar una nueva línea, presionar simultáneamente la tecla Alt e Intro)</t>
    </r>
  </si>
  <si>
    <r>
      <t xml:space="preserve">Perfil del estudiante a quien se dirige el curso. </t>
    </r>
    <r>
      <rPr>
        <i/>
        <u/>
        <sz val="11"/>
        <color rgb="FF942494"/>
        <rFont val="Calibri"/>
        <family val="2"/>
        <scheme val="minor"/>
      </rPr>
      <t>Si se imparte en inglés, el resumen debe ser redactado en inglés.</t>
    </r>
    <r>
      <rPr>
        <i/>
        <sz val="11"/>
        <color theme="1"/>
        <rFont val="Calibri"/>
        <family val="2"/>
        <scheme val="minor"/>
      </rPr>
      <t xml:space="preserve">
</t>
    </r>
    <r>
      <rPr>
        <i/>
        <sz val="10"/>
        <color rgb="FF942494"/>
        <rFont val="Calibri"/>
        <family val="2"/>
        <scheme val="minor"/>
      </rPr>
      <t>(Para insertar una nueva línea, presionar simultáneamente la tecla Alt e Intro)</t>
    </r>
  </si>
  <si>
    <t>Prácticas externas curriculares</t>
  </si>
  <si>
    <t>*Es imprescindible cumplimentar la información requerida de todos los campos indicados</t>
  </si>
  <si>
    <r>
      <t xml:space="preserve">En caso de que el Centro Gestor </t>
    </r>
    <r>
      <rPr>
        <b/>
        <i/>
        <u/>
        <sz val="11"/>
        <color rgb="FF942494"/>
        <rFont val="Calibri"/>
        <family val="2"/>
        <scheme val="minor"/>
      </rPr>
      <t>sea diferente del Centro Responsable</t>
    </r>
    <r>
      <rPr>
        <b/>
        <i/>
        <sz val="11"/>
        <color rgb="FF942494"/>
        <rFont val="Calibri"/>
        <family val="2"/>
        <scheme val="minor"/>
      </rPr>
      <t xml:space="preserve">, se requiere la siguiente firma: </t>
    </r>
  </si>
  <si>
    <t>Firma del Gerente o Administrador del Centro Gestor</t>
  </si>
  <si>
    <r>
      <rPr>
        <b/>
        <sz val="11"/>
        <color rgb="FF0070C0"/>
        <rFont val="Calibri"/>
        <family val="2"/>
        <scheme val="minor"/>
      </rPr>
      <t xml:space="preserve">INDICAR LAS EMPRESAS E INSTITUCIONES DONDE SE REALIZARÁN LAS PRÁCTICAS  </t>
    </r>
    <r>
      <rPr>
        <i/>
        <sz val="11"/>
        <color rgb="FF0070C0"/>
        <rFont val="Calibri"/>
        <family val="2"/>
        <scheme val="minor"/>
      </rPr>
      <t>(Para insertar una nueva línea, presionar simultáneamente la tecla Alt e Intro)</t>
    </r>
  </si>
  <si>
    <t>INDICAR LAS CLÍNICAS, EMPRESAS E INSTITUCIONES DONDE SE REALIZARÁN LAS PRÁCTICAS</t>
  </si>
  <si>
    <t>* Es imprescindible cumplimentar cada uno de los apartados requeridos en caso de incluir TFM en la titulación (sólo Máster de Formación Permanente)</t>
  </si>
  <si>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</si>
  <si>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</si>
  <si>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</si>
  <si>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</si>
  <si>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</si>
  <si>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</si>
  <si>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</si>
  <si>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</si>
  <si>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</si>
  <si>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</si>
  <si>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</si>
  <si>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</si>
  <si>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</si>
  <si>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</si>
  <si>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</si>
  <si>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</si>
  <si>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</si>
  <si>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</si>
  <si>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</si>
  <si>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</si>
  <si>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</si>
  <si>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</si>
  <si>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</si>
  <si>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</si>
  <si>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</si>
  <si>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t>
  </si>
  <si>
    <t>Horas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</si>
  <si>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</si>
  <si>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</si>
  <si>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</si>
  <si>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</si>
  <si>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</si>
  <si>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</si>
  <si>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</si>
  <si>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</si>
  <si>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</si>
  <si>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</si>
  <si>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</si>
  <si>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</si>
  <si>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</si>
  <si>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</si>
  <si>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</si>
  <si>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</si>
  <si>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r>
      <t xml:space="preserve">Créditos prácticas externas </t>
    </r>
    <r>
      <rPr>
        <b/>
        <sz val="11"/>
        <rFont val="Calibri"/>
        <family val="2"/>
        <scheme val="minor"/>
      </rPr>
      <t>curriculares</t>
    </r>
    <r>
      <rPr>
        <sz val="11"/>
        <rFont val="Calibri"/>
        <family val="2"/>
        <scheme val="minor"/>
      </rPr>
      <t xml:space="preserve"> </t>
    </r>
  </si>
  <si>
    <r>
      <t xml:space="preserve">Prácticas externas </t>
    </r>
    <r>
      <rPr>
        <b/>
        <sz val="11"/>
        <rFont val="Calibri"/>
        <family val="2"/>
        <scheme val="minor"/>
      </rPr>
      <t>extracurriculares</t>
    </r>
  </si>
  <si>
    <t>2024 - 2025</t>
  </si>
  <si>
    <t>2024 - 2026</t>
  </si>
  <si>
    <t>2024 - 2027</t>
  </si>
  <si>
    <t>2021 - 2024</t>
  </si>
  <si>
    <t>2022 - 2024</t>
  </si>
  <si>
    <t>Coordinación académica / Coordinación de prácticas</t>
  </si>
  <si>
    <t>Horas de docencia</t>
  </si>
  <si>
    <t>(9 dígitos incluida la letra)</t>
  </si>
  <si>
    <t>HORAS DE DOCENCIA</t>
  </si>
  <si>
    <r>
      <rPr>
        <b/>
        <sz val="11"/>
        <color rgb="FF0070C0"/>
        <rFont val="Calibri"/>
        <family val="2"/>
        <scheme val="minor"/>
      </rPr>
      <t xml:space="preserve">CRITERIOS Y PROCEDIMIENTOS DE EVALUACIÓN DEL MÓDULO </t>
    </r>
    <r>
      <rPr>
        <i/>
        <sz val="11"/>
        <color rgb="FF0070C0"/>
        <rFont val="Calibri"/>
        <family val="2"/>
        <scheme val="minor"/>
      </rPr>
      <t>(Para insertar una nueva línea, presionar simultáneamente la tecla Alt e Intro)</t>
    </r>
  </si>
  <si>
    <r>
      <t xml:space="preserve">CRITERIOS Y PROCEDIMIENTOS DE EVALUACIÓN DEL MÓDULO </t>
    </r>
    <r>
      <rPr>
        <i/>
        <sz val="11"/>
        <color rgb="FF0070C0"/>
        <rFont val="Calibri"/>
        <family val="2"/>
        <scheme val="minor"/>
      </rPr>
      <t>(Para insertar una nueva línea, presionar simultáneamente la tecla Alt e Intro)</t>
    </r>
  </si>
  <si>
    <t>Prácticas clínicas / formación práctica</t>
  </si>
  <si>
    <r>
      <rPr>
        <b/>
        <sz val="11"/>
        <color rgb="FF0070C0"/>
        <rFont val="Calibri"/>
        <family val="2"/>
        <scheme val="minor"/>
      </rPr>
      <t xml:space="preserve">CRITERIOS Y PROCEDIMIENTOS DE EVALUACIÓN DE LAS PRÁCTICAS </t>
    </r>
    <r>
      <rPr>
        <i/>
        <sz val="11"/>
        <color rgb="FF0070C0"/>
        <rFont val="Calibri"/>
        <family val="2"/>
        <scheme val="minor"/>
      </rPr>
      <t>(Para insertar una nueva línea, presionar simultáneamente la tecla Alt e Intro)</t>
    </r>
  </si>
  <si>
    <t>Total docencia   :</t>
  </si>
  <si>
    <t>------------------</t>
  </si>
  <si>
    <r>
      <rPr>
        <b/>
        <sz val="11"/>
        <color rgb="FF0070C0"/>
        <rFont val="Calibri"/>
        <family val="2"/>
        <scheme val="minor"/>
      </rPr>
      <t xml:space="preserve">CRITERIOS Y PROCEDIMIENTOS DE EVALUACIÓN DEL TRABAJO FIN DE MÁSTER </t>
    </r>
    <r>
      <rPr>
        <i/>
        <sz val="11"/>
        <color rgb="FF0070C0"/>
        <rFont val="Calibri"/>
        <family val="2"/>
        <scheme val="minor"/>
      </rPr>
      <t>(Para insertar una nueva línea, presionar simultáneamente la tecla Alt e Intro)</t>
    </r>
  </si>
  <si>
    <t xml:space="preserve">COTIZACIÓN  SS. (PRÁCTICAS EXTERNAS) </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</si>
  <si>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</si>
  <si>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</si>
  <si>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r>
      <t xml:space="preserve">CRITERIOS DE LA CALIFICACIÓN FINAL
</t>
    </r>
    <r>
      <rPr>
        <i/>
        <sz val="11"/>
        <color rgb="FFE67800"/>
        <rFont val="Calibri"/>
        <family val="2"/>
        <scheme val="minor"/>
      </rPr>
      <t>(Para insertar una nueva línea, presionar simultáneamente la tecla Alt e Intro)</t>
    </r>
  </si>
  <si>
    <r>
      <t xml:space="preserve">Si necesita capacidad para más profesores, solicite una excel ampliada a la sección. No añada filas al documento. </t>
    </r>
    <r>
      <rPr>
        <b/>
        <u/>
        <sz val="11"/>
        <color theme="1"/>
        <rFont val="Calibri"/>
        <family val="2"/>
        <scheme val="minor"/>
      </rPr>
      <t>No se ampliarán documentos ya cumplimentados</t>
    </r>
    <r>
      <rPr>
        <sz val="11"/>
        <color theme="1"/>
        <rFont val="Calibri"/>
        <family val="2"/>
        <scheme val="minor"/>
      </rPr>
      <t>, sino que se enviará un documento en blanco con capacidad ampliada del profesorado, la dirección, codirección y coordinación, en su caso.</t>
    </r>
  </si>
  <si>
    <t>Máster Propio</t>
  </si>
  <si>
    <t xml:space="preserve">UCM </t>
  </si>
  <si>
    <t>RESUMEN DE LA PARTICIPACIÓN DEL PROFESORADO</t>
  </si>
  <si>
    <t>Escuela Profesional de Medicina Legal y Forense</t>
  </si>
  <si>
    <r>
      <t xml:space="preserve">Módulo
</t>
    </r>
    <r>
      <rPr>
        <i/>
        <sz val="11"/>
        <color rgb="FF942494"/>
        <rFont val="Calibri"/>
        <family val="2"/>
        <scheme val="minor"/>
      </rPr>
      <t>Para la expedición del título bilingüe (español/inglés), independientemente del idioma de impartición, es necesario incluir los módulos primero en castellano y, a continuación, en inglés</t>
    </r>
  </si>
  <si>
    <t>Solo para Máster Formación Permanente, Diploma de Especialización, Experto e Internado:</t>
  </si>
  <si>
    <t xml:space="preserve">Solo para Diploma de FP, Certificado de FP y Microcredenciales, si se presenta más de un grupo, debe incluir la siguiente información de cada grupo: </t>
  </si>
  <si>
    <t xml:space="preserve">Admisión previa 
</t>
  </si>
  <si>
    <t xml:space="preserve">Si se propone un segundo grupo, debe incluir la siguiente información: </t>
  </si>
  <si>
    <t>Módulo: Prácticas Externas Curriculares</t>
  </si>
  <si>
    <t>Módulo Prácticas Clínicas o Formación Práctica</t>
  </si>
  <si>
    <t>Módulo Trabajo Fin de Máster</t>
  </si>
  <si>
    <t>Posgrado de Especialización</t>
  </si>
  <si>
    <t>Versión 12.0</t>
  </si>
  <si>
    <t>En caso de modificación, indicar los cambios realizados</t>
  </si>
  <si>
    <t>En caso de incluir prácticas académicas externas/curriculares y extracurriculares/clínicas, cumplimentar los datos del Coordinador de Prácticas</t>
  </si>
  <si>
    <r>
      <t>Reserva de plaza (</t>
    </r>
    <r>
      <rPr>
        <b/>
        <sz val="9"/>
        <color rgb="FF7030A0"/>
        <rFont val="Calibri"/>
        <family val="2"/>
        <scheme val="minor"/>
      </rPr>
      <t>No se admite en los cursos de gestión externa e internado)</t>
    </r>
  </si>
  <si>
    <t>La Dirección del curso</t>
  </si>
  <si>
    <t xml:space="preserve">              El Decanato o Dirección del Centro</t>
  </si>
  <si>
    <r>
      <rPr>
        <sz val="11"/>
        <color theme="1"/>
        <rFont val="Calibri"/>
        <family val="2"/>
        <scheme val="minor"/>
      </rPr>
      <t xml:space="preserve">Página web del título </t>
    </r>
    <r>
      <rPr>
        <sz val="11"/>
        <color rgb="FF7030A0"/>
        <rFont val="Calibri"/>
        <family val="2"/>
        <scheme val="minor"/>
      </rPr>
      <t>(Máx. 65 caracteres)</t>
    </r>
    <r>
      <rPr>
        <i/>
        <sz val="11"/>
        <color rgb="FF942494"/>
        <rFont val="Calibri"/>
        <family val="2"/>
        <scheme val="minor"/>
      </rPr>
      <t xml:space="preserve">
</t>
    </r>
  </si>
  <si>
    <t>Apellidos y nombre del Coord.Académico:</t>
  </si>
  <si>
    <t>Apellidos y nombre del Coord. Prácticas:</t>
  </si>
  <si>
    <t>VºBº  Decanato o Dirección del Centro Gestor</t>
  </si>
  <si>
    <t xml:space="preserve">TOTAL INGRESOS </t>
  </si>
  <si>
    <r>
      <rPr>
        <b/>
        <u/>
        <sz val="10"/>
        <color rgb="FF942494"/>
        <rFont val="Calibri"/>
        <family val="2"/>
        <scheme val="minor"/>
      </rPr>
      <t>Observación sobre las "Modalidades de impartición"</t>
    </r>
    <r>
      <rPr>
        <b/>
        <sz val="10"/>
        <color rgb="FF942494"/>
        <rFont val="Calibri"/>
        <family val="2"/>
        <scheme val="minor"/>
      </rPr>
      <t xml:space="preserve">
Presencial </t>
    </r>
    <r>
      <rPr>
        <i/>
        <sz val="10"/>
        <color rgb="FF942494"/>
        <rFont val="Calibri"/>
        <family val="2"/>
        <scheme val="minor"/>
      </rPr>
      <t>(80% de los créditos impartidos en forma presencial - excluidos ECTS de prácticas externas y TFM, si los hubiera)</t>
    </r>
    <r>
      <rPr>
        <b/>
        <sz val="10"/>
        <color rgb="FF942494"/>
        <rFont val="Calibri"/>
        <family val="2"/>
        <scheme val="minor"/>
      </rPr>
      <t xml:space="preserve">
Híbrida o Semipresencial </t>
    </r>
    <r>
      <rPr>
        <i/>
        <sz val="10"/>
        <color rgb="FF942494"/>
        <rFont val="Calibri"/>
        <family val="2"/>
        <scheme val="minor"/>
      </rPr>
      <t>(entre el 30 y el 79% de los ECTS totales del título sea impartida en modalidad presencial - excluidos ECTS de prácticas externas y TFM, si los hubiera)</t>
    </r>
    <r>
      <rPr>
        <b/>
        <sz val="10"/>
        <color rgb="FF942494"/>
        <rFont val="Calibri"/>
        <family val="2"/>
        <scheme val="minor"/>
      </rPr>
      <t xml:space="preserve">
Virtual o No Presencial </t>
    </r>
    <r>
      <rPr>
        <i/>
        <sz val="10"/>
        <color rgb="FF942494"/>
        <rFont val="Calibri"/>
        <family val="2"/>
        <scheme val="minor"/>
      </rPr>
      <t>(cuando la docencia presencial sea inferior al 30% de los ECTS totales del título- excluidos ECTS de prácticas externas y TFM, si los hubiera )</t>
    </r>
    <r>
      <rPr>
        <b/>
        <sz val="10"/>
        <color rgb="FF942494"/>
        <rFont val="Calibri"/>
        <family val="2"/>
        <scheme val="minor"/>
      </rPr>
      <t xml:space="preserve">
 </t>
    </r>
  </si>
  <si>
    <r>
      <t xml:space="preserve">Créditos práctIcas </t>
    </r>
    <r>
      <rPr>
        <b/>
        <sz val="10"/>
        <color theme="1"/>
        <rFont val="Calibri"/>
        <family val="2"/>
        <scheme val="minor"/>
      </rPr>
      <t>clínicas o form. práctica</t>
    </r>
  </si>
  <si>
    <r>
      <t xml:space="preserve">PARA TODOS: </t>
    </r>
    <r>
      <rPr>
        <b/>
        <i/>
        <u/>
        <sz val="11"/>
        <color rgb="FF942494"/>
        <rFont val="Calibri"/>
        <family val="2"/>
        <scheme val="minor"/>
      </rPr>
      <t>Justificación de la solicitud de grupos en su caso</t>
    </r>
    <r>
      <rPr>
        <b/>
        <i/>
        <sz val="11"/>
        <color rgb="FF942494"/>
        <rFont val="Calibri"/>
        <family val="2"/>
        <scheme val="minor"/>
      </rPr>
      <t xml:space="preserve"> (es preciso indicar la demanda obtenida en la edición anterior y/o interés mostrado por posibles estudiantes que justifiquen esta petición)</t>
    </r>
  </si>
  <si>
    <t>Instituto Pluridisciplinar</t>
  </si>
  <si>
    <t>Escuela de Especialización Profesional de Hidrología Médica e Hidroterapia</t>
  </si>
  <si>
    <t>Descuento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</si>
</sst>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_);[Red]\(&quot;€&quot;#,##0\)"/>
    <numFmt numFmtId="165" formatCode="#,##0\ &quot;€&quot;"/>
    <numFmt numFmtId="166" formatCode="dd\-mm\-yy;@"/>
    <numFmt numFmtId="167" formatCode="#,##0.00\ &quot;€&quot;"/>
    <numFmt numFmtId="168" formatCode="0.0"/>
    <numFmt numFmtId="169" formatCode="0.0%"/>
  </numFmts>
  <fonts count="67">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b/>
      <sz val="14"/>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9"/>
      <color rgb="FFFF0000"/>
      <name val="Calibri"/>
      <family val="2"/>
      <scheme val="minor"/>
    </font>
    <font>
      <b/>
      <sz val="12"/>
      <color rgb="FF0070C0"/>
      <name val="Calibri"/>
      <family val="2"/>
      <scheme val="minor"/>
    </font>
    <font>
      <b/>
      <i/>
      <sz val="11"/>
      <color rgb="FF0070C0"/>
      <name val="Calibri"/>
      <family val="2"/>
      <scheme val="minor"/>
    </font>
    <font>
      <sz val="11"/>
      <color rgb="FF0070C0"/>
      <name val="Calibri"/>
      <family val="2"/>
      <scheme val="minor"/>
    </font>
    <font>
      <b/>
      <sz val="14"/>
      <color theme="0"/>
      <name val="Calibri"/>
      <family val="2"/>
      <scheme val="minor"/>
    </font>
    <font>
      <b/>
      <sz val="12"/>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b/>
      <sz val="11"/>
      <color rgb="FFE67800"/>
      <name val="Calibri"/>
      <family val="2"/>
      <scheme val="minor"/>
    </font>
    <font>
      <i/>
      <sz val="11"/>
      <name val="Calibri"/>
      <family val="2"/>
      <scheme val="minor"/>
    </font>
    <font>
      <i/>
      <sz val="11"/>
      <color theme="1"/>
      <name val="Calibri"/>
      <family val="2"/>
      <scheme val="minor"/>
    </font>
    <font>
      <sz val="11"/>
      <color rgb="FF942494"/>
      <name val="Calibri"/>
      <family val="2"/>
      <scheme val="minor"/>
    </font>
    <font>
      <u/>
      <sz val="11"/>
      <color theme="10"/>
      <name val="Calibri"/>
      <family val="2"/>
      <scheme val="minor"/>
    </font>
    <font>
      <u/>
      <sz val="11"/>
      <color rgb="FF942494"/>
      <name val="Calibri"/>
      <family val="2"/>
      <scheme val="minor"/>
    </font>
    <font>
      <sz val="11"/>
      <color rgb="FFF74139"/>
      <name val="Calibri"/>
      <family val="2"/>
      <scheme val="minor"/>
    </font>
    <font>
      <sz val="12"/>
      <color rgb="FF942494"/>
      <name val="Calibri"/>
      <family val="2"/>
      <scheme val="minor"/>
    </font>
    <font>
      <i/>
      <sz val="10"/>
      <color rgb="FF942494"/>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E67800"/>
      <name val="Calibri"/>
      <family val="2"/>
      <scheme val="minor"/>
    </font>
    <font>
      <b/>
      <sz val="12"/>
      <color rgb="FFE67800"/>
      <name val="Calibri"/>
      <family val="2"/>
      <scheme val="minor"/>
    </font>
    <font>
      <i/>
      <sz val="11"/>
      <color rgb="FF0070C0"/>
      <name val="Calibri"/>
      <family val="2"/>
      <scheme val="minor"/>
    </font>
    <font>
      <sz val="11"/>
      <color rgb="FFE67800"/>
      <name val="Calibri"/>
      <family val="2"/>
      <scheme val="minor"/>
    </font>
    <font>
      <i/>
      <sz val="11"/>
      <color rgb="FF942494"/>
      <name val="Calibri"/>
      <family val="2"/>
      <scheme val="minor"/>
    </font>
    <font>
      <b/>
      <i/>
      <sz val="11"/>
      <color rgb="FFE67800"/>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9"/>
      <name val="Calibri"/>
      <family val="2"/>
      <scheme val="minor"/>
    </font>
    <font>
      <sz val="11"/>
      <color theme="0"/>
      <name val="Calibri"/>
      <family val="2"/>
      <scheme val="minor"/>
    </font>
    <font>
      <u/>
      <sz val="12"/>
      <color rgb="FF222222"/>
      <name val="Arial"/>
      <family val="2"/>
    </font>
    <font>
      <sz val="8"/>
      <color rgb="FF942494"/>
      <name val="Calibri"/>
      <family val="2"/>
      <scheme val="minor"/>
    </font>
    <font>
      <b/>
      <i/>
      <u/>
      <sz val="11"/>
      <color rgb="FF942494"/>
      <name val="Calibri"/>
      <family val="2"/>
      <scheme val="minor"/>
    </font>
    <font>
      <i/>
      <u/>
      <sz val="11"/>
      <color rgb="FF942494"/>
      <name val="Calibri"/>
      <family val="2"/>
      <scheme val="minor"/>
    </font>
    <font>
      <b/>
      <sz val="10"/>
      <color rgb="FFFF0000"/>
      <name val="Calibri"/>
      <family val="2"/>
      <scheme val="minor"/>
    </font>
    <font>
      <b/>
      <i/>
      <sz val="16"/>
      <color rgb="FF942494"/>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u/>
      <sz val="11"/>
      <color theme="1"/>
      <name val="Calibri"/>
      <family val="2"/>
      <scheme val="minor"/>
    </font>
    <font>
      <u val="double"/>
      <sz val="11"/>
      <color theme="1"/>
      <name val="Calibri"/>
      <family val="2"/>
      <scheme val="minor"/>
    </font>
    <font>
      <u val="double"/>
      <sz val="11"/>
      <color rgb="FF942494"/>
      <name val="Calibri"/>
      <family val="2"/>
      <scheme val="minor"/>
    </font>
    <font>
      <sz val="9"/>
      <color rgb="FF942494"/>
      <name val="Calibri"/>
      <family val="2"/>
      <scheme val="minor"/>
    </font>
    <font>
      <sz val="10"/>
      <color theme="1"/>
      <name val="Calibri"/>
      <family val="2"/>
      <scheme val="minor"/>
    </font>
    <font>
      <sz val="11"/>
      <color rgb="FF7030A0"/>
      <name val="Calibri"/>
      <family val="2"/>
      <scheme val="minor"/>
    </font>
    <font>
      <b/>
      <sz val="9"/>
      <color rgb="FF7030A0"/>
      <name val="Calibri"/>
      <family val="2"/>
      <scheme val="minor"/>
    </font>
    <font>
      <b/>
      <sz val="10"/>
      <color rgb="FF942494"/>
      <name val="Calibri"/>
      <family val="2"/>
      <scheme val="minor"/>
    </font>
    <font>
      <b/>
      <u/>
      <sz val="10"/>
      <color rgb="FF942494"/>
      <name val="Calibri"/>
      <family val="2"/>
      <scheme val="minor"/>
    </font>
    <font>
      <b/>
      <sz val="10"/>
      <color theme="1"/>
      <name val="Calibri"/>
      <family val="2"/>
      <scheme val="minor"/>
    </font>
    <font>
      <b/>
      <sz val="11"/>
      <color theme="1" tint="4.9989318521683403E-2"/>
      <name val="Calibri"/>
      <family val="2"/>
      <scheme val="minor"/>
    </font>
    <font>
      <b/>
      <i/>
      <sz val="12"/>
      <color rgb="FF942494"/>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F9621"/>
        <bgColor indexed="64"/>
      </patternFill>
    </fill>
    <fill>
      <patternFill patternType="solid">
        <fgColor rgb="FFF74139"/>
        <bgColor indexed="64"/>
      </patternFill>
    </fill>
    <fill>
      <patternFill patternType="solid">
        <fgColor theme="0" tint="-4.9989318521683403E-2"/>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double">
        <color indexed="64"/>
      </top>
      <bottom/>
      <diagonal/>
    </border>
    <border>
      <left/>
      <right/>
      <top/>
      <bottom style="double">
        <color indexed="64"/>
      </bottom>
      <diagonal/>
    </border>
    <border>
      <left/>
      <right style="thin">
        <color indexed="64"/>
      </right>
      <top/>
      <bottom style="double">
        <color indexed="64"/>
      </bottom>
      <diagonal/>
    </border>
    <border>
      <left/>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style="double">
        <color indexed="64"/>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n">
        <color indexed="64"/>
      </left>
      <right style="thick">
        <color auto="1"/>
      </right>
      <top style="thin">
        <color indexed="64"/>
      </top>
      <bottom/>
      <diagonal/>
    </border>
    <border>
      <left style="thick">
        <color indexed="64"/>
      </left>
      <right/>
      <top style="double">
        <color indexed="64"/>
      </top>
      <bottom/>
      <diagonal/>
    </border>
    <border>
      <left/>
      <right style="thick">
        <color indexed="64"/>
      </right>
      <top style="double">
        <color indexed="64"/>
      </top>
      <bottom/>
      <diagonal/>
    </border>
    <border>
      <left style="thick">
        <color indexed="64"/>
      </left>
      <right style="thin">
        <color indexed="64"/>
      </right>
      <top style="double">
        <color indexed="64"/>
      </top>
      <bottom/>
      <diagonal/>
    </border>
    <border>
      <left style="thin">
        <color indexed="64"/>
      </left>
      <right style="thick">
        <color indexed="64"/>
      </right>
      <top style="double">
        <color indexed="64"/>
      </top>
      <bottom/>
      <diagonal/>
    </border>
    <border>
      <left style="thick">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bottom style="double">
        <color indexed="64"/>
      </bottom>
      <diagonal/>
    </border>
    <border>
      <left/>
      <right style="thick">
        <color indexed="64"/>
      </right>
      <top/>
      <bottom style="double">
        <color indexed="64"/>
      </bottom>
      <diagonal/>
    </border>
    <border>
      <left style="thick">
        <color indexed="64"/>
      </left>
      <right/>
      <top/>
      <bottom style="double">
        <color indexed="64"/>
      </bottom>
      <diagonal/>
    </border>
    <border>
      <left/>
      <right style="thick">
        <color indexed="64"/>
      </right>
      <top style="double">
        <color indexed="64"/>
      </top>
      <bottom style="thin">
        <color indexed="64"/>
      </bottom>
      <diagonal/>
    </border>
    <border>
      <left/>
      <right style="thick">
        <color indexed="64"/>
      </right>
      <top/>
      <bottom style="thin">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style="double">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double">
        <color indexed="64"/>
      </right>
      <top/>
      <bottom/>
      <diagonal/>
    </border>
    <border>
      <left style="double">
        <color indexed="64"/>
      </left>
      <right style="double">
        <color indexed="64"/>
      </right>
      <top/>
      <bottom/>
      <diagonal/>
    </border>
    <border>
      <left style="double">
        <color indexed="64"/>
      </left>
      <right style="thick">
        <color indexed="64"/>
      </right>
      <top/>
      <bottom/>
      <diagonal/>
    </border>
    <border>
      <left style="thick">
        <color indexed="64"/>
      </left>
      <right/>
      <top style="double">
        <color indexed="64"/>
      </top>
      <bottom style="thick">
        <color indexed="64"/>
      </bottom>
      <diagonal/>
    </border>
    <border>
      <left/>
      <right/>
      <top style="double">
        <color indexed="64"/>
      </top>
      <bottom style="thick">
        <color indexed="64"/>
      </bottom>
      <diagonal/>
    </border>
    <border>
      <left/>
      <right style="thick">
        <color indexed="64"/>
      </right>
      <top style="double">
        <color indexed="64"/>
      </top>
      <bottom style="thick">
        <color indexed="64"/>
      </bottom>
      <diagonal/>
    </border>
    <border>
      <left/>
      <right style="thin">
        <color indexed="64"/>
      </right>
      <top style="thick">
        <color indexed="64"/>
      </top>
      <bottom style="thin">
        <color indexed="64"/>
      </bottom>
      <diagonal/>
    </border>
    <border>
      <left style="thin">
        <color indexed="64"/>
      </left>
      <right style="thick">
        <color auto="1"/>
      </right>
      <top style="thin">
        <color indexed="64"/>
      </top>
      <bottom style="thick">
        <color indexed="64"/>
      </bottom>
      <diagonal/>
    </border>
    <border>
      <left/>
      <right style="thin">
        <color indexed="64"/>
      </right>
      <top style="thin">
        <color indexed="64"/>
      </top>
      <bottom style="thick">
        <color indexed="64"/>
      </bottom>
      <diagonal/>
    </border>
  </borders>
  <cellStyleXfs count="4">
    <xf numFmtId="0" fontId="0" fillId="0" borderId="0"/>
    <xf numFmtId="9" fontId="15" fillId="0" borderId="0" applyFont="0" applyFill="0" applyBorder="0" applyAlignment="0" applyProtection="0"/>
    <xf numFmtId="0" fontId="26" fillId="0" borderId="0" applyNumberFormat="0" applyFill="0" applyBorder="0" applyAlignment="0" applyProtection="0"/>
    <xf numFmtId="0" fontId="51" fillId="9" borderId="25" applyNumberFormat="0" applyAlignment="0" applyProtection="0"/>
  </cellStyleXfs>
  <cellXfs count="675">
    <xf numFmtId="0" fontId="0" fillId="0" borderId="0" xfId="0"/>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0" fillId="0" borderId="0" xfId="0" applyAlignment="1">
      <alignment horizontal="left"/>
    </xf>
    <xf numFmtId="0" fontId="28" fillId="0" borderId="0" xfId="0" applyFont="1"/>
    <xf numFmtId="0" fontId="28" fillId="0" borderId="0" xfId="0" applyFont="1" applyAlignment="1">
      <alignment horizontal="left" vertical="center"/>
    </xf>
    <xf numFmtId="165" fontId="25" fillId="0" borderId="1" xfId="0" applyNumberFormat="1"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5" fillId="0" borderId="1" xfId="0" applyNumberFormat="1" applyFont="1" applyBorder="1" applyAlignment="1" applyProtection="1">
      <alignment horizontal="center" vertical="center"/>
      <protection locked="0"/>
    </xf>
    <xf numFmtId="0" fontId="28" fillId="0" borderId="1" xfId="0" applyFont="1" applyBorder="1" applyAlignment="1" applyProtection="1">
      <alignment horizontal="center" vertical="center"/>
      <protection locked="0"/>
    </xf>
    <xf numFmtId="167" fontId="28"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2" fontId="5" fillId="0" borderId="1" xfId="0" applyNumberFormat="1" applyFont="1" applyBorder="1" applyAlignment="1" applyProtection="1">
      <alignment horizontal="center" vertical="center" wrapText="1"/>
      <protection locked="0"/>
    </xf>
    <xf numFmtId="164" fontId="0" fillId="0" borderId="0" xfId="0" applyNumberFormat="1"/>
    <xf numFmtId="167" fontId="0" fillId="2" borderId="1" xfId="0" applyNumberFormat="1" applyFill="1" applyBorder="1" applyAlignment="1">
      <alignment horizontal="center" vertical="center"/>
    </xf>
    <xf numFmtId="0" fontId="0" fillId="0" borderId="0" xfId="0" applyAlignment="1">
      <alignment horizontal="right"/>
    </xf>
    <xf numFmtId="1" fontId="25" fillId="0" borderId="1" xfId="0" applyNumberFormat="1" applyFont="1" applyBorder="1" applyAlignment="1" applyProtection="1">
      <alignment horizontal="center" vertical="center"/>
      <protection locked="0"/>
    </xf>
    <xf numFmtId="0" fontId="0" fillId="0" borderId="1" xfId="0" applyBorder="1" applyAlignment="1" applyProtection="1">
      <alignment horizontal="right" vertical="center"/>
      <protection locked="0"/>
    </xf>
    <xf numFmtId="0" fontId="0" fillId="0" borderId="1" xfId="0" applyBorder="1" applyAlignment="1" applyProtection="1">
      <alignment horizontal="center" vertical="center"/>
      <protection locked="0"/>
    </xf>
    <xf numFmtId="0" fontId="5" fillId="0" borderId="0" xfId="0" applyFont="1" applyAlignment="1">
      <alignment horizontal="left"/>
    </xf>
    <xf numFmtId="9" fontId="0" fillId="0" borderId="0" xfId="1" applyFont="1" applyAlignment="1">
      <alignment horizontal="right"/>
    </xf>
    <xf numFmtId="9" fontId="0" fillId="0" borderId="0" xfId="1" applyFont="1"/>
    <xf numFmtId="10" fontId="5" fillId="2" borderId="1" xfId="1" applyNumberFormat="1" applyFont="1" applyFill="1" applyBorder="1" applyAlignment="1" applyProtection="1">
      <alignment horizontal="center" vertical="center"/>
    </xf>
    <xf numFmtId="1" fontId="5" fillId="2" borderId="1" xfId="0" applyNumberFormat="1" applyFont="1" applyFill="1" applyBorder="1" applyAlignment="1">
      <alignment horizontal="center" vertical="center"/>
    </xf>
    <xf numFmtId="0" fontId="25" fillId="0" borderId="10" xfId="0" applyFont="1" applyBorder="1" applyAlignment="1" applyProtection="1">
      <alignment horizontal="center" vertical="center"/>
      <protection locked="0"/>
    </xf>
    <xf numFmtId="0" fontId="0" fillId="0" borderId="0" xfId="0" applyAlignment="1">
      <alignment vertical="center"/>
    </xf>
    <xf numFmtId="0" fontId="43" fillId="0" borderId="0" xfId="0" applyFont="1" applyAlignment="1">
      <alignment vertical="center"/>
    </xf>
    <xf numFmtId="0" fontId="5" fillId="2" borderId="1" xfId="0" applyFont="1" applyFill="1" applyBorder="1" applyAlignment="1">
      <alignment horizontal="center" vertical="center"/>
    </xf>
    <xf numFmtId="0" fontId="42" fillId="0" borderId="0" xfId="0" applyFont="1" applyAlignment="1">
      <alignment vertical="center"/>
    </xf>
    <xf numFmtId="2" fontId="25" fillId="0" borderId="1" xfId="0" applyNumberFormat="1" applyFont="1" applyBorder="1" applyAlignment="1" applyProtection="1">
      <alignment horizontal="center" vertical="center"/>
      <protection locked="0"/>
    </xf>
    <xf numFmtId="168" fontId="0" fillId="2" borderId="1" xfId="0" applyNumberFormat="1" applyFill="1" applyBorder="1" applyAlignment="1">
      <alignment horizontal="center" vertical="center"/>
    </xf>
    <xf numFmtId="0" fontId="0" fillId="0" borderId="0" xfId="0" applyProtection="1">
      <protection locked="0"/>
    </xf>
    <xf numFmtId="0" fontId="0" fillId="0" borderId="0" xfId="0" applyAlignment="1" applyProtection="1">
      <alignment horizontal="center" vertical="center"/>
      <protection locked="0"/>
    </xf>
    <xf numFmtId="0" fontId="13"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25" fillId="0" borderId="0" xfId="0" applyFont="1" applyAlignment="1">
      <alignment horizontal="left" vertical="center"/>
    </xf>
    <xf numFmtId="0" fontId="25" fillId="0" borderId="0" xfId="0" applyFont="1" applyAlignment="1">
      <alignment horizontal="left"/>
    </xf>
    <xf numFmtId="0" fontId="0" fillId="0" borderId="0" xfId="0" applyAlignment="1">
      <alignment horizontal="right" vertical="center"/>
    </xf>
    <xf numFmtId="49" fontId="5" fillId="0" borderId="0" xfId="0" applyNumberFormat="1" applyFont="1" applyAlignment="1">
      <alignment horizontal="right" vertical="center"/>
    </xf>
    <xf numFmtId="0" fontId="6" fillId="0" borderId="0" xfId="0" applyFont="1" applyAlignment="1">
      <alignment horizontal="left" vertical="center"/>
    </xf>
    <xf numFmtId="0" fontId="20" fillId="0" borderId="0" xfId="0" applyFont="1" applyAlignment="1">
      <alignment horizontal="left" vertical="center"/>
    </xf>
    <xf numFmtId="0" fontId="0" fillId="0" borderId="0" xfId="0" applyAlignment="1">
      <alignment horizontal="center" vertical="center"/>
    </xf>
    <xf numFmtId="0" fontId="0" fillId="0" borderId="17" xfId="0" applyBorder="1"/>
    <xf numFmtId="0" fontId="0" fillId="0" borderId="0" xfId="0" applyAlignment="1">
      <alignment horizontal="center"/>
    </xf>
    <xf numFmtId="0" fontId="0" fillId="0" borderId="15" xfId="0" applyBorder="1" applyAlignment="1">
      <alignment horizontal="center"/>
    </xf>
    <xf numFmtId="0" fontId="10" fillId="0" borderId="0" xfId="0" applyFont="1" applyAlignment="1">
      <alignment horizontal="center"/>
    </xf>
    <xf numFmtId="0" fontId="12" fillId="0" borderId="0" xfId="0" applyFont="1" applyAlignment="1">
      <alignment horizontal="center"/>
    </xf>
    <xf numFmtId="0" fontId="14" fillId="0" borderId="0" xfId="0" applyFont="1" applyAlignment="1">
      <alignment horizontal="left" vertical="center"/>
    </xf>
    <xf numFmtId="0" fontId="22" fillId="0" borderId="1" xfId="0" applyFont="1" applyBorder="1" applyAlignment="1">
      <alignment horizontal="center" vertical="center" wrapText="1"/>
    </xf>
    <xf numFmtId="0" fontId="1" fillId="0" borderId="0" xfId="0" applyFont="1" applyAlignment="1">
      <alignment horizontal="center" vertical="center"/>
    </xf>
    <xf numFmtId="1" fontId="1" fillId="2" borderId="1" xfId="0" applyNumberFormat="1" applyFont="1" applyFill="1" applyBorder="1" applyAlignment="1">
      <alignment horizontal="center" vertical="center"/>
    </xf>
    <xf numFmtId="0" fontId="17" fillId="0" borderId="0" xfId="0" applyFont="1" applyAlignment="1">
      <alignment vertical="center"/>
    </xf>
    <xf numFmtId="0" fontId="13" fillId="0" borderId="0" xfId="0" applyFont="1" applyAlignment="1">
      <alignment vertical="center"/>
    </xf>
    <xf numFmtId="0" fontId="4" fillId="0" borderId="0" xfId="0" applyFont="1" applyAlignment="1">
      <alignment vertical="center"/>
    </xf>
    <xf numFmtId="0" fontId="10" fillId="0" borderId="0" xfId="0" applyFont="1" applyAlignment="1">
      <alignment vertical="center" wrapText="1"/>
    </xf>
    <xf numFmtId="0" fontId="3"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xf numFmtId="0" fontId="18" fillId="0" borderId="0" xfId="0" applyFont="1" applyAlignment="1">
      <alignment vertical="center"/>
    </xf>
    <xf numFmtId="0" fontId="32" fillId="0" borderId="0" xfId="0" applyFont="1" applyAlignment="1">
      <alignment horizontal="center" vertical="center"/>
    </xf>
    <xf numFmtId="167" fontId="5" fillId="2" borderId="1" xfId="0" applyNumberFormat="1" applyFont="1" applyFill="1" applyBorder="1" applyAlignment="1">
      <alignment horizontal="center" vertical="center" wrapText="1"/>
    </xf>
    <xf numFmtId="167" fontId="32" fillId="0" borderId="0" xfId="0" applyNumberFormat="1" applyFont="1" applyAlignment="1">
      <alignment horizontal="center" vertical="center" wrapText="1"/>
    </xf>
    <xf numFmtId="0" fontId="1" fillId="0" borderId="0" xfId="0" applyFont="1" applyAlignment="1">
      <alignment vertical="center"/>
    </xf>
    <xf numFmtId="0" fontId="20" fillId="0" borderId="0" xfId="0" applyFont="1" applyAlignment="1">
      <alignment vertical="center" wrapText="1"/>
    </xf>
    <xf numFmtId="0" fontId="0" fillId="0" borderId="1" xfId="0" applyBorder="1" applyAlignment="1">
      <alignment horizontal="right" vertical="center"/>
    </xf>
    <xf numFmtId="0" fontId="9" fillId="0" borderId="0" xfId="0" applyFont="1" applyAlignment="1">
      <alignment horizontal="right" vertical="center" wrapText="1"/>
    </xf>
    <xf numFmtId="9" fontId="2" fillId="2" borderId="1" xfId="0" applyNumberFormat="1" applyFont="1" applyFill="1" applyBorder="1" applyAlignment="1">
      <alignment horizontal="center" vertical="center" wrapText="1"/>
    </xf>
    <xf numFmtId="0" fontId="41" fillId="0" borderId="0" xfId="0" applyFont="1" applyAlignment="1">
      <alignment vertical="center" wrapText="1"/>
    </xf>
    <xf numFmtId="9" fontId="5" fillId="0" borderId="0" xfId="1" applyFont="1" applyFill="1" applyBorder="1" applyAlignment="1" applyProtection="1">
      <alignment horizontal="center" vertical="center" wrapText="1"/>
    </xf>
    <xf numFmtId="0" fontId="2" fillId="0" borderId="0" xfId="0" applyFont="1" applyAlignment="1">
      <alignment vertical="center"/>
    </xf>
    <xf numFmtId="0" fontId="2" fillId="0" borderId="0" xfId="0" applyFont="1"/>
    <xf numFmtId="0" fontId="6" fillId="0" borderId="0" xfId="0" applyFont="1" applyAlignment="1">
      <alignment vertical="top" wrapText="1"/>
    </xf>
    <xf numFmtId="0" fontId="5" fillId="0" borderId="0" xfId="0" applyFont="1" applyAlignment="1">
      <alignment horizontal="center" vertical="center"/>
    </xf>
    <xf numFmtId="0" fontId="8" fillId="0" borderId="0" xfId="0" applyFont="1" applyAlignment="1">
      <alignment horizontal="right" vertical="center" wrapText="1"/>
    </xf>
    <xf numFmtId="0" fontId="28" fillId="0" borderId="0" xfId="0" applyFont="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0" fillId="0" borderId="0" xfId="0" applyAlignment="1">
      <alignment horizontal="left" vertical="top"/>
    </xf>
    <xf numFmtId="0" fontId="5" fillId="0" borderId="0" xfId="0" applyFont="1" applyAlignment="1">
      <alignment horizontal="left" vertical="top"/>
    </xf>
    <xf numFmtId="0" fontId="23" fillId="0" borderId="0" xfId="0" applyFont="1" applyAlignment="1">
      <alignment horizontal="center" vertical="center" wrapText="1"/>
    </xf>
    <xf numFmtId="0" fontId="42" fillId="0" borderId="0" xfId="0" applyFont="1"/>
    <xf numFmtId="0" fontId="43" fillId="0" borderId="0" xfId="0" applyFont="1" applyAlignment="1">
      <alignment horizontal="center" vertical="center"/>
    </xf>
    <xf numFmtId="0" fontId="12" fillId="0" borderId="14" xfId="0" applyFont="1" applyBorder="1" applyAlignment="1">
      <alignment horizontal="right" vertical="center"/>
    </xf>
    <xf numFmtId="3" fontId="5" fillId="0" borderId="0" xfId="0" applyNumberFormat="1" applyFont="1" applyAlignment="1">
      <alignment horizontal="center" vertical="center"/>
    </xf>
    <xf numFmtId="0" fontId="21" fillId="0" borderId="0" xfId="0" applyFont="1" applyAlignment="1">
      <alignment horizontal="left" vertical="center"/>
    </xf>
    <xf numFmtId="0" fontId="23" fillId="0" borderId="0" xfId="0" applyFont="1" applyAlignment="1">
      <alignment horizontal="left" vertical="center"/>
    </xf>
    <xf numFmtId="49" fontId="0" fillId="0" borderId="0" xfId="0" applyNumberFormat="1"/>
    <xf numFmtId="0" fontId="5" fillId="0" borderId="0" xfId="0" applyFont="1" applyAlignment="1">
      <alignment horizontal="right" vertical="center"/>
    </xf>
    <xf numFmtId="0" fontId="44" fillId="4" borderId="0" xfId="0" applyFont="1" applyFill="1" applyAlignment="1">
      <alignment horizontal="left"/>
    </xf>
    <xf numFmtId="167" fontId="2" fillId="2" borderId="1" xfId="0" applyNumberFormat="1" applyFont="1" applyFill="1" applyBorder="1" applyAlignment="1">
      <alignment horizontal="center" vertical="center"/>
    </xf>
    <xf numFmtId="167" fontId="0" fillId="0" borderId="0" xfId="0" applyNumberFormat="1"/>
    <xf numFmtId="167" fontId="5" fillId="0" borderId="0" xfId="0" applyNumberFormat="1" applyFont="1"/>
    <xf numFmtId="0" fontId="44" fillId="0" borderId="0" xfId="0" applyFont="1" applyProtection="1">
      <protection hidden="1"/>
    </xf>
    <xf numFmtId="0" fontId="45" fillId="0" borderId="0" xfId="0" applyFont="1"/>
    <xf numFmtId="10" fontId="5" fillId="4" borderId="0" xfId="1" applyNumberFormat="1" applyFont="1" applyFill="1" applyBorder="1" applyAlignment="1" applyProtection="1">
      <alignment horizontal="center" vertical="center"/>
    </xf>
    <xf numFmtId="0" fontId="5" fillId="0" borderId="12" xfId="0" applyFont="1" applyBorder="1" applyAlignment="1">
      <alignment horizontal="righ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5" fillId="0" borderId="20" xfId="0" applyFont="1" applyBorder="1" applyAlignment="1">
      <alignment horizontal="right" vertical="center"/>
    </xf>
    <xf numFmtId="167" fontId="0" fillId="0" borderId="10" xfId="0" applyNumberFormat="1" applyBorder="1" applyAlignment="1">
      <alignment horizontal="center" vertical="center"/>
    </xf>
    <xf numFmtId="0" fontId="21" fillId="0" borderId="19" xfId="0" applyFont="1" applyBorder="1" applyAlignment="1">
      <alignment horizontal="center" vertical="center"/>
    </xf>
    <xf numFmtId="0" fontId="21" fillId="0" borderId="0" xfId="0" applyFont="1"/>
    <xf numFmtId="0" fontId="25" fillId="0" borderId="0" xfId="0" applyFont="1" applyAlignment="1">
      <alignment vertical="center"/>
    </xf>
    <xf numFmtId="0" fontId="2" fillId="0" borderId="0" xfId="0" applyFont="1" applyAlignment="1">
      <alignment horizontal="center" vertical="center"/>
    </xf>
    <xf numFmtId="2" fontId="2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0" fillId="0" borderId="4" xfId="0"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4" xfId="0" applyNumberFormat="1" applyFont="1" applyBorder="1" applyAlignment="1">
      <alignment horizontal="center" vertical="center" wrapText="1"/>
    </xf>
    <xf numFmtId="0" fontId="16" fillId="0" borderId="0" xfId="0" applyFont="1" applyAlignment="1">
      <alignment vertical="center"/>
    </xf>
    <xf numFmtId="1" fontId="25" fillId="0" borderId="0" xfId="0" applyNumberFormat="1" applyFont="1" applyAlignment="1">
      <alignment horizontal="center" vertical="center"/>
    </xf>
    <xf numFmtId="9" fontId="1" fillId="0" borderId="0" xfId="0" applyNumberFormat="1" applyFont="1" applyAlignment="1">
      <alignment horizontal="center" vertical="center"/>
    </xf>
    <xf numFmtId="168" fontId="1" fillId="0" borderId="0" xfId="0" applyNumberFormat="1" applyFont="1" applyAlignment="1">
      <alignment horizontal="center" vertical="center"/>
    </xf>
    <xf numFmtId="169" fontId="0" fillId="2" borderId="1" xfId="1" applyNumberFormat="1" applyFont="1" applyFill="1" applyBorder="1" applyAlignment="1" applyProtection="1">
      <alignment horizontal="center" vertical="center"/>
    </xf>
    <xf numFmtId="2" fontId="22" fillId="0" borderId="0" xfId="0" applyNumberFormat="1" applyFont="1" applyAlignment="1">
      <alignment horizontal="center" vertical="center" wrapText="1"/>
    </xf>
    <xf numFmtId="0" fontId="0" fillId="4" borderId="0" xfId="0" applyFill="1" applyProtection="1">
      <protection hidden="1"/>
    </xf>
    <xf numFmtId="0" fontId="0" fillId="4" borderId="0" xfId="0" applyFill="1" applyAlignment="1" applyProtection="1">
      <alignment horizontal="center" vertical="center"/>
      <protection hidden="1"/>
    </xf>
    <xf numFmtId="0" fontId="5" fillId="4" borderId="0" xfId="0" applyFont="1" applyFill="1" applyProtection="1">
      <protection hidden="1"/>
    </xf>
    <xf numFmtId="0" fontId="0" fillId="13" borderId="0" xfId="0" applyFill="1" applyProtection="1">
      <protection hidden="1"/>
    </xf>
    <xf numFmtId="0" fontId="42" fillId="4" borderId="0" xfId="0" applyFont="1" applyFill="1" applyAlignment="1" applyProtection="1">
      <alignment vertical="center"/>
      <protection hidden="1"/>
    </xf>
    <xf numFmtId="0" fontId="5" fillId="4" borderId="0" xfId="0" applyFont="1" applyFill="1" applyAlignment="1" applyProtection="1">
      <alignment vertical="center"/>
      <protection hidden="1"/>
    </xf>
    <xf numFmtId="0" fontId="25" fillId="4" borderId="0" xfId="0" applyFont="1" applyFill="1" applyAlignment="1" applyProtection="1">
      <alignment vertical="center"/>
      <protection hidden="1"/>
    </xf>
    <xf numFmtId="0" fontId="25" fillId="4" borderId="0" xfId="0" applyFont="1" applyFill="1" applyAlignment="1" applyProtection="1">
      <alignment horizontal="center" vertical="center"/>
      <protection hidden="1"/>
    </xf>
    <xf numFmtId="0" fontId="13" fillId="4" borderId="0" xfId="0" applyFont="1" applyFill="1" applyAlignment="1" applyProtection="1">
      <alignment horizontal="center" vertical="center"/>
      <protection hidden="1"/>
    </xf>
    <xf numFmtId="0" fontId="44" fillId="4" borderId="0" xfId="0" applyFont="1" applyFill="1" applyProtection="1">
      <protection hidden="1"/>
    </xf>
    <xf numFmtId="0" fontId="25" fillId="4" borderId="0" xfId="0" applyFont="1" applyFill="1" applyAlignment="1" applyProtection="1">
      <alignment vertical="center" wrapText="1"/>
      <protection hidden="1"/>
    </xf>
    <xf numFmtId="0" fontId="52" fillId="5" borderId="0" xfId="0" applyFont="1" applyFill="1" applyProtection="1">
      <protection hidden="1"/>
    </xf>
    <xf numFmtId="0" fontId="5"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5"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52" fillId="11" borderId="0" xfId="0" applyFont="1" applyFill="1" applyProtection="1">
      <protection hidden="1"/>
    </xf>
    <xf numFmtId="0" fontId="1" fillId="10" borderId="0" xfId="0" applyFont="1" applyFill="1" applyProtection="1">
      <protection hidden="1"/>
    </xf>
    <xf numFmtId="10" fontId="51" fillId="9" borderId="25" xfId="3" applyNumberFormat="1" applyProtection="1">
      <protection hidden="1"/>
    </xf>
    <xf numFmtId="0" fontId="52" fillId="3" borderId="0" xfId="0" applyFont="1" applyFill="1" applyProtection="1">
      <protection hidden="1"/>
    </xf>
    <xf numFmtId="0" fontId="44" fillId="11" borderId="0" xfId="0" applyFont="1" applyFill="1" applyProtection="1">
      <protection hidden="1"/>
    </xf>
    <xf numFmtId="0" fontId="44" fillId="3" borderId="0" xfId="0" applyFont="1" applyFill="1" applyProtection="1">
      <protection hidden="1"/>
    </xf>
    <xf numFmtId="0" fontId="44" fillId="5" borderId="0" xfId="0" applyFont="1" applyFill="1" applyProtection="1">
      <protection hidden="1"/>
    </xf>
    <xf numFmtId="0" fontId="44" fillId="5" borderId="0" xfId="0" applyFont="1" applyFill="1" applyAlignment="1" applyProtection="1">
      <alignment horizontal="right"/>
      <protection hidden="1"/>
    </xf>
    <xf numFmtId="0" fontId="44" fillId="10"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11" borderId="0" xfId="0" applyFill="1" applyProtection="1">
      <protection hidden="1"/>
    </xf>
    <xf numFmtId="0" fontId="0" fillId="10" borderId="0" xfId="0" applyFill="1" applyProtection="1">
      <protection hidden="1"/>
    </xf>
    <xf numFmtId="2" fontId="0" fillId="4" borderId="0" xfId="0" applyNumberFormat="1" applyFill="1" applyProtection="1">
      <protection hidden="1"/>
    </xf>
    <xf numFmtId="1" fontId="0" fillId="0" borderId="0" xfId="0" applyNumberFormat="1"/>
    <xf numFmtId="0" fontId="5" fillId="0" borderId="1" xfId="0" applyFont="1" applyBorder="1" applyAlignment="1" applyProtection="1">
      <alignment horizontal="center" vertical="center"/>
      <protection locked="0"/>
    </xf>
    <xf numFmtId="0" fontId="5" fillId="0" borderId="0" xfId="0" applyFont="1" applyAlignment="1">
      <alignment horizontal="left" vertical="center" wrapText="1"/>
    </xf>
    <xf numFmtId="0" fontId="22" fillId="0" borderId="0" xfId="0" applyFont="1" applyAlignment="1">
      <alignment horizontal="center" vertical="center"/>
    </xf>
    <xf numFmtId="1" fontId="32" fillId="0" borderId="0" xfId="0" applyNumberFormat="1" applyFont="1" applyAlignment="1">
      <alignment horizontal="left" vertical="center" wrapText="1"/>
    </xf>
    <xf numFmtId="0" fontId="0" fillId="2" borderId="1" xfId="0" applyFill="1" applyBorder="1" applyAlignment="1">
      <alignment horizontal="center" vertical="center"/>
    </xf>
    <xf numFmtId="0" fontId="27" fillId="0" borderId="0" xfId="2" applyFont="1" applyFill="1" applyBorder="1" applyAlignment="1" applyProtection="1">
      <alignment horizontal="left" vertical="center"/>
      <protection locked="0"/>
    </xf>
    <xf numFmtId="0" fontId="5" fillId="0" borderId="1" xfId="0" applyFont="1" applyBorder="1" applyAlignment="1">
      <alignment horizontal="left" vertical="center" wrapText="1"/>
    </xf>
    <xf numFmtId="1" fontId="6" fillId="0" borderId="4" xfId="0" applyNumberFormat="1" applyFont="1" applyBorder="1" applyAlignment="1">
      <alignment vertical="center"/>
    </xf>
    <xf numFmtId="1" fontId="6" fillId="0" borderId="0" xfId="0" applyNumberFormat="1" applyFont="1" applyAlignment="1">
      <alignment vertical="center"/>
    </xf>
    <xf numFmtId="2" fontId="5" fillId="0" borderId="0" xfId="0" applyNumberFormat="1" applyFont="1" applyAlignment="1">
      <alignment horizontal="center" vertical="center" wrapText="1"/>
    </xf>
    <xf numFmtId="168" fontId="0" fillId="0" borderId="0" xfId="0" applyNumberFormat="1" applyAlignment="1">
      <alignment horizontal="center" vertical="center"/>
    </xf>
    <xf numFmtId="0" fontId="0" fillId="2" borderId="1" xfId="0" quotePrefix="1" applyFill="1" applyBorder="1" applyAlignment="1">
      <alignment horizontal="center" vertical="center"/>
    </xf>
    <xf numFmtId="0" fontId="5" fillId="0" borderId="0" xfId="0" applyFont="1" applyAlignment="1">
      <alignment vertical="center" wrapText="1"/>
    </xf>
    <xf numFmtId="0" fontId="21" fillId="4" borderId="0" xfId="0" applyFont="1" applyFill="1"/>
    <xf numFmtId="0" fontId="0" fillId="0" borderId="15" xfId="0" applyBorder="1" applyAlignment="1">
      <alignment horizontal="left"/>
    </xf>
    <xf numFmtId="0" fontId="44" fillId="0" borderId="0" xfId="0" applyFont="1"/>
    <xf numFmtId="1" fontId="6" fillId="0" borderId="0" xfId="0" applyNumberFormat="1" applyFont="1"/>
    <xf numFmtId="0" fontId="22" fillId="8" borderId="1" xfId="0" applyFont="1" applyFill="1" applyBorder="1" applyAlignment="1">
      <alignment horizontal="center" vertical="center" wrapText="1"/>
    </xf>
    <xf numFmtId="14" fontId="25" fillId="0" borderId="1" xfId="0" applyNumberFormat="1" applyFont="1" applyBorder="1" applyAlignment="1" applyProtection="1">
      <alignment horizontal="center" vertical="center"/>
      <protection locked="0"/>
    </xf>
    <xf numFmtId="167" fontId="5" fillId="15" borderId="1" xfId="0" applyNumberFormat="1" applyFont="1" applyFill="1" applyBorder="1" applyAlignment="1">
      <alignment horizontal="center" vertical="center" wrapText="1"/>
    </xf>
    <xf numFmtId="0" fontId="0" fillId="0" borderId="13" xfId="0" applyBorder="1"/>
    <xf numFmtId="0" fontId="0" fillId="0" borderId="17" xfId="0" applyBorder="1" applyAlignment="1">
      <alignment vertical="center"/>
    </xf>
    <xf numFmtId="0" fontId="52" fillId="0" borderId="0" xfId="0" applyFont="1"/>
    <xf numFmtId="0" fontId="56" fillId="0" borderId="17" xfId="0" applyFont="1" applyBorder="1" applyAlignment="1">
      <alignment horizontal="right" vertical="center"/>
    </xf>
    <xf numFmtId="14" fontId="25" fillId="0" borderId="17" xfId="0" applyNumberFormat="1" applyFont="1" applyBorder="1" applyAlignment="1">
      <alignment horizontal="center" vertical="center"/>
    </xf>
    <xf numFmtId="14" fontId="57" fillId="0" borderId="17" xfId="0" applyNumberFormat="1" applyFont="1" applyBorder="1" applyAlignment="1">
      <alignment horizontal="center" vertical="center"/>
    </xf>
    <xf numFmtId="0" fontId="25" fillId="0" borderId="20" xfId="0" applyFont="1" applyBorder="1" applyAlignment="1" applyProtection="1">
      <alignment horizontal="center" vertical="center"/>
      <protection locked="0"/>
    </xf>
    <xf numFmtId="0" fontId="27" fillId="0" borderId="0" xfId="2" applyFont="1" applyFill="1" applyBorder="1" applyAlignment="1" applyProtection="1">
      <alignment horizontal="left" vertical="center"/>
    </xf>
    <xf numFmtId="0" fontId="5" fillId="0" borderId="24" xfId="0" applyFont="1" applyBorder="1" applyAlignment="1">
      <alignment horizontal="right" vertical="center"/>
    </xf>
    <xf numFmtId="0" fontId="5" fillId="0" borderId="0" xfId="0" applyFont="1" applyBorder="1" applyAlignment="1">
      <alignment horizontal="left"/>
    </xf>
    <xf numFmtId="0" fontId="5" fillId="0" borderId="0" xfId="0" applyFont="1" applyBorder="1"/>
    <xf numFmtId="0" fontId="0" fillId="0" borderId="16" xfId="0" applyBorder="1" applyAlignment="1">
      <alignment horizontal="left" vertical="center"/>
    </xf>
    <xf numFmtId="0" fontId="0" fillId="0" borderId="16" xfId="0" applyBorder="1"/>
    <xf numFmtId="0" fontId="3" fillId="0" borderId="21" xfId="0" applyFont="1" applyBorder="1" applyAlignment="1">
      <alignment horizontal="left" vertical="center"/>
    </xf>
    <xf numFmtId="0" fontId="25" fillId="0" borderId="27" xfId="0" applyFont="1" applyBorder="1" applyAlignment="1">
      <alignment horizontal="left" vertical="center"/>
    </xf>
    <xf numFmtId="0" fontId="25" fillId="0" borderId="16" xfId="0" applyFont="1" applyBorder="1" applyAlignment="1">
      <alignment horizontal="center" vertical="center"/>
    </xf>
    <xf numFmtId="0" fontId="5" fillId="0" borderId="16" xfId="0" applyFont="1" applyBorder="1" applyAlignment="1">
      <alignment horizontal="right" vertical="center"/>
    </xf>
    <xf numFmtId="0" fontId="0" fillId="0" borderId="29" xfId="0" applyBorder="1" applyAlignment="1">
      <alignment horizontal="left" vertical="center"/>
    </xf>
    <xf numFmtId="0" fontId="2" fillId="2" borderId="24" xfId="0" applyFont="1" applyFill="1" applyBorder="1" applyAlignment="1">
      <alignment horizontal="center" vertical="center"/>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14" fontId="57" fillId="0" borderId="26" xfId="0" applyNumberFormat="1" applyFont="1" applyBorder="1" applyAlignment="1">
      <alignment horizontal="center" vertical="center"/>
    </xf>
    <xf numFmtId="0" fontId="56" fillId="0" borderId="26" xfId="0" applyFont="1" applyBorder="1" applyAlignment="1">
      <alignment horizontal="right" vertical="center"/>
    </xf>
    <xf numFmtId="166" fontId="25" fillId="0" borderId="26" xfId="0" applyNumberFormat="1" applyFont="1" applyBorder="1" applyAlignment="1">
      <alignment horizontal="center" vertical="center"/>
    </xf>
    <xf numFmtId="0" fontId="42" fillId="0" borderId="0" xfId="0" applyFont="1" applyBorder="1" applyAlignment="1">
      <alignment vertical="center"/>
    </xf>
    <xf numFmtId="0" fontId="44" fillId="0" borderId="0" xfId="0" applyFont="1" applyBorder="1"/>
    <xf numFmtId="0" fontId="21" fillId="0" borderId="0" xfId="0" applyFont="1" applyBorder="1"/>
    <xf numFmtId="0" fontId="5" fillId="0" borderId="0" xfId="0" applyFont="1" applyBorder="1" applyAlignment="1">
      <alignment vertical="center" wrapText="1"/>
    </xf>
    <xf numFmtId="0" fontId="13" fillId="0" borderId="0" xfId="0" applyFont="1" applyBorder="1" applyAlignment="1">
      <alignment horizontal="center" vertical="center"/>
    </xf>
    <xf numFmtId="0" fontId="2" fillId="0" borderId="0" xfId="0" applyFont="1" applyBorder="1" applyAlignment="1">
      <alignment horizontal="left" vertical="center"/>
    </xf>
    <xf numFmtId="0" fontId="4" fillId="0" borderId="0" xfId="0" applyFont="1" applyBorder="1" applyAlignment="1">
      <alignment horizontal="center" vertical="center"/>
    </xf>
    <xf numFmtId="0" fontId="24" fillId="2" borderId="0" xfId="0" applyFont="1" applyFill="1" applyBorder="1" applyAlignment="1">
      <alignment horizontal="left" vertical="center" indent="4"/>
    </xf>
    <xf numFmtId="0" fontId="11" fillId="2"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horizontal="right" vertical="center"/>
    </xf>
    <xf numFmtId="0" fontId="5" fillId="0" borderId="0" xfId="0" applyFont="1" applyBorder="1" applyAlignment="1">
      <alignment horizontal="right" vertical="center"/>
    </xf>
    <xf numFmtId="0" fontId="25"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horizontal="left" vertical="center" indent="2"/>
    </xf>
    <xf numFmtId="0" fontId="0" fillId="0" borderId="0" xfId="0" applyBorder="1" applyAlignment="1">
      <alignment vertical="center"/>
    </xf>
    <xf numFmtId="165" fontId="21" fillId="0" borderId="0" xfId="0" applyNumberFormat="1" applyFont="1" applyBorder="1" applyAlignment="1">
      <alignment horizontal="left" vertical="center"/>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165" fontId="25" fillId="0" borderId="0" xfId="0" applyNumberFormat="1" applyFont="1" applyBorder="1" applyAlignment="1">
      <alignment horizontal="center" vertical="center"/>
    </xf>
    <xf numFmtId="14" fontId="25" fillId="0" borderId="0" xfId="0" applyNumberFormat="1" applyFont="1" applyBorder="1" applyAlignment="1">
      <alignment horizontal="center" vertical="center"/>
    </xf>
    <xf numFmtId="166" fontId="25" fillId="0" borderId="0" xfId="0" applyNumberFormat="1" applyFont="1" applyBorder="1" applyAlignment="1">
      <alignment horizontal="center" vertical="center"/>
    </xf>
    <xf numFmtId="0" fontId="0" fillId="0" borderId="0" xfId="0" applyBorder="1" applyAlignment="1">
      <alignment horizontal="left"/>
    </xf>
    <xf numFmtId="0" fontId="5" fillId="0" borderId="0" xfId="0" applyFont="1" applyBorder="1" applyAlignment="1" applyProtection="1">
      <alignment horizontal="left" vertical="center" wrapText="1" indent="4"/>
      <protection locked="0"/>
    </xf>
    <xf numFmtId="49" fontId="5" fillId="0" borderId="8" xfId="0" applyNumberFormat="1" applyFont="1" applyBorder="1" applyAlignment="1">
      <alignment horizontal="right" vertical="center"/>
    </xf>
    <xf numFmtId="1" fontId="25" fillId="0" borderId="20" xfId="0" applyNumberFormat="1" applyFont="1" applyBorder="1" applyAlignment="1" applyProtection="1">
      <alignment horizontal="center" vertical="center"/>
      <protection locked="0"/>
    </xf>
    <xf numFmtId="2" fontId="0" fillId="0" borderId="31" xfId="0" applyNumberFormat="1" applyBorder="1" applyAlignment="1">
      <alignment vertical="center" wrapText="1"/>
    </xf>
    <xf numFmtId="2" fontId="59" fillId="0" borderId="31" xfId="0" applyNumberFormat="1" applyFont="1" applyBorder="1" applyAlignment="1">
      <alignment vertical="center" wrapText="1"/>
    </xf>
    <xf numFmtId="0" fontId="0" fillId="0" borderId="0" xfId="0" applyBorder="1" applyAlignment="1"/>
    <xf numFmtId="0" fontId="0" fillId="0" borderId="0"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0" xfId="0" applyBorder="1" applyAlignment="1">
      <alignment horizontal="center" vertical="center"/>
    </xf>
    <xf numFmtId="0" fontId="27" fillId="0" borderId="17" xfId="2" applyFont="1" applyFill="1" applyBorder="1" applyAlignment="1" applyProtection="1">
      <alignment horizontal="left" vertical="center"/>
    </xf>
    <xf numFmtId="0" fontId="25" fillId="0" borderId="0" xfId="0" applyFont="1" applyBorder="1" applyAlignment="1">
      <alignment horizontal="center" vertical="center"/>
    </xf>
    <xf numFmtId="0" fontId="0" fillId="2" borderId="1" xfId="0" applyFill="1" applyBorder="1" applyAlignment="1">
      <alignment horizontal="center" vertical="center"/>
    </xf>
    <xf numFmtId="166" fontId="25" fillId="0" borderId="17" xfId="0" applyNumberFormat="1" applyFont="1" applyBorder="1" applyAlignment="1">
      <alignment horizontal="center" vertical="center"/>
    </xf>
    <xf numFmtId="0" fontId="0" fillId="0" borderId="32" xfId="0" applyBorder="1"/>
    <xf numFmtId="0" fontId="32" fillId="0" borderId="0" xfId="0" applyFont="1" applyBorder="1" applyAlignment="1">
      <alignment horizontal="right" vertical="center"/>
    </xf>
    <xf numFmtId="0" fontId="32" fillId="0" borderId="0" xfId="0" applyFont="1" applyBorder="1" applyAlignment="1">
      <alignment vertical="center"/>
    </xf>
    <xf numFmtId="167" fontId="0" fillId="0" borderId="0" xfId="0" applyNumberFormat="1" applyBorder="1" applyAlignment="1">
      <alignment horizontal="center" vertical="center"/>
    </xf>
    <xf numFmtId="0" fontId="0" fillId="0" borderId="34" xfId="0" applyBorder="1"/>
    <xf numFmtId="0" fontId="0" fillId="0" borderId="33" xfId="0" applyBorder="1"/>
    <xf numFmtId="0" fontId="0" fillId="0" borderId="36" xfId="0" applyBorder="1"/>
    <xf numFmtId="0" fontId="0" fillId="0" borderId="37" xfId="0" applyBorder="1"/>
    <xf numFmtId="0" fontId="18" fillId="0" borderId="36" xfId="0" applyFont="1" applyBorder="1" applyAlignment="1">
      <alignment horizontal="center" vertical="center"/>
    </xf>
    <xf numFmtId="0" fontId="18" fillId="0" borderId="0" xfId="0" applyFont="1" applyBorder="1" applyAlignment="1">
      <alignment horizontal="center" vertical="center"/>
    </xf>
    <xf numFmtId="0" fontId="32" fillId="0" borderId="36" xfId="0" applyFont="1" applyBorder="1" applyAlignment="1">
      <alignment horizontal="left" vertical="center"/>
    </xf>
    <xf numFmtId="0" fontId="40" fillId="0" borderId="0" xfId="0" applyFont="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horizontal="center" vertical="center" wrapText="1"/>
    </xf>
    <xf numFmtId="0" fontId="32" fillId="0" borderId="37" xfId="0" applyFont="1" applyBorder="1" applyAlignment="1">
      <alignment horizontal="center" vertical="center"/>
    </xf>
    <xf numFmtId="2" fontId="0" fillId="0" borderId="36" xfId="0" applyNumberFormat="1" applyBorder="1" applyAlignment="1">
      <alignment horizontal="left" vertical="center" wrapText="1"/>
    </xf>
    <xf numFmtId="167" fontId="5" fillId="2" borderId="38" xfId="0" applyNumberFormat="1" applyFont="1" applyFill="1" applyBorder="1" applyAlignment="1">
      <alignment horizontal="center" vertical="center" wrapText="1"/>
    </xf>
    <xf numFmtId="0" fontId="28" fillId="0" borderId="0" xfId="0" applyFont="1" applyBorder="1" applyAlignment="1">
      <alignment horizontal="center" vertical="center"/>
    </xf>
    <xf numFmtId="0" fontId="0" fillId="0" borderId="37" xfId="0" applyBorder="1" applyAlignment="1">
      <alignment horizontal="center" vertical="center"/>
    </xf>
    <xf numFmtId="2" fontId="0" fillId="0" borderId="0" xfId="0" applyNumberFormat="1" applyBorder="1" applyAlignment="1">
      <alignment horizontal="left" vertical="center" wrapText="1"/>
    </xf>
    <xf numFmtId="2" fontId="32" fillId="0" borderId="36" xfId="0" applyNumberFormat="1" applyFont="1" applyBorder="1" applyAlignment="1">
      <alignment horizontal="left" vertical="center" wrapText="1"/>
    </xf>
    <xf numFmtId="2" fontId="0" fillId="0" borderId="0" xfId="0" applyNumberFormat="1" applyBorder="1" applyAlignment="1">
      <alignment horizontal="center" vertical="center" wrapText="1"/>
    </xf>
    <xf numFmtId="167" fontId="32" fillId="0" borderId="0" xfId="0" applyNumberFormat="1" applyFont="1" applyBorder="1" applyAlignment="1">
      <alignment horizontal="center" vertical="center" wrapText="1"/>
    </xf>
    <xf numFmtId="167" fontId="32" fillId="0" borderId="37" xfId="0" applyNumberFormat="1" applyFont="1" applyBorder="1" applyAlignment="1">
      <alignment horizontal="center" vertical="center" wrapText="1"/>
    </xf>
    <xf numFmtId="167" fontId="5" fillId="15" borderId="38" xfId="0" applyNumberFormat="1" applyFont="1" applyFill="1" applyBorder="1" applyAlignment="1">
      <alignment horizontal="center" vertical="center" wrapText="1"/>
    </xf>
    <xf numFmtId="2" fontId="0" fillId="0" borderId="36" xfId="0" applyNumberFormat="1" applyBorder="1" applyAlignment="1">
      <alignment vertical="center" wrapText="1"/>
    </xf>
    <xf numFmtId="167" fontId="28" fillId="0" borderId="38"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7" fontId="0" fillId="2" borderId="38" xfId="0" applyNumberFormat="1" applyFill="1" applyBorder="1" applyAlignment="1">
      <alignment horizontal="center" vertical="center"/>
    </xf>
    <xf numFmtId="0" fontId="20" fillId="0" borderId="0" xfId="0" applyFont="1" applyBorder="1" applyAlignment="1">
      <alignment horizontal="left" vertical="center" indent="5"/>
    </xf>
    <xf numFmtId="167" fontId="20" fillId="2" borderId="38" xfId="0" applyNumberFormat="1" applyFont="1" applyFill="1" applyBorder="1" applyAlignment="1">
      <alignment horizontal="center" vertical="center" wrapText="1"/>
    </xf>
    <xf numFmtId="0" fontId="32" fillId="0" borderId="36" xfId="0" applyFont="1" applyBorder="1" applyAlignment="1">
      <alignment vertical="center"/>
    </xf>
    <xf numFmtId="0" fontId="0" fillId="0" borderId="36" xfId="0" applyBorder="1" applyAlignment="1">
      <alignment horizontal="right" vertical="center"/>
    </xf>
    <xf numFmtId="0" fontId="32" fillId="0" borderId="36" xfId="0" applyFont="1" applyBorder="1" applyAlignment="1">
      <alignment horizontal="right" vertical="center"/>
    </xf>
    <xf numFmtId="0" fontId="20" fillId="0" borderId="0" xfId="0" applyFont="1" applyBorder="1" applyAlignment="1">
      <alignment horizontal="center" vertical="center"/>
    </xf>
    <xf numFmtId="167" fontId="0" fillId="2" borderId="42" xfId="0" applyNumberFormat="1" applyFill="1" applyBorder="1" applyAlignment="1">
      <alignment horizontal="center" vertical="center"/>
    </xf>
    <xf numFmtId="167" fontId="0" fillId="15" borderId="38" xfId="0" applyNumberFormat="1" applyFill="1" applyBorder="1" applyAlignment="1">
      <alignment horizontal="center" vertical="center"/>
    </xf>
    <xf numFmtId="0" fontId="1" fillId="0" borderId="36" xfId="0" applyFont="1" applyBorder="1" applyAlignment="1">
      <alignment vertical="center" wrapText="1"/>
    </xf>
    <xf numFmtId="0" fontId="1" fillId="0" borderId="0" xfId="0" applyFont="1" applyBorder="1" applyAlignment="1">
      <alignment wrapText="1"/>
    </xf>
    <xf numFmtId="167" fontId="2" fillId="0" borderId="0" xfId="0" applyNumberFormat="1" applyFont="1" applyBorder="1" applyAlignment="1">
      <alignment horizontal="center" vertical="center"/>
    </xf>
    <xf numFmtId="167" fontId="28" fillId="0" borderId="38" xfId="0" applyNumberFormat="1" applyFont="1" applyBorder="1" applyAlignment="1" applyProtection="1">
      <alignment horizontal="center" vertical="center"/>
      <protection locked="0"/>
    </xf>
    <xf numFmtId="0" fontId="2" fillId="0" borderId="36" xfId="0" applyFont="1" applyBorder="1" applyAlignment="1">
      <alignment vertical="center"/>
    </xf>
    <xf numFmtId="0" fontId="2" fillId="0" borderId="0" xfId="0" applyFont="1" applyBorder="1" applyAlignment="1">
      <alignment vertical="center"/>
    </xf>
    <xf numFmtId="0" fontId="5" fillId="0" borderId="36" xfId="0" applyFont="1" applyBorder="1"/>
    <xf numFmtId="0" fontId="2" fillId="0" borderId="36" xfId="0" applyFont="1" applyBorder="1"/>
    <xf numFmtId="0" fontId="2" fillId="0" borderId="36" xfId="0" applyFont="1" applyBorder="1" applyAlignment="1">
      <alignment vertical="center" wrapText="1"/>
    </xf>
    <xf numFmtId="168" fontId="28" fillId="0" borderId="0" xfId="0" applyNumberFormat="1" applyFont="1" applyBorder="1" applyAlignment="1">
      <alignment horizontal="center" vertical="center"/>
    </xf>
    <xf numFmtId="165" fontId="28"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37" xfId="0" applyFont="1" applyBorder="1" applyAlignment="1">
      <alignment horizontal="center" vertical="center"/>
    </xf>
    <xf numFmtId="0" fontId="21" fillId="0" borderId="37" xfId="0" applyFont="1" applyBorder="1" applyAlignment="1">
      <alignment vertical="center"/>
    </xf>
    <xf numFmtId="0" fontId="0" fillId="0" borderId="36" xfId="0" applyBorder="1" applyAlignment="1" applyProtection="1">
      <alignment horizontal="center" vertical="center"/>
      <protection locked="0"/>
    </xf>
    <xf numFmtId="0" fontId="0" fillId="0" borderId="36" xfId="0" applyFont="1" applyBorder="1" applyAlignment="1">
      <alignment horizontal="left"/>
    </xf>
    <xf numFmtId="0" fontId="0" fillId="0" borderId="37" xfId="0" applyBorder="1" applyAlignment="1">
      <alignment horizontal="center"/>
    </xf>
    <xf numFmtId="0" fontId="0" fillId="0" borderId="43" xfId="0" applyBorder="1"/>
    <xf numFmtId="0" fontId="0" fillId="0" borderId="44" xfId="0" applyBorder="1"/>
    <xf numFmtId="0" fontId="0" fillId="0" borderId="33" xfId="0" applyBorder="1" applyAlignment="1">
      <alignment horizontal="center"/>
    </xf>
    <xf numFmtId="0" fontId="0" fillId="0" borderId="32" xfId="0" applyBorder="1" applyAlignment="1"/>
    <xf numFmtId="0" fontId="32" fillId="0" borderId="33" xfId="0" applyFont="1" applyBorder="1" applyAlignment="1">
      <alignment vertical="center"/>
    </xf>
    <xf numFmtId="0" fontId="53" fillId="0" borderId="0" xfId="0" applyFont="1" applyBorder="1" applyAlignment="1">
      <alignment horizontal="left" vertical="center"/>
    </xf>
    <xf numFmtId="0" fontId="3" fillId="0" borderId="17" xfId="0" applyFont="1" applyBorder="1" applyAlignment="1">
      <alignment horizontal="center" vertical="center"/>
    </xf>
    <xf numFmtId="0" fontId="5" fillId="2" borderId="24" xfId="0" applyFont="1" applyFill="1" applyBorder="1" applyAlignment="1">
      <alignment horizontal="center" vertical="center"/>
    </xf>
    <xf numFmtId="0" fontId="24" fillId="2" borderId="16" xfId="0" applyFont="1" applyFill="1" applyBorder="1" applyAlignment="1">
      <alignment horizontal="left" vertical="center" indent="4"/>
    </xf>
    <xf numFmtId="0" fontId="24" fillId="2" borderId="16" xfId="0" applyFont="1" applyFill="1" applyBorder="1" applyAlignment="1">
      <alignment horizontal="center" vertical="center"/>
    </xf>
    <xf numFmtId="0" fontId="5" fillId="2" borderId="20" xfId="0" applyFont="1" applyFill="1" applyBorder="1" applyAlignment="1">
      <alignment horizontal="center" vertical="center"/>
    </xf>
    <xf numFmtId="0" fontId="24" fillId="2" borderId="17" xfId="0" applyFont="1" applyFill="1" applyBorder="1" applyAlignment="1">
      <alignment horizontal="left" vertical="center" indent="4"/>
    </xf>
    <xf numFmtId="0" fontId="4" fillId="2" borderId="17" xfId="0" applyFont="1" applyFill="1" applyBorder="1" applyAlignment="1">
      <alignment horizontal="center" vertical="center"/>
    </xf>
    <xf numFmtId="0" fontId="25" fillId="0" borderId="0" xfId="0" applyFont="1" applyBorder="1" applyAlignment="1" applyProtection="1">
      <alignment horizontal="left" indent="4"/>
      <protection locked="0"/>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38" fillId="0" borderId="36" xfId="0" applyFont="1" applyBorder="1" applyAlignment="1">
      <alignment horizontal="left" vertical="center"/>
    </xf>
    <xf numFmtId="0" fontId="23" fillId="2" borderId="48" xfId="0" applyFont="1" applyFill="1" applyBorder="1" applyAlignment="1">
      <alignment horizontal="left" vertical="center"/>
    </xf>
    <xf numFmtId="0" fontId="0" fillId="2" borderId="49" xfId="0" applyFill="1" applyBorder="1"/>
    <xf numFmtId="0" fontId="23" fillId="2" borderId="50" xfId="0" applyFont="1" applyFill="1" applyBorder="1" applyAlignment="1">
      <alignment horizontal="left" vertical="center"/>
    </xf>
    <xf numFmtId="0" fontId="0" fillId="2" borderId="51" xfId="0" applyFill="1" applyBorder="1"/>
    <xf numFmtId="0" fontId="23" fillId="2" borderId="52" xfId="0" applyFont="1" applyFill="1" applyBorder="1" applyAlignment="1">
      <alignment horizontal="left" vertical="center"/>
    </xf>
    <xf numFmtId="0" fontId="0" fillId="2" borderId="53" xfId="0" applyFill="1" applyBorder="1"/>
    <xf numFmtId="0" fontId="23" fillId="0" borderId="54" xfId="0" applyFont="1" applyBorder="1" applyAlignment="1">
      <alignment horizontal="center" vertical="center"/>
    </xf>
    <xf numFmtId="0" fontId="5" fillId="0" borderId="46" xfId="0" applyFont="1" applyBorder="1" applyAlignment="1">
      <alignment horizontal="left" vertical="center"/>
    </xf>
    <xf numFmtId="0" fontId="25" fillId="0" borderId="55" xfId="0" applyFont="1" applyBorder="1" applyAlignment="1">
      <alignment horizontal="left"/>
    </xf>
    <xf numFmtId="0" fontId="5" fillId="0" borderId="36" xfId="0" applyFont="1" applyBorder="1" applyAlignment="1">
      <alignment horizontal="left" vertical="center"/>
    </xf>
    <xf numFmtId="0" fontId="25" fillId="0" borderId="41" xfId="0" applyFont="1" applyBorder="1" applyAlignment="1" applyProtection="1">
      <alignment horizontal="center" vertical="center"/>
      <protection locked="0"/>
    </xf>
    <xf numFmtId="0" fontId="0" fillId="0" borderId="39" xfId="0" applyBorder="1" applyAlignment="1">
      <alignment horizontal="left"/>
    </xf>
    <xf numFmtId="0" fontId="0" fillId="0" borderId="37" xfId="0" applyBorder="1" applyAlignment="1">
      <alignment horizontal="left"/>
    </xf>
    <xf numFmtId="0" fontId="0" fillId="0" borderId="41" xfId="0" applyBorder="1" applyAlignment="1">
      <alignment horizontal="left"/>
    </xf>
    <xf numFmtId="0" fontId="5" fillId="0" borderId="57" xfId="0" applyFont="1" applyBorder="1" applyAlignment="1">
      <alignment horizontal="left" vertical="center"/>
    </xf>
    <xf numFmtId="0" fontId="0" fillId="0" borderId="58" xfId="0" applyBorder="1" applyAlignment="1">
      <alignment horizontal="left"/>
    </xf>
    <xf numFmtId="0" fontId="25" fillId="0" borderId="42" xfId="0" applyFont="1" applyBorder="1" applyAlignment="1" applyProtection="1">
      <alignment horizontal="center" vertical="center"/>
      <protection locked="0"/>
    </xf>
    <xf numFmtId="0" fontId="25" fillId="0" borderId="45" xfId="0" applyFont="1" applyBorder="1" applyAlignment="1" applyProtection="1">
      <alignment horizontal="center" vertical="center"/>
      <protection locked="0"/>
    </xf>
    <xf numFmtId="0" fontId="20" fillId="0" borderId="37" xfId="0" applyFont="1" applyBorder="1" applyAlignment="1">
      <alignment horizontal="left" vertical="center"/>
    </xf>
    <xf numFmtId="0" fontId="5" fillId="0" borderId="54" xfId="0" applyFont="1" applyBorder="1" applyAlignment="1">
      <alignment horizontal="left" vertical="center"/>
    </xf>
    <xf numFmtId="0" fontId="25" fillId="0" borderId="38" xfId="0" applyFont="1" applyBorder="1" applyAlignment="1" applyProtection="1">
      <alignment horizontal="center" vertical="center"/>
      <protection locked="0"/>
    </xf>
    <xf numFmtId="0" fontId="25" fillId="0" borderId="37" xfId="0" applyFont="1" applyBorder="1" applyAlignment="1">
      <alignment horizontal="center" vertical="center"/>
    </xf>
    <xf numFmtId="0" fontId="20" fillId="0" borderId="53" xfId="0" applyFont="1" applyBorder="1" applyAlignment="1">
      <alignment horizontal="left" vertical="center"/>
    </xf>
    <xf numFmtId="0" fontId="0" fillId="0" borderId="46" xfId="0" applyBorder="1" applyAlignment="1">
      <alignment horizontal="center" vertical="center"/>
    </xf>
    <xf numFmtId="0" fontId="0" fillId="0" borderId="47" xfId="0" applyBorder="1"/>
    <xf numFmtId="0" fontId="0" fillId="0" borderId="46" xfId="0" applyBorder="1" applyAlignment="1">
      <alignment horizontal="left" vertical="center"/>
    </xf>
    <xf numFmtId="0" fontId="25" fillId="2" borderId="49" xfId="0" applyFont="1" applyFill="1" applyBorder="1" applyAlignment="1">
      <alignment horizontal="center" vertical="center"/>
    </xf>
    <xf numFmtId="0" fontId="0" fillId="0" borderId="36" xfId="0" applyBorder="1" applyAlignment="1">
      <alignment horizontal="left"/>
    </xf>
    <xf numFmtId="0" fontId="25" fillId="2" borderId="51" xfId="0" applyFont="1" applyFill="1" applyBorder="1" applyAlignment="1">
      <alignment horizontal="center" vertical="center"/>
    </xf>
    <xf numFmtId="0" fontId="5" fillId="0" borderId="36" xfId="0" applyFont="1" applyBorder="1" applyAlignment="1">
      <alignment horizontal="left"/>
    </xf>
    <xf numFmtId="0" fontId="21" fillId="0" borderId="36" xfId="0" applyFont="1" applyBorder="1"/>
    <xf numFmtId="0" fontId="25" fillId="4" borderId="37" xfId="0" applyFont="1" applyFill="1" applyBorder="1" applyAlignment="1">
      <alignment horizontal="center" vertical="center"/>
    </xf>
    <xf numFmtId="0" fontId="0" fillId="0" borderId="36" xfId="0" applyBorder="1" applyAlignment="1">
      <alignment horizontal="left" vertical="center"/>
    </xf>
    <xf numFmtId="167" fontId="25" fillId="0" borderId="38" xfId="0" applyNumberFormat="1" applyFont="1" applyBorder="1" applyAlignment="1" applyProtection="1">
      <alignment horizontal="center" vertical="center"/>
      <protection locked="0"/>
    </xf>
    <xf numFmtId="167" fontId="25" fillId="0" borderId="37" xfId="0" applyNumberFormat="1" applyFont="1" applyBorder="1" applyAlignment="1">
      <alignment horizontal="center" vertical="center"/>
    </xf>
    <xf numFmtId="165" fontId="25" fillId="0" borderId="37" xfId="0" applyNumberFormat="1" applyFont="1" applyBorder="1" applyAlignment="1">
      <alignment horizontal="center" vertical="center"/>
    </xf>
    <xf numFmtId="2" fontId="0" fillId="0" borderId="52" xfId="0" applyNumberFormat="1" applyBorder="1" applyAlignment="1">
      <alignment vertical="center" wrapText="1"/>
    </xf>
    <xf numFmtId="0" fontId="25" fillId="0" borderId="59" xfId="0" applyFont="1" applyBorder="1" applyAlignment="1" applyProtection="1">
      <alignment horizontal="center" vertical="center"/>
      <protection locked="0"/>
    </xf>
    <xf numFmtId="0" fontId="19" fillId="0" borderId="36" xfId="0" applyFont="1" applyBorder="1" applyAlignment="1">
      <alignment horizontal="left"/>
    </xf>
    <xf numFmtId="0" fontId="0" fillId="0" borderId="36" xfId="0" applyBorder="1" applyAlignment="1"/>
    <xf numFmtId="0" fontId="0" fillId="0" borderId="36" xfId="0" applyBorder="1" applyAlignment="1">
      <alignment vertical="center"/>
    </xf>
    <xf numFmtId="0" fontId="0" fillId="0" borderId="54" xfId="0" applyBorder="1" applyAlignment="1">
      <alignment vertical="center"/>
    </xf>
    <xf numFmtId="0" fontId="0" fillId="0" borderId="53" xfId="0" applyBorder="1"/>
    <xf numFmtId="0" fontId="7" fillId="0" borderId="57" xfId="0" applyFont="1" applyBorder="1" applyAlignment="1">
      <alignment horizontal="center"/>
    </xf>
    <xf numFmtId="0" fontId="58" fillId="2" borderId="38" xfId="0" applyFont="1" applyFill="1" applyBorder="1" applyAlignment="1">
      <alignment horizontal="center" vertical="center" wrapText="1"/>
    </xf>
    <xf numFmtId="1" fontId="25" fillId="0" borderId="38" xfId="0" applyNumberFormat="1" applyFont="1" applyBorder="1" applyAlignment="1" applyProtection="1">
      <alignment horizontal="center" vertical="center"/>
      <protection locked="0"/>
    </xf>
    <xf numFmtId="1" fontId="25" fillId="0" borderId="37" xfId="0" applyNumberFormat="1" applyFont="1" applyBorder="1" applyAlignment="1">
      <alignment horizontal="center" vertical="center"/>
    </xf>
    <xf numFmtId="0" fontId="56" fillId="0" borderId="54" xfId="0" applyFont="1" applyBorder="1" applyAlignment="1">
      <alignment vertical="center"/>
    </xf>
    <xf numFmtId="1" fontId="57" fillId="0" borderId="53" xfId="0" applyNumberFormat="1" applyFont="1" applyBorder="1" applyAlignment="1">
      <alignment horizontal="center" vertical="center"/>
    </xf>
    <xf numFmtId="0" fontId="56" fillId="0" borderId="57" xfId="0" applyFont="1" applyBorder="1" applyAlignment="1">
      <alignment vertical="center"/>
    </xf>
    <xf numFmtId="1" fontId="57" fillId="0" borderId="37" xfId="0" applyNumberFormat="1" applyFont="1" applyBorder="1" applyAlignment="1">
      <alignment horizontal="center" vertical="center"/>
    </xf>
    <xf numFmtId="0" fontId="0" fillId="0" borderId="57" xfId="0" applyBorder="1" applyAlignment="1">
      <alignment vertical="center"/>
    </xf>
    <xf numFmtId="1" fontId="25" fillId="0" borderId="58" xfId="0" applyNumberFormat="1" applyFont="1" applyBorder="1" applyAlignment="1">
      <alignment horizontal="center" vertical="center"/>
    </xf>
    <xf numFmtId="0" fontId="7" fillId="0" borderId="36" xfId="0" applyFont="1" applyBorder="1" applyAlignment="1">
      <alignment horizontal="center"/>
    </xf>
    <xf numFmtId="0" fontId="7" fillId="0" borderId="61" xfId="0" applyFont="1" applyBorder="1" applyAlignment="1">
      <alignment horizontal="center"/>
    </xf>
    <xf numFmtId="0" fontId="0" fillId="0" borderId="41" xfId="0" applyBorder="1"/>
    <xf numFmtId="0" fontId="7" fillId="0" borderId="36" xfId="0" applyFont="1" applyBorder="1" applyAlignment="1">
      <alignment horizontal="left"/>
    </xf>
    <xf numFmtId="0" fontId="0" fillId="0" borderId="46" xfId="0" applyBorder="1"/>
    <xf numFmtId="0" fontId="38" fillId="0" borderId="54" xfId="0" applyFont="1" applyBorder="1"/>
    <xf numFmtId="0" fontId="0" fillId="0" borderId="37" xfId="0" applyBorder="1" applyAlignment="1">
      <alignment vertical="center"/>
    </xf>
    <xf numFmtId="0" fontId="5" fillId="0" borderId="61" xfId="0" applyFont="1" applyBorder="1" applyAlignment="1">
      <alignment vertical="center" wrapText="1"/>
    </xf>
    <xf numFmtId="0" fontId="5" fillId="0" borderId="37" xfId="0" applyFont="1" applyBorder="1" applyAlignment="1" applyProtection="1">
      <alignment horizontal="left" vertical="center" wrapText="1" indent="4"/>
      <protection locked="0"/>
    </xf>
    <xf numFmtId="0" fontId="0" fillId="0" borderId="37" xfId="0" applyBorder="1" applyProtection="1">
      <protection locked="0"/>
    </xf>
    <xf numFmtId="0" fontId="0" fillId="0" borderId="63" xfId="0" applyBorder="1"/>
    <xf numFmtId="0" fontId="25" fillId="0" borderId="64" xfId="0" applyFont="1" applyBorder="1" applyAlignment="1" applyProtection="1">
      <alignment horizontal="center" vertical="center"/>
      <protection locked="0"/>
    </xf>
    <xf numFmtId="0" fontId="0" fillId="0" borderId="65" xfId="0" applyBorder="1"/>
    <xf numFmtId="0" fontId="29" fillId="0" borderId="66" xfId="0" applyFont="1" applyBorder="1" applyAlignment="1" applyProtection="1">
      <alignment vertical="top" wrapText="1"/>
      <protection locked="0"/>
    </xf>
    <xf numFmtId="0" fontId="29" fillId="0" borderId="67" xfId="0" applyFont="1" applyBorder="1" applyAlignment="1" applyProtection="1">
      <alignment vertical="top" wrapText="1"/>
      <protection locked="0"/>
    </xf>
    <xf numFmtId="0" fontId="29" fillId="0" borderId="68" xfId="0" applyFont="1" applyBorder="1" applyAlignment="1" applyProtection="1">
      <alignment vertical="top" wrapText="1"/>
      <protection locked="0"/>
    </xf>
    <xf numFmtId="0" fontId="20" fillId="0" borderId="38" xfId="0" applyFont="1" applyBorder="1" applyAlignment="1" applyProtection="1">
      <alignment horizontal="left" vertical="center"/>
      <protection locked="0"/>
    </xf>
    <xf numFmtId="0" fontId="0" fillId="0" borderId="72" xfId="0" applyBorder="1"/>
    <xf numFmtId="167" fontId="0" fillId="2" borderId="65" xfId="0" applyNumberFormat="1" applyFill="1" applyBorder="1" applyAlignment="1">
      <alignment horizontal="center" vertical="center"/>
    </xf>
    <xf numFmtId="0" fontId="65" fillId="0" borderId="34" xfId="0" applyFont="1" applyBorder="1" applyAlignment="1">
      <alignment horizontal="right" vertical="center"/>
    </xf>
    <xf numFmtId="0" fontId="65" fillId="0" borderId="36" xfId="0" applyFont="1" applyBorder="1" applyAlignment="1">
      <alignment horizontal="right" vertical="center"/>
    </xf>
    <xf numFmtId="0" fontId="65" fillId="0" borderId="43" xfId="0" applyFont="1" applyBorder="1" applyAlignment="1">
      <alignment horizontal="right" vertical="center"/>
    </xf>
    <xf numFmtId="0" fontId="32" fillId="0" borderId="32" xfId="0" applyFont="1" applyBorder="1" applyAlignment="1">
      <alignment vertical="center"/>
    </xf>
    <xf numFmtId="167" fontId="0" fillId="2" borderId="73" xfId="0" applyNumberFormat="1" applyFill="1" applyBorder="1" applyAlignment="1">
      <alignment horizontal="center" vertical="center"/>
    </xf>
    <xf numFmtId="0" fontId="0" fillId="0" borderId="74" xfId="0" applyBorder="1"/>
    <xf numFmtId="9" fontId="0" fillId="0" borderId="1" xfId="0" applyNumberFormat="1" applyBorder="1" applyAlignment="1" applyProtection="1">
      <alignment horizontal="center" vertical="center"/>
      <protection locked="0"/>
    </xf>
    <xf numFmtId="1" fontId="0" fillId="2" borderId="1" xfId="0" applyNumberFormat="1" applyFill="1" applyBorder="1" applyAlignment="1" applyProtection="1">
      <alignment horizontal="center" vertical="center"/>
    </xf>
    <xf numFmtId="0" fontId="19" fillId="0" borderId="0" xfId="0" applyFont="1" applyBorder="1" applyAlignment="1">
      <alignment horizontal="left"/>
    </xf>
    <xf numFmtId="0" fontId="19" fillId="0" borderId="37" xfId="0" applyFont="1" applyBorder="1" applyAlignment="1">
      <alignment horizontal="left"/>
    </xf>
    <xf numFmtId="0" fontId="17" fillId="0" borderId="0" xfId="0" applyFont="1" applyBorder="1" applyAlignment="1">
      <alignment horizontal="center" vertical="center"/>
    </xf>
    <xf numFmtId="0" fontId="49" fillId="0" borderId="32" xfId="0" applyFont="1" applyBorder="1" applyAlignment="1">
      <alignment horizontal="center" vertical="center"/>
    </xf>
    <xf numFmtId="0" fontId="17" fillId="0" borderId="32" xfId="0" applyFont="1" applyBorder="1" applyAlignment="1">
      <alignment horizontal="center" vertical="center"/>
    </xf>
    <xf numFmtId="0" fontId="27" fillId="0" borderId="3" xfId="2" applyFont="1" applyFill="1" applyBorder="1" applyAlignment="1" applyProtection="1">
      <alignment horizontal="left" vertical="center"/>
      <protection locked="0"/>
    </xf>
    <xf numFmtId="0" fontId="20" fillId="0" borderId="38" xfId="0" applyFont="1" applyBorder="1" applyAlignment="1" applyProtection="1">
      <alignment horizontal="left" vertical="center"/>
      <protection locked="0"/>
    </xf>
    <xf numFmtId="0" fontId="25" fillId="0" borderId="20" xfId="0" applyFont="1" applyBorder="1" applyAlignment="1" applyProtection="1">
      <alignment horizontal="left" vertical="center"/>
      <protection locked="0"/>
    </xf>
    <xf numFmtId="0" fontId="13" fillId="5" borderId="36" xfId="0" applyFont="1" applyFill="1" applyBorder="1" applyAlignment="1">
      <alignment horizontal="center" vertical="center"/>
    </xf>
    <xf numFmtId="0" fontId="13" fillId="5" borderId="0" xfId="0" applyFont="1" applyFill="1" applyBorder="1" applyAlignment="1">
      <alignment horizontal="center" vertical="center"/>
    </xf>
    <xf numFmtId="0" fontId="13" fillId="5" borderId="37" xfId="0" applyFont="1" applyFill="1" applyBorder="1" applyAlignment="1">
      <alignment horizontal="center" vertical="center"/>
    </xf>
    <xf numFmtId="49" fontId="25" fillId="0" borderId="6" xfId="0" applyNumberFormat="1" applyFont="1" applyBorder="1" applyAlignment="1" applyProtection="1">
      <alignment horizontal="left" vertical="center"/>
      <protection locked="0"/>
    </xf>
    <xf numFmtId="49" fontId="25" fillId="0" borderId="7" xfId="0" applyNumberFormat="1" applyFont="1" applyBorder="1" applyAlignment="1" applyProtection="1">
      <alignment horizontal="left" vertical="center"/>
      <protection locked="0"/>
    </xf>
    <xf numFmtId="0" fontId="25" fillId="0" borderId="27" xfId="0" applyFont="1" applyBorder="1" applyAlignment="1" applyProtection="1">
      <alignment horizontal="left" vertical="center"/>
      <protection locked="0"/>
    </xf>
    <xf numFmtId="0" fontId="25" fillId="0" borderId="28" xfId="0" applyFont="1" applyBorder="1" applyAlignment="1" applyProtection="1">
      <alignment horizontal="left" vertical="center"/>
      <protection locked="0"/>
    </xf>
    <xf numFmtId="0" fontId="25" fillId="0" borderId="2" xfId="0" applyFont="1" applyBorder="1" applyAlignment="1" applyProtection="1">
      <alignment horizontal="left" vertical="center"/>
      <protection locked="0"/>
    </xf>
    <xf numFmtId="0" fontId="25" fillId="0" borderId="3" xfId="0" applyFont="1" applyBorder="1" applyAlignment="1" applyProtection="1">
      <alignment horizontal="left" vertical="center"/>
      <protection locked="0"/>
    </xf>
    <xf numFmtId="49" fontId="20" fillId="0" borderId="2" xfId="0" applyNumberFormat="1" applyFont="1" applyBorder="1" applyAlignment="1" applyProtection="1">
      <alignment horizontal="left" vertical="center" wrapText="1"/>
      <protection locked="0"/>
    </xf>
    <xf numFmtId="49" fontId="20" fillId="0" borderId="5" xfId="0" applyNumberFormat="1" applyFont="1" applyBorder="1" applyAlignment="1" applyProtection="1">
      <alignment horizontal="left" vertical="center" wrapText="1"/>
      <protection locked="0"/>
    </xf>
    <xf numFmtId="49" fontId="20" fillId="0" borderId="39" xfId="0" applyNumberFormat="1" applyFont="1" applyBorder="1" applyAlignment="1" applyProtection="1">
      <alignment horizontal="left" vertical="center" wrapText="1"/>
      <protection locked="0"/>
    </xf>
    <xf numFmtId="2" fontId="5" fillId="0" borderId="36" xfId="0" applyNumberFormat="1" applyFont="1" applyBorder="1" applyAlignment="1">
      <alignment vertical="top" wrapText="1"/>
    </xf>
    <xf numFmtId="2" fontId="5" fillId="0" borderId="13" xfId="0" applyNumberFormat="1" applyFont="1" applyBorder="1" applyAlignment="1">
      <alignment vertical="top" wrapText="1"/>
    </xf>
    <xf numFmtId="0" fontId="38" fillId="0" borderId="36" xfId="0" applyFont="1" applyBorder="1" applyAlignment="1">
      <alignment horizontal="left" vertical="center" wrapText="1"/>
    </xf>
    <xf numFmtId="0" fontId="38" fillId="0" borderId="13" xfId="0" applyFont="1" applyBorder="1" applyAlignment="1">
      <alignment horizontal="left" vertical="center"/>
    </xf>
    <xf numFmtId="0" fontId="5" fillId="0" borderId="36" xfId="0" applyFont="1" applyBorder="1" applyAlignment="1">
      <alignment horizontal="left" vertical="center"/>
    </xf>
    <xf numFmtId="0" fontId="5" fillId="0" borderId="13" xfId="0" applyFont="1" applyBorder="1" applyAlignment="1">
      <alignment horizontal="left" vertical="center"/>
    </xf>
    <xf numFmtId="0" fontId="25" fillId="0" borderId="2" xfId="0" applyFont="1" applyBorder="1" applyAlignment="1" applyProtection="1">
      <alignment horizontal="center" vertical="center"/>
      <protection locked="0"/>
    </xf>
    <xf numFmtId="0" fontId="25" fillId="0" borderId="5" xfId="0" applyFont="1" applyBorder="1" applyAlignment="1" applyProtection="1">
      <alignment horizontal="center" vertical="center"/>
      <protection locked="0"/>
    </xf>
    <xf numFmtId="0" fontId="25" fillId="0" borderId="2" xfId="0" applyFont="1" applyBorder="1" applyAlignment="1" applyProtection="1">
      <alignment horizontal="left" vertical="top"/>
      <protection locked="0"/>
    </xf>
    <xf numFmtId="0" fontId="25" fillId="0" borderId="5" xfId="0" applyFont="1" applyBorder="1" applyAlignment="1" applyProtection="1">
      <alignment horizontal="left" vertical="top"/>
      <protection locked="0"/>
    </xf>
    <xf numFmtId="0" fontId="25" fillId="0" borderId="15" xfId="0" applyFont="1" applyBorder="1" applyAlignment="1" applyProtection="1">
      <alignment horizontal="left" vertical="top"/>
      <protection locked="0"/>
    </xf>
    <xf numFmtId="0" fontId="25" fillId="0" borderId="56" xfId="0" applyFont="1" applyBorder="1" applyAlignment="1" applyProtection="1">
      <alignment horizontal="left" vertical="top"/>
      <protection locked="0"/>
    </xf>
    <xf numFmtId="0" fontId="25" fillId="0" borderId="5" xfId="0" applyFont="1" applyBorder="1" applyAlignment="1" applyProtection="1">
      <alignment horizontal="left" vertical="center"/>
      <protection locked="0"/>
    </xf>
    <xf numFmtId="0" fontId="25" fillId="0" borderId="39" xfId="0" applyFont="1" applyBorder="1" applyAlignment="1" applyProtection="1">
      <alignment horizontal="left" vertical="center"/>
      <protection locked="0"/>
    </xf>
    <xf numFmtId="0" fontId="0" fillId="0" borderId="0" xfId="0" applyAlignment="1" applyProtection="1">
      <alignment horizontal="left" vertical="center"/>
      <protection locked="0"/>
    </xf>
    <xf numFmtId="0" fontId="19" fillId="0" borderId="36" xfId="0" applyFont="1" applyBorder="1" applyAlignment="1">
      <alignment horizontal="left" wrapText="1"/>
    </xf>
    <xf numFmtId="0" fontId="19" fillId="0" borderId="0" xfId="0" applyFont="1" applyBorder="1" applyAlignment="1">
      <alignment horizontal="left" wrapText="1"/>
    </xf>
    <xf numFmtId="0" fontId="19" fillId="0" borderId="37" xfId="0" applyFont="1" applyBorder="1" applyAlignment="1">
      <alignment horizontal="left" wrapText="1"/>
    </xf>
    <xf numFmtId="0" fontId="0" fillId="0" borderId="36" xfId="0" applyBorder="1" applyAlignment="1">
      <alignment horizontal="center" vertical="center"/>
    </xf>
    <xf numFmtId="0" fontId="0" fillId="0" borderId="0" xfId="0" applyBorder="1" applyAlignment="1">
      <alignment horizontal="center" vertical="center"/>
    </xf>
    <xf numFmtId="0" fontId="0" fillId="0" borderId="37" xfId="0" applyBorder="1" applyAlignment="1">
      <alignment horizontal="center" vertical="center"/>
    </xf>
    <xf numFmtId="0" fontId="19" fillId="0" borderId="43" xfId="0" applyFont="1" applyBorder="1" applyAlignment="1">
      <alignment horizontal="left" wrapText="1"/>
    </xf>
    <xf numFmtId="0" fontId="19" fillId="0" borderId="32" xfId="0" applyFont="1" applyBorder="1" applyAlignment="1">
      <alignment horizontal="left" wrapText="1"/>
    </xf>
    <xf numFmtId="0" fontId="19" fillId="0" borderId="44" xfId="0" applyFont="1" applyBorder="1" applyAlignment="1">
      <alignment horizontal="left" wrapText="1"/>
    </xf>
    <xf numFmtId="0" fontId="0" fillId="0" borderId="0" xfId="0" applyAlignment="1">
      <alignment horizontal="center" vertical="center"/>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9" xfId="0" applyBorder="1" applyAlignment="1" applyProtection="1">
      <alignment horizontal="left" vertical="center"/>
      <protection locked="0"/>
    </xf>
    <xf numFmtId="0" fontId="1" fillId="16" borderId="36" xfId="0" applyFont="1" applyFill="1" applyBorder="1" applyProtection="1"/>
    <xf numFmtId="0" fontId="1" fillId="16" borderId="0" xfId="0" applyFont="1" applyFill="1" applyBorder="1" applyProtection="1"/>
    <xf numFmtId="0" fontId="2" fillId="16" borderId="36" xfId="0" applyFont="1" applyFill="1" applyBorder="1" applyAlignment="1" applyProtection="1">
      <alignment horizontal="left" vertical="center" wrapText="1"/>
    </xf>
    <xf numFmtId="0" fontId="2" fillId="16" borderId="0" xfId="0" applyFont="1" applyFill="1" applyBorder="1" applyAlignment="1" applyProtection="1">
      <alignment horizontal="left" vertical="center" wrapText="1"/>
    </xf>
    <xf numFmtId="0" fontId="2" fillId="16" borderId="37" xfId="0" applyFont="1" applyFill="1" applyBorder="1" applyAlignment="1" applyProtection="1">
      <alignment horizontal="left" vertical="center" wrapText="1"/>
    </xf>
    <xf numFmtId="0" fontId="0" fillId="0" borderId="36" xfId="0" applyBorder="1" applyAlignment="1">
      <alignment horizontal="left" vertical="center" wrapText="1"/>
    </xf>
    <xf numFmtId="0" fontId="0" fillId="0" borderId="0" xfId="0" applyBorder="1" applyAlignment="1">
      <alignment horizontal="left" vertical="center" wrapText="1"/>
    </xf>
    <xf numFmtId="0" fontId="0" fillId="0" borderId="37" xfId="0" applyBorder="1" applyAlignment="1">
      <alignment horizontal="left" vertical="center" wrapText="1"/>
    </xf>
    <xf numFmtId="0" fontId="5" fillId="0" borderId="57" xfId="0" applyFont="1" applyBorder="1" applyAlignment="1">
      <alignment horizontal="left" vertical="center" wrapText="1"/>
    </xf>
    <xf numFmtId="0" fontId="5" fillId="0" borderId="26" xfId="0" applyFont="1" applyBorder="1" applyAlignment="1">
      <alignment horizontal="left" vertical="center" wrapText="1"/>
    </xf>
    <xf numFmtId="0" fontId="5" fillId="0" borderId="58" xfId="0" applyFont="1" applyBorder="1" applyAlignment="1">
      <alignment horizontal="left" vertical="center" wrapText="1"/>
    </xf>
    <xf numFmtId="0" fontId="25" fillId="0" borderId="39" xfId="0" applyFont="1" applyBorder="1" applyAlignment="1" applyProtection="1">
      <alignment horizontal="center" vertical="center"/>
      <protection locked="0"/>
    </xf>
    <xf numFmtId="0" fontId="0" fillId="0" borderId="1" xfId="0" applyBorder="1" applyAlignment="1" applyProtection="1">
      <alignment horizontal="left"/>
      <protection locked="0"/>
    </xf>
    <xf numFmtId="0" fontId="0" fillId="0" borderId="38" xfId="0" applyBorder="1" applyAlignment="1" applyProtection="1">
      <alignment horizontal="left"/>
      <protection locked="0"/>
    </xf>
    <xf numFmtId="0" fontId="0" fillId="0" borderId="62" xfId="0" applyBorder="1" applyAlignment="1">
      <alignment horizontal="left" vertical="center" indent="4"/>
    </xf>
    <xf numFmtId="0" fontId="0" fillId="0" borderId="15" xfId="0" applyBorder="1" applyAlignment="1">
      <alignment horizontal="left" vertical="center" indent="4"/>
    </xf>
    <xf numFmtId="0" fontId="0" fillId="0" borderId="0" xfId="0" applyBorder="1" applyAlignment="1">
      <alignment horizontal="left" vertical="center" indent="4"/>
    </xf>
    <xf numFmtId="0" fontId="0" fillId="0" borderId="37" xfId="0" applyBorder="1" applyAlignment="1">
      <alignment horizontal="left" vertical="center" indent="4"/>
    </xf>
    <xf numFmtId="0" fontId="5" fillId="16" borderId="40" xfId="0" applyFont="1" applyFill="1" applyBorder="1" applyAlignment="1" applyProtection="1">
      <alignment horizontal="center" vertical="center" wrapText="1"/>
    </xf>
    <xf numFmtId="0" fontId="5" fillId="16" borderId="5" xfId="0" applyFont="1" applyFill="1" applyBorder="1" applyAlignment="1" applyProtection="1">
      <alignment horizontal="center" vertical="center" wrapText="1"/>
    </xf>
    <xf numFmtId="0" fontId="5" fillId="16" borderId="3" xfId="0" applyFont="1" applyFill="1" applyBorder="1" applyAlignment="1" applyProtection="1">
      <alignment horizontal="center" vertical="center" wrapText="1"/>
    </xf>
    <xf numFmtId="0" fontId="25" fillId="0" borderId="2" xfId="0" applyFont="1" applyBorder="1" applyAlignment="1" applyProtection="1">
      <alignment horizontal="center"/>
      <protection locked="0"/>
    </xf>
    <xf numFmtId="0" fontId="25" fillId="0" borderId="5" xfId="0" applyFont="1" applyBorder="1" applyAlignment="1" applyProtection="1">
      <alignment horizontal="center"/>
      <protection locked="0"/>
    </xf>
    <xf numFmtId="0" fontId="25" fillId="0" borderId="39" xfId="0" applyFont="1" applyBorder="1" applyAlignment="1" applyProtection="1">
      <alignment horizontal="center"/>
      <protection locked="0"/>
    </xf>
    <xf numFmtId="0" fontId="0" fillId="0" borderId="54" xfId="0" applyBorder="1" applyAlignment="1">
      <alignment horizontal="left" vertical="center" wrapText="1"/>
    </xf>
    <xf numFmtId="0" fontId="0" fillId="0" borderId="17" xfId="0" applyBorder="1" applyAlignment="1">
      <alignment horizontal="left" vertical="center" wrapText="1"/>
    </xf>
    <xf numFmtId="0" fontId="0" fillId="0" borderId="53" xfId="0" applyBorder="1" applyAlignment="1">
      <alignment horizontal="left" vertical="center" wrapText="1"/>
    </xf>
    <xf numFmtId="0" fontId="29" fillId="0" borderId="57" xfId="0" applyFont="1" applyBorder="1" applyAlignment="1" applyProtection="1">
      <alignment horizontal="left" vertical="top" wrapText="1"/>
      <protection locked="0"/>
    </xf>
    <xf numFmtId="0" fontId="29" fillId="0" borderId="26" xfId="0" applyFont="1" applyBorder="1" applyAlignment="1" applyProtection="1">
      <alignment horizontal="left" vertical="top" wrapText="1"/>
      <protection locked="0"/>
    </xf>
    <xf numFmtId="0" fontId="29" fillId="0" borderId="58" xfId="0" applyFont="1" applyBorder="1" applyAlignment="1" applyProtection="1">
      <alignment horizontal="left" vertical="top" wrapText="1"/>
      <protection locked="0"/>
    </xf>
    <xf numFmtId="0" fontId="0" fillId="0" borderId="0" xfId="0" applyBorder="1" applyAlignment="1">
      <alignment horizontal="center"/>
    </xf>
    <xf numFmtId="0" fontId="0" fillId="0" borderId="37" xfId="0" applyBorder="1" applyAlignment="1">
      <alignment horizontal="center"/>
    </xf>
    <xf numFmtId="0" fontId="0" fillId="0" borderId="46"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54"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19" fillId="0" borderId="46" xfId="0" applyFont="1" applyBorder="1" applyAlignment="1">
      <alignment horizontal="left" wrapText="1"/>
    </xf>
    <xf numFmtId="0" fontId="19" fillId="0" borderId="16" xfId="0" applyFont="1" applyBorder="1" applyAlignment="1">
      <alignment horizontal="left" wrapText="1"/>
    </xf>
    <xf numFmtId="0" fontId="19" fillId="0" borderId="47" xfId="0" applyFont="1" applyBorder="1" applyAlignment="1">
      <alignment horizontal="left" wrapText="1"/>
    </xf>
    <xf numFmtId="0" fontId="5" fillId="0" borderId="36" xfId="0" applyFont="1" applyBorder="1" applyAlignment="1">
      <alignment horizontal="left" vertical="center" wrapText="1"/>
    </xf>
    <xf numFmtId="0" fontId="5" fillId="0" borderId="13" xfId="0" applyFont="1" applyBorder="1" applyAlignment="1">
      <alignment horizontal="left" vertical="center" wrapText="1"/>
    </xf>
    <xf numFmtId="0" fontId="25" fillId="0" borderId="0" xfId="0" applyFont="1" applyBorder="1" applyAlignment="1">
      <alignment horizontal="left" vertical="center" indent="10"/>
    </xf>
    <xf numFmtId="0" fontId="25" fillId="0" borderId="0" xfId="0" applyFont="1" applyBorder="1" applyAlignment="1">
      <alignment horizontal="center" vertical="center"/>
    </xf>
    <xf numFmtId="0" fontId="25" fillId="0" borderId="0" xfId="0" applyFont="1" applyBorder="1" applyAlignment="1">
      <alignment horizontal="left" vertical="center"/>
    </xf>
    <xf numFmtId="0" fontId="66" fillId="0" borderId="36" xfId="0" applyFont="1" applyBorder="1" applyAlignment="1">
      <alignment horizontal="left" vertical="center" wrapText="1"/>
    </xf>
    <xf numFmtId="0" fontId="19" fillId="0" borderId="0" xfId="0" applyFont="1" applyBorder="1" applyAlignment="1">
      <alignment horizontal="left" vertical="center" wrapText="1"/>
    </xf>
    <xf numFmtId="0" fontId="19" fillId="0" borderId="37" xfId="0" applyFont="1" applyBorder="1" applyAlignment="1">
      <alignment horizontal="left" vertical="center" wrapText="1"/>
    </xf>
    <xf numFmtId="0" fontId="0" fillId="0" borderId="36" xfId="0" applyBorder="1" applyAlignment="1">
      <alignment horizontal="left" vertical="center"/>
    </xf>
    <xf numFmtId="0" fontId="0" fillId="0" borderId="13" xfId="0" applyBorder="1" applyAlignment="1">
      <alignment horizontal="left" vertical="center"/>
    </xf>
    <xf numFmtId="0" fontId="19" fillId="0" borderId="34" xfId="0" applyFont="1" applyBorder="1" applyAlignment="1">
      <alignment horizontal="left"/>
    </xf>
    <xf numFmtId="0" fontId="19" fillId="0" borderId="33" xfId="0" applyFont="1" applyBorder="1" applyAlignment="1">
      <alignment horizontal="left"/>
    </xf>
    <xf numFmtId="0" fontId="19" fillId="0" borderId="35" xfId="0" applyFont="1" applyBorder="1" applyAlignment="1">
      <alignment horizontal="left"/>
    </xf>
    <xf numFmtId="0" fontId="5" fillId="0" borderId="0" xfId="0" applyFont="1" applyBorder="1" applyAlignment="1">
      <alignment horizontal="center" vertical="center" wrapText="1"/>
    </xf>
    <xf numFmtId="0" fontId="5" fillId="0" borderId="37" xfId="0" applyFont="1" applyBorder="1" applyAlignment="1">
      <alignment horizontal="center" vertical="center" wrapText="1"/>
    </xf>
    <xf numFmtId="0" fontId="25" fillId="0" borderId="14" xfId="0" applyFont="1" applyBorder="1" applyAlignment="1">
      <alignment horizontal="left" vertical="center" indent="10"/>
    </xf>
    <xf numFmtId="0" fontId="25" fillId="0" borderId="1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30" xfId="0" applyFont="1" applyBorder="1" applyAlignment="1">
      <alignment horizontal="left" vertical="center" indent="10"/>
    </xf>
    <xf numFmtId="0" fontId="25" fillId="0" borderId="16" xfId="0" applyFont="1" applyBorder="1" applyAlignment="1">
      <alignment horizontal="left" vertical="center" indent="10"/>
    </xf>
    <xf numFmtId="0" fontId="59" fillId="0" borderId="36" xfId="0" applyFont="1" applyBorder="1" applyAlignment="1">
      <alignment horizontal="left" wrapText="1"/>
    </xf>
    <xf numFmtId="0" fontId="59" fillId="0" borderId="13" xfId="0" applyFont="1" applyBorder="1" applyAlignment="1">
      <alignment horizontal="left" wrapText="1"/>
    </xf>
    <xf numFmtId="0" fontId="25" fillId="0" borderId="14" xfId="0" applyFont="1" applyBorder="1" applyAlignment="1">
      <alignment horizontal="left" vertical="center" wrapText="1" indent="10"/>
    </xf>
    <xf numFmtId="0" fontId="25" fillId="0" borderId="1" xfId="0" applyFont="1" applyBorder="1" applyAlignment="1" applyProtection="1">
      <alignment horizontal="left" vertical="center"/>
      <protection locked="0"/>
    </xf>
    <xf numFmtId="0" fontId="27" fillId="0" borderId="20" xfId="2" applyFont="1" applyFill="1" applyBorder="1" applyAlignment="1" applyProtection="1">
      <alignment horizontal="left" vertical="center"/>
      <protection locked="0"/>
    </xf>
    <xf numFmtId="0" fontId="20" fillId="0" borderId="59" xfId="0" applyFont="1" applyBorder="1" applyAlignment="1" applyProtection="1">
      <alignment horizontal="left" vertical="center"/>
      <protection locked="0"/>
    </xf>
    <xf numFmtId="0" fontId="27" fillId="0" borderId="17" xfId="2" applyFont="1" applyFill="1" applyBorder="1" applyAlignment="1" applyProtection="1">
      <alignment horizontal="left" vertical="center"/>
    </xf>
    <xf numFmtId="0" fontId="27" fillId="0" borderId="53" xfId="2" applyFont="1" applyFill="1" applyBorder="1" applyAlignment="1" applyProtection="1">
      <alignment horizontal="left" vertical="center"/>
    </xf>
    <xf numFmtId="0" fontId="29" fillId="0" borderId="69" xfId="0" applyFont="1" applyBorder="1" applyAlignment="1" applyProtection="1">
      <alignment horizontal="center" vertical="top" wrapText="1"/>
      <protection locked="0"/>
    </xf>
    <xf numFmtId="0" fontId="29" fillId="0" borderId="70" xfId="0" applyFont="1" applyBorder="1" applyAlignment="1" applyProtection="1">
      <alignment horizontal="center" vertical="top" wrapText="1"/>
      <protection locked="0"/>
    </xf>
    <xf numFmtId="0" fontId="29" fillId="0" borderId="71" xfId="0" applyFont="1" applyBorder="1" applyAlignment="1" applyProtection="1">
      <alignment horizontal="center" vertical="top" wrapText="1"/>
      <protection locked="0"/>
    </xf>
    <xf numFmtId="49" fontId="25" fillId="0" borderId="45" xfId="0" applyNumberFormat="1" applyFont="1" applyBorder="1" applyAlignment="1" applyProtection="1">
      <alignment horizontal="center" vertical="center"/>
      <protection locked="0"/>
    </xf>
    <xf numFmtId="49" fontId="25" fillId="0" borderId="42" xfId="0" applyNumberFormat="1" applyFont="1" applyBorder="1" applyAlignment="1" applyProtection="1">
      <alignment horizontal="center" vertical="center"/>
      <protection locked="0"/>
    </xf>
    <xf numFmtId="0" fontId="19" fillId="0" borderId="46" xfId="0" applyFont="1" applyBorder="1" applyAlignment="1">
      <alignment horizontal="center" vertical="top" wrapText="1"/>
    </xf>
    <xf numFmtId="0" fontId="19" fillId="0" borderId="16" xfId="0" applyFont="1" applyBorder="1" applyAlignment="1">
      <alignment horizontal="center" vertical="top" wrapText="1"/>
    </xf>
    <xf numFmtId="0" fontId="19" fillId="0" borderId="47" xfId="0" applyFont="1" applyBorder="1" applyAlignment="1">
      <alignment horizontal="center" vertical="top" wrapText="1"/>
    </xf>
    <xf numFmtId="0" fontId="19" fillId="0" borderId="54" xfId="0" applyFont="1" applyBorder="1" applyAlignment="1">
      <alignment horizontal="center" vertical="top" wrapText="1"/>
    </xf>
    <xf numFmtId="0" fontId="19" fillId="0" borderId="17" xfId="0" applyFont="1" applyBorder="1" applyAlignment="1">
      <alignment horizontal="center" vertical="top" wrapText="1"/>
    </xf>
    <xf numFmtId="0" fontId="19" fillId="0" borderId="53" xfId="0" applyFont="1" applyBorder="1" applyAlignment="1">
      <alignment horizontal="center" vertical="top" wrapText="1"/>
    </xf>
    <xf numFmtId="0" fontId="25" fillId="4" borderId="2" xfId="0" applyFont="1" applyFill="1" applyBorder="1" applyAlignment="1" applyProtection="1">
      <alignment horizontal="center" vertical="center"/>
      <protection locked="0"/>
    </xf>
    <xf numFmtId="0" fontId="25" fillId="4" borderId="5" xfId="0" applyFont="1" applyFill="1" applyBorder="1" applyAlignment="1" applyProtection="1">
      <alignment horizontal="center" vertical="center"/>
      <protection locked="0"/>
    </xf>
    <xf numFmtId="0" fontId="25" fillId="4" borderId="39" xfId="0" applyFont="1" applyFill="1" applyBorder="1" applyAlignment="1" applyProtection="1">
      <alignment horizontal="center" vertical="center"/>
      <protection locked="0"/>
    </xf>
    <xf numFmtId="0" fontId="25" fillId="0" borderId="14"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37" xfId="0" applyFont="1" applyBorder="1" applyAlignment="1" applyProtection="1">
      <alignment horizontal="center" vertical="center"/>
      <protection locked="0"/>
    </xf>
    <xf numFmtId="0" fontId="25" fillId="4" borderId="9" xfId="0" applyFont="1" applyFill="1" applyBorder="1" applyAlignment="1" applyProtection="1">
      <alignment horizontal="center" vertical="center"/>
      <protection locked="0"/>
    </xf>
    <xf numFmtId="0" fontId="25" fillId="4" borderId="4" xfId="0" applyFont="1" applyFill="1" applyBorder="1" applyAlignment="1" applyProtection="1">
      <alignment horizontal="center" vertical="center"/>
      <protection locked="0"/>
    </xf>
    <xf numFmtId="0" fontId="25" fillId="4" borderId="41" xfId="0" applyFont="1" applyFill="1" applyBorder="1" applyAlignment="1" applyProtection="1">
      <alignment horizontal="center" vertical="center"/>
      <protection locked="0"/>
    </xf>
    <xf numFmtId="49" fontId="25" fillId="0" borderId="2" xfId="0" applyNumberFormat="1" applyFont="1" applyBorder="1" applyAlignment="1" applyProtection="1">
      <alignment horizontal="left" vertical="center"/>
      <protection locked="0"/>
    </xf>
    <xf numFmtId="49" fontId="25" fillId="0" borderId="5" xfId="0" applyNumberFormat="1" applyFont="1" applyBorder="1" applyAlignment="1" applyProtection="1">
      <alignment horizontal="left" vertical="center"/>
      <protection locked="0"/>
    </xf>
    <xf numFmtId="49" fontId="25" fillId="0" borderId="39" xfId="0" applyNumberFormat="1" applyFont="1" applyBorder="1" applyAlignment="1" applyProtection="1">
      <alignment horizontal="left" vertical="center"/>
      <protection locked="0"/>
    </xf>
    <xf numFmtId="0" fontId="25" fillId="0" borderId="24" xfId="0" applyFont="1" applyBorder="1" applyAlignment="1" applyProtection="1">
      <alignment horizontal="left" vertical="center"/>
      <protection locked="0"/>
    </xf>
    <xf numFmtId="0" fontId="27" fillId="0" borderId="1" xfId="2" applyFont="1" applyFill="1" applyBorder="1" applyAlignment="1" applyProtection="1">
      <alignment horizontal="left" vertical="center"/>
      <protection locked="0"/>
    </xf>
    <xf numFmtId="0" fontId="38" fillId="0" borderId="36" xfId="0" applyFont="1" applyBorder="1" applyAlignment="1">
      <alignment horizontal="left" vertical="top" wrapText="1"/>
    </xf>
    <xf numFmtId="0" fontId="38" fillId="0" borderId="13" xfId="0" applyFont="1" applyBorder="1" applyAlignment="1">
      <alignment horizontal="left" vertical="top" wrapText="1"/>
    </xf>
    <xf numFmtId="0" fontId="38" fillId="0" borderId="54" xfId="0" applyFont="1" applyBorder="1" applyAlignment="1">
      <alignment horizontal="left" vertical="center" wrapText="1"/>
    </xf>
    <xf numFmtId="0" fontId="38" fillId="0" borderId="18" xfId="0" applyFont="1" applyBorder="1" applyAlignment="1">
      <alignment horizontal="left" vertical="center" wrapText="1"/>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39" xfId="0" applyBorder="1" applyAlignment="1" applyProtection="1">
      <alignment horizontal="center"/>
      <protection locked="0"/>
    </xf>
    <xf numFmtId="2" fontId="0" fillId="0" borderId="36" xfId="0" applyNumberFormat="1" applyBorder="1" applyAlignment="1">
      <alignment horizontal="left" vertical="center" wrapText="1"/>
    </xf>
    <xf numFmtId="2" fontId="0" fillId="0" borderId="13" xfId="0" applyNumberFormat="1" applyBorder="1" applyAlignment="1">
      <alignment horizontal="left" vertical="center" wrapText="1"/>
    </xf>
    <xf numFmtId="0" fontId="21" fillId="0" borderId="0" xfId="0" applyFont="1" applyBorder="1" applyAlignment="1">
      <alignment horizontal="left" vertical="center"/>
    </xf>
    <xf numFmtId="0" fontId="21" fillId="0" borderId="13" xfId="0" applyFont="1" applyBorder="1" applyAlignment="1">
      <alignment horizontal="left" vertical="center"/>
    </xf>
    <xf numFmtId="0" fontId="0" fillId="0" borderId="0" xfId="0" applyFont="1" applyBorder="1" applyAlignment="1">
      <alignment horizontal="left"/>
    </xf>
    <xf numFmtId="0" fontId="0" fillId="0" borderId="0"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0" xfId="0" applyAlignment="1">
      <alignment horizontal="left"/>
    </xf>
    <xf numFmtId="0" fontId="28" fillId="0" borderId="2" xfId="0" applyFont="1" applyBorder="1" applyAlignment="1" applyProtection="1">
      <alignment horizontal="center" vertical="center"/>
      <protection locked="0"/>
    </xf>
    <xf numFmtId="0" fontId="28" fillId="0" borderId="5" xfId="0" applyFont="1" applyBorder="1" applyAlignment="1" applyProtection="1">
      <alignment horizontal="center" vertical="center"/>
      <protection locked="0"/>
    </xf>
    <xf numFmtId="0" fontId="28" fillId="0" borderId="39" xfId="0" applyFont="1" applyBorder="1" applyAlignment="1" applyProtection="1">
      <alignment horizontal="center" vertical="center"/>
      <protection locked="0"/>
    </xf>
    <xf numFmtId="0" fontId="17" fillId="0" borderId="34" xfId="0" applyFont="1" applyBorder="1" applyAlignment="1">
      <alignment horizontal="center" vertical="center"/>
    </xf>
    <xf numFmtId="0" fontId="17" fillId="0" borderId="33" xfId="0" applyFont="1" applyBorder="1" applyAlignment="1">
      <alignment horizontal="center" vertical="center"/>
    </xf>
    <xf numFmtId="0" fontId="17" fillId="0" borderId="35" xfId="0" applyFont="1" applyBorder="1" applyAlignment="1">
      <alignment horizontal="center" vertical="center"/>
    </xf>
    <xf numFmtId="0" fontId="18" fillId="2" borderId="34"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5" xfId="0" applyFont="1" applyFill="1" applyBorder="1" applyAlignment="1">
      <alignment horizontal="center" vertical="center"/>
    </xf>
    <xf numFmtId="0" fontId="41" fillId="2" borderId="36" xfId="0" applyFont="1" applyFill="1" applyBorder="1" applyAlignment="1">
      <alignment horizontal="center" vertical="center" wrapText="1"/>
    </xf>
    <xf numFmtId="0" fontId="41" fillId="2" borderId="0" xfId="0" applyFont="1" applyFill="1" applyBorder="1" applyAlignment="1">
      <alignment horizontal="center" vertical="center" wrapText="1"/>
    </xf>
    <xf numFmtId="0" fontId="41" fillId="2" borderId="37" xfId="0" applyFont="1" applyFill="1" applyBorder="1" applyAlignment="1">
      <alignment horizontal="center" vertical="center" wrapText="1"/>
    </xf>
    <xf numFmtId="0" fontId="2" fillId="0" borderId="36" xfId="0" applyFont="1" applyBorder="1" applyAlignment="1">
      <alignment horizontal="left" vertical="center" wrapText="1"/>
    </xf>
    <xf numFmtId="0" fontId="2" fillId="0" borderId="0" xfId="0" applyFont="1" applyBorder="1" applyAlignment="1">
      <alignment horizontal="left" vertical="center" wrapText="1"/>
    </xf>
    <xf numFmtId="0" fontId="16" fillId="0" borderId="36" xfId="0" applyFont="1" applyBorder="1" applyAlignment="1">
      <alignment horizontal="center" vertical="center"/>
    </xf>
    <xf numFmtId="0" fontId="16" fillId="0" borderId="0" xfId="0" applyFont="1" applyBorder="1" applyAlignment="1">
      <alignment horizontal="center" vertical="center"/>
    </xf>
    <xf numFmtId="0" fontId="20" fillId="2" borderId="40" xfId="0" applyFont="1" applyFill="1" applyBorder="1" applyAlignment="1">
      <alignment horizontal="left" vertical="center" indent="5"/>
    </xf>
    <xf numFmtId="0" fontId="20" fillId="2" borderId="5" xfId="0" applyFont="1" applyFill="1" applyBorder="1" applyAlignment="1">
      <alignment horizontal="left" vertical="center" indent="5"/>
    </xf>
    <xf numFmtId="0" fontId="20" fillId="2" borderId="3" xfId="0" applyFont="1" applyFill="1" applyBorder="1" applyAlignment="1">
      <alignment horizontal="left" vertical="center" indent="5"/>
    </xf>
    <xf numFmtId="0" fontId="49" fillId="0" borderId="4"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44" xfId="0" applyFont="1" applyBorder="1" applyAlignment="1">
      <alignment horizontal="center" vertical="center" wrapText="1"/>
    </xf>
    <xf numFmtId="0" fontId="18" fillId="2" borderId="36"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7" xfId="0" applyFont="1" applyFill="1" applyBorder="1" applyAlignment="1">
      <alignment horizontal="center" vertical="center"/>
    </xf>
    <xf numFmtId="0" fontId="13" fillId="7" borderId="36" xfId="0" applyFont="1" applyFill="1" applyBorder="1" applyAlignment="1">
      <alignment horizontal="center" vertical="center"/>
    </xf>
    <xf numFmtId="0" fontId="13" fillId="7" borderId="0" xfId="0" applyFont="1" applyFill="1" applyBorder="1" applyAlignment="1">
      <alignment horizontal="center" vertical="center"/>
    </xf>
    <xf numFmtId="0" fontId="13" fillId="7" borderId="37" xfId="0" applyFont="1" applyFill="1" applyBorder="1" applyAlignment="1">
      <alignment horizontal="center"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32" fillId="0" borderId="36" xfId="0" applyFont="1" applyBorder="1" applyAlignment="1">
      <alignment horizontal="left" vertical="center"/>
    </xf>
    <xf numFmtId="0" fontId="5" fillId="16" borderId="40" xfId="0" applyFont="1" applyFill="1" applyBorder="1" applyAlignment="1" applyProtection="1">
      <alignment horizontal="center" vertical="center"/>
    </xf>
    <xf numFmtId="0" fontId="5" fillId="16" borderId="3" xfId="0" applyFont="1" applyFill="1" applyBorder="1" applyAlignment="1" applyProtection="1">
      <alignment horizontal="center" vertical="center"/>
    </xf>
    <xf numFmtId="0" fontId="32" fillId="0" borderId="0" xfId="0" applyFont="1" applyBorder="1" applyAlignment="1">
      <alignment horizontal="center" vertical="center"/>
    </xf>
    <xf numFmtId="0" fontId="32" fillId="0" borderId="32" xfId="0" applyFont="1" applyBorder="1" applyAlignment="1">
      <alignment horizontal="center" vertical="center"/>
    </xf>
    <xf numFmtId="0" fontId="5" fillId="0" borderId="0" xfId="0" applyFont="1" applyAlignment="1">
      <alignment horizontal="left" vertical="top" wrapText="1"/>
    </xf>
    <xf numFmtId="0" fontId="10" fillId="0" borderId="0" xfId="0" applyFont="1" applyAlignment="1">
      <alignment horizontal="left" vertical="top"/>
    </xf>
    <xf numFmtId="0" fontId="35" fillId="2" borderId="2"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5" fillId="0" borderId="2"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5" fillId="0" borderId="3" xfId="0" applyFont="1" applyBorder="1" applyAlignment="1" applyProtection="1">
      <alignment horizontal="left" vertical="top" wrapText="1"/>
      <protection locked="0"/>
    </xf>
    <xf numFmtId="0" fontId="22" fillId="0" borderId="5" xfId="0" applyFont="1" applyBorder="1" applyAlignment="1">
      <alignment horizontal="left" vertical="center" wrapText="1" indent="26"/>
    </xf>
    <xf numFmtId="0" fontId="22" fillId="0" borderId="3" xfId="0" applyFont="1" applyBorder="1" applyAlignment="1">
      <alignment horizontal="left" vertical="center" wrapText="1" indent="26"/>
    </xf>
    <xf numFmtId="0" fontId="0" fillId="0" borderId="2" xfId="0" applyBorder="1" applyAlignment="1">
      <alignment horizontal="left" vertical="center" shrinkToFit="1"/>
    </xf>
    <xf numFmtId="0" fontId="0" fillId="0" borderId="3" xfId="0" applyBorder="1" applyAlignment="1">
      <alignment horizontal="left" vertical="center" shrinkToFit="1"/>
    </xf>
    <xf numFmtId="0" fontId="9" fillId="0" borderId="17" xfId="0" applyFont="1" applyBorder="1" applyAlignment="1">
      <alignment horizontal="center" vertical="center" wrapText="1"/>
    </xf>
    <xf numFmtId="0" fontId="5" fillId="0" borderId="2" xfId="0" applyFont="1" applyBorder="1" applyAlignment="1">
      <alignment horizontal="left" vertical="center" wrapText="1" shrinkToFit="1"/>
    </xf>
    <xf numFmtId="0" fontId="5" fillId="0" borderId="3" xfId="0" applyFont="1" applyBorder="1" applyAlignment="1">
      <alignment horizontal="left" vertical="center" wrapText="1" shrinkToFit="1"/>
    </xf>
    <xf numFmtId="0" fontId="21" fillId="0" borderId="17" xfId="0" applyFont="1" applyBorder="1" applyAlignment="1">
      <alignment horizontal="center" vertical="center"/>
    </xf>
    <xf numFmtId="0" fontId="62" fillId="0" borderId="23" xfId="0" applyFont="1" applyBorder="1" applyAlignment="1">
      <alignment horizontal="left" vertical="top" wrapText="1"/>
    </xf>
    <xf numFmtId="0" fontId="62" fillId="0" borderId="23" xfId="0" applyFont="1" applyBorder="1" applyAlignment="1">
      <alignment horizontal="left" vertical="top"/>
    </xf>
    <xf numFmtId="0" fontId="62" fillId="0" borderId="22" xfId="0" applyFont="1" applyBorder="1" applyAlignment="1">
      <alignment horizontal="left" vertical="top"/>
    </xf>
    <xf numFmtId="0" fontId="5" fillId="0" borderId="10" xfId="0" applyFont="1" applyBorder="1" applyAlignment="1">
      <alignment horizontal="left" vertical="center" wrapText="1"/>
    </xf>
    <xf numFmtId="0" fontId="5" fillId="0" borderId="8" xfId="0" applyFont="1" applyBorder="1" applyAlignment="1">
      <alignment horizontal="left" vertical="center" wrapText="1"/>
    </xf>
    <xf numFmtId="0" fontId="22" fillId="0" borderId="2"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0" fillId="0" borderId="9"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7" fillId="0" borderId="0" xfId="0" applyFont="1" applyAlignment="1">
      <alignment horizontal="center" vertical="center"/>
    </xf>
    <xf numFmtId="0" fontId="16" fillId="0" borderId="0" xfId="0" applyFont="1" applyAlignment="1">
      <alignment horizontal="center" vertical="center"/>
    </xf>
    <xf numFmtId="0" fontId="13" fillId="6" borderId="0" xfId="0" applyFont="1" applyFill="1" applyAlignment="1">
      <alignment horizontal="center" vertical="center"/>
    </xf>
    <xf numFmtId="0" fontId="35" fillId="2" borderId="5" xfId="0" applyFont="1" applyFill="1" applyBorder="1" applyAlignment="1">
      <alignment horizontal="center" vertical="center"/>
    </xf>
    <xf numFmtId="0" fontId="35" fillId="2" borderId="3" xfId="0" applyFont="1" applyFill="1" applyBorder="1" applyAlignment="1">
      <alignment horizontal="center" vertical="center"/>
    </xf>
    <xf numFmtId="0" fontId="22" fillId="0" borderId="0" xfId="0" applyFont="1" applyAlignment="1">
      <alignment horizontal="center" vertical="center"/>
    </xf>
    <xf numFmtId="0" fontId="35" fillId="2" borderId="1" xfId="0" applyFont="1" applyFill="1" applyBorder="1" applyAlignment="1">
      <alignment horizontal="center" vertical="center" wrapText="1"/>
    </xf>
    <xf numFmtId="0" fontId="0" fillId="0" borderId="1" xfId="0" applyBorder="1" applyAlignment="1" applyProtection="1">
      <alignment horizontal="center" vertical="top" wrapText="1"/>
      <protection locked="0"/>
    </xf>
    <xf numFmtId="0" fontId="21" fillId="0" borderId="0" xfId="0" applyFont="1" applyAlignment="1">
      <alignment horizontal="center"/>
    </xf>
    <xf numFmtId="1" fontId="32" fillId="0" borderId="0" xfId="0" applyNumberFormat="1" applyFont="1" applyAlignment="1">
      <alignment horizontal="center" vertical="center" wrapText="1"/>
    </xf>
    <xf numFmtId="0" fontId="0" fillId="2" borderId="0" xfId="0" applyFill="1" applyAlignment="1">
      <alignment horizontal="center" vertical="center" wrapText="1"/>
    </xf>
    <xf numFmtId="2" fontId="22" fillId="0" borderId="10" xfId="0" applyNumberFormat="1" applyFont="1" applyBorder="1" applyAlignment="1">
      <alignment horizontal="center" vertical="center" wrapText="1"/>
    </xf>
    <xf numFmtId="2" fontId="22" fillId="0" borderId="8" xfId="0" applyNumberFormat="1"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2" fontId="22" fillId="8" borderId="1" xfId="0" applyNumberFormat="1" applyFont="1" applyFill="1" applyBorder="1" applyAlignment="1">
      <alignment horizontal="center" vertical="center" wrapText="1"/>
    </xf>
    <xf numFmtId="0" fontId="17" fillId="4" borderId="0" xfId="0" applyFont="1" applyFill="1" applyAlignment="1" applyProtection="1">
      <alignment horizontal="center" vertical="center"/>
      <protection hidden="1"/>
    </xf>
    <xf numFmtId="0" fontId="0" fillId="4" borderId="0" xfId="0" applyFill="1" applyAlignment="1" applyProtection="1">
      <alignment horizontal="left"/>
      <protection hidden="1"/>
    </xf>
    <xf numFmtId="0" fontId="53" fillId="14" borderId="14" xfId="0" applyFont="1" applyFill="1" applyBorder="1" applyAlignment="1" applyProtection="1">
      <alignment horizontal="center" vertical="center" wrapText="1"/>
      <protection hidden="1"/>
    </xf>
    <xf numFmtId="0" fontId="53" fillId="14" borderId="0" xfId="0" applyFont="1" applyFill="1" applyAlignment="1" applyProtection="1">
      <alignment horizontal="center" vertical="center" wrapText="1"/>
      <protection hidden="1"/>
    </xf>
    <xf numFmtId="0" fontId="13" fillId="12" borderId="0" xfId="0" applyFont="1" applyFill="1" applyAlignment="1" applyProtection="1">
      <alignment horizontal="center" vertical="center"/>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5" fillId="4" borderId="0" xfId="0" applyFont="1" applyFill="1" applyAlignment="1" applyProtection="1">
      <alignment horizontal="left"/>
      <protection hidden="1"/>
    </xf>
    <xf numFmtId="0" fontId="0" fillId="0" borderId="0" xfId="0" applyAlignment="1" applyProtection="1">
      <alignment horizontal="left"/>
      <protection hidden="1"/>
    </xf>
    <xf numFmtId="0" fontId="5" fillId="0" borderId="0" xfId="0" applyFont="1" applyAlignment="1">
      <alignment horizontal="center" vertical="center"/>
    </xf>
    <xf numFmtId="0" fontId="13" fillId="3" borderId="0" xfId="0" applyFont="1" applyFill="1" applyAlignment="1">
      <alignment horizontal="center"/>
    </xf>
    <xf numFmtId="0" fontId="0" fillId="2" borderId="1" xfId="0" applyFill="1" applyBorder="1" applyAlignment="1">
      <alignment horizontal="center" vertical="center"/>
    </xf>
    <xf numFmtId="0" fontId="0" fillId="4" borderId="1" xfId="0" applyFill="1" applyBorder="1" applyAlignment="1" applyProtection="1">
      <alignment horizontal="left" vertical="top" wrapText="1"/>
      <protection locked="0"/>
    </xf>
    <xf numFmtId="0" fontId="10" fillId="2" borderId="0" xfId="0" applyFont="1" applyFill="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xf>
    <xf numFmtId="0" fontId="5" fillId="0" borderId="1" xfId="0" applyFont="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5" fillId="0" borderId="0" xfId="0" applyFont="1" applyAlignment="1">
      <alignment horizontal="right" vertical="center"/>
    </xf>
    <xf numFmtId="0" fontId="50" fillId="0" borderId="0" xfId="0" applyFont="1" applyAlignment="1">
      <alignment horizontal="center" vertical="center"/>
    </xf>
    <xf numFmtId="0" fontId="0" fillId="0" borderId="0" xfId="0" applyAlignment="1">
      <alignment horizontal="center"/>
    </xf>
    <xf numFmtId="168" fontId="5" fillId="2" borderId="1" xfId="0" applyNumberFormat="1" applyFont="1" applyFill="1" applyBorder="1" applyAlignment="1">
      <alignment horizontal="center" vertical="center"/>
    </xf>
    <xf numFmtId="2" fontId="23"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0" fontId="12" fillId="0" borderId="15" xfId="0" applyFont="1" applyBorder="1" applyAlignment="1">
      <alignment horizontal="left" vertical="center"/>
    </xf>
    <xf numFmtId="0" fontId="12" fillId="0" borderId="1" xfId="0" applyFont="1" applyBorder="1" applyAlignment="1" applyProtection="1">
      <alignment horizontal="left" vertical="top" wrapText="1"/>
      <protection locked="0"/>
    </xf>
    <xf numFmtId="0" fontId="3" fillId="0" borderId="15" xfId="0" applyFont="1" applyBorder="1" applyAlignment="1">
      <alignment horizontal="left" vertical="center"/>
    </xf>
    <xf numFmtId="0" fontId="0" fillId="2" borderId="1" xfId="0" applyFill="1" applyBorder="1" applyAlignment="1">
      <alignment horizontal="center" vertical="center" wrapText="1"/>
    </xf>
    <xf numFmtId="0" fontId="12" fillId="0" borderId="15" xfId="0" applyFont="1" applyBorder="1" applyAlignment="1">
      <alignment horizontal="center" vertical="center"/>
    </xf>
    <xf numFmtId="0" fontId="5" fillId="0" borderId="0" xfId="0" applyFont="1" applyAlignment="1">
      <alignment horizontal="center" vertical="center" wrapText="1"/>
    </xf>
    <xf numFmtId="0" fontId="0" fillId="16" borderId="2" xfId="0" applyFill="1" applyBorder="1" applyAlignment="1">
      <alignment horizontal="center"/>
    </xf>
    <xf numFmtId="0" fontId="0" fillId="16" borderId="3" xfId="0" applyFill="1" applyBorder="1" applyAlignment="1">
      <alignment horizontal="center"/>
    </xf>
    <xf numFmtId="0" fontId="36" fillId="0" borderId="0" xfId="0" applyFont="1" applyAlignment="1">
      <alignment horizontal="center" vertical="top" wrapText="1"/>
    </xf>
    <xf numFmtId="0" fontId="12" fillId="0" borderId="15" xfId="0" applyFont="1" applyBorder="1" applyAlignment="1">
      <alignment horizontal="left" vertical="center" wrapText="1"/>
    </xf>
    <xf numFmtId="0" fontId="36" fillId="0" borderId="15" xfId="0" applyFont="1" applyBorder="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left" vertical="center"/>
    </xf>
    <xf numFmtId="0" fontId="50" fillId="0" borderId="0" xfId="0" applyFont="1" applyAlignment="1">
      <alignment horizontal="center" vertical="center" wrapText="1"/>
    </xf>
    <xf numFmtId="0" fontId="0" fillId="0" borderId="0" xfId="0" applyAlignment="1">
      <alignment horizontal="left" vertical="center"/>
    </xf>
    <xf numFmtId="0" fontId="20" fillId="0" borderId="0" xfId="0" applyFont="1" applyAlignment="1">
      <alignment horizontal="left" vertical="center" wrapText="1"/>
    </xf>
    <xf numFmtId="0" fontId="5" fillId="0" borderId="0" xfId="0" applyFont="1" applyAlignment="1">
      <alignment horizontal="left" vertical="center"/>
    </xf>
    <xf numFmtId="0" fontId="13" fillId="5" borderId="0" xfId="0" applyFont="1" applyFill="1" applyAlignment="1">
      <alignment horizontal="center" vertical="center"/>
    </xf>
    <xf numFmtId="1" fontId="20" fillId="0" borderId="2" xfId="0" applyNumberFormat="1" applyFont="1" applyBorder="1" applyAlignment="1" applyProtection="1">
      <alignment horizontal="left" vertical="center"/>
      <protection locked="0"/>
    </xf>
    <xf numFmtId="1" fontId="20" fillId="0" borderId="5" xfId="0" applyNumberFormat="1" applyFont="1" applyBorder="1" applyAlignment="1" applyProtection="1">
      <alignment horizontal="left" vertical="center"/>
      <protection locked="0"/>
    </xf>
    <xf numFmtId="1" fontId="20" fillId="0" borderId="3" xfId="0" applyNumberFormat="1" applyFont="1" applyBorder="1" applyAlignment="1" applyProtection="1">
      <alignment horizontal="left" vertical="center"/>
      <protection locked="0"/>
    </xf>
    <xf numFmtId="0" fontId="38" fillId="0" borderId="0" xfId="0" applyFont="1" applyAlignment="1">
      <alignment horizontal="left" vertical="center" wrapText="1"/>
    </xf>
  </cellXfs>
  <cellStyles count="4">
    <cellStyle name="Cálculo" xfId="3" builtinId="22"/>
    <cellStyle name="Hipervínculo" xfId="2" builtinId="8"/>
    <cellStyle name="Normal" xfId="0" builtinId="0"/>
    <cellStyle name="Porcentaje" xfId="1" builtinId="5"/>
  </cellStyles>
  <dxfs count="6">
    <dxf>
      <fill>
        <patternFill>
          <bgColor rgb="FFFF7D7D"/>
        </patternFill>
      </fill>
    </dxf>
    <dxf>
      <fill>
        <patternFill>
          <bgColor rgb="FFFF7D7D"/>
        </patternFill>
      </fill>
    </dxf>
    <dxf>
      <fill>
        <patternFill>
          <bgColor rgb="FFFF7979"/>
        </patternFill>
      </fill>
    </dxf>
    <dxf>
      <fill>
        <patternFill>
          <bgColor rgb="FFFF6969"/>
        </patternFill>
      </fill>
    </dxf>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0.jpeg"/><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13.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22.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146050</xdr:colOff>
      <xdr:row>0</xdr:row>
      <xdr:rowOff>0</xdr:rowOff>
    </xdr:from>
    <xdr:to>
      <xdr:col>1</xdr:col>
      <xdr:colOff>898839</xdr:colOff>
      <xdr:row>4</xdr:row>
      <xdr:rowOff>168712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0"/>
          <a:ext cx="2209800" cy="903410"/>
        </a:xfrm>
        <a:prstGeom prst="rect">
          <a:avLst/>
        </a:prstGeom>
      </xdr:spPr>
    </xdr:pic>
    <xdr:clientData/>
  </xdr:twoCellAnchor>
  <xdr:twoCellAnchor editAs="oneCell">
    <xdr:from>
      <xdr:col>3</xdr:col>
      <xdr:colOff>389286</xdr:colOff>
      <xdr:row>0</xdr:row>
      <xdr:rowOff>50800</xdr:rowOff>
    </xdr:from>
    <xdr:to>
      <xdr:col>5</xdr:col>
      <xdr:colOff>783098</xdr:colOff>
      <xdr:row>4</xdr:row>
      <xdr:rowOff>38100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51661" y="50800"/>
          <a:ext cx="2754110" cy="749300"/>
        </a:xfrm>
        <a:prstGeom prst="rect">
          <a:avLst/>
        </a:prstGeom>
      </xdr:spPr>
    </xdr:pic>
    <xdr:clientData/>
  </xdr:twoCellAnchor>
  <xdr:twoCellAnchor>
    <xdr:from>
      <xdr:col>0</xdr:col>
      <xdr:colOff>488950</xdr:colOff>
      <xdr:row>112</xdr:row>
      <xdr:rowOff>171450</xdr:rowOff>
    </xdr:from>
    <xdr:to>
      <xdr:col>2</xdr:col>
      <xdr:colOff>685800</xdr:colOff>
      <xdr:row>118</xdr:row>
      <xdr:rowOff>0</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488950" y="27689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358775</xdr:colOff>
      <xdr:row>112</xdr:row>
      <xdr:rowOff>161925</xdr:rowOff>
    </xdr:from>
    <xdr:to>
      <xdr:col>5</xdr:col>
      <xdr:colOff>612775</xdr:colOff>
      <xdr:row>117</xdr:row>
      <xdr:rowOff>174625</xdr:rowOff>
    </xdr:to>
    <xdr:sp macro="" textlink="">
      <xdr:nvSpPr>
        <xdr:cNvPr id="10" name="Rectángulo 9">
          <a:extLst>
            <a:ext uri="{FF2B5EF4-FFF2-40B4-BE49-F238E27FC236}">
              <a16:creationId xmlns:a16="http://schemas.microsoft.com/office/drawing/2014/main" id="{00000000-0008-0000-0000-00000A000000}"/>
            </a:ext>
          </a:extLst>
        </xdr:cNvPr>
        <xdr:cNvSpPr/>
      </xdr:nvSpPr>
      <xdr:spPr>
        <a:xfrm>
          <a:off x="4232275" y="25085675"/>
          <a:ext cx="2686050"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441325</xdr:colOff>
      <xdr:row>125</xdr:row>
      <xdr:rowOff>171450</xdr:rowOff>
    </xdr:from>
    <xdr:to>
      <xdr:col>2</xdr:col>
      <xdr:colOff>638175</xdr:colOff>
      <xdr:row>131</xdr:row>
      <xdr:rowOff>0</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441325" y="30737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250825</xdr:colOff>
      <xdr:row>0</xdr:row>
      <xdr:rowOff>28575</xdr:rowOff>
    </xdr:from>
    <xdr:to>
      <xdr:col>0</xdr:col>
      <xdr:colOff>2812853</xdr:colOff>
      <xdr:row>5</xdr:row>
      <xdr:rowOff>145662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0825" y="28575"/>
          <a:ext cx="2557272" cy="1077214"/>
        </a:xfrm>
        <a:prstGeom prst="rect">
          <a:avLst/>
        </a:prstGeom>
      </xdr:spPr>
    </xdr:pic>
    <xdr:clientData/>
  </xdr:twoCellAnchor>
  <xdr:twoCellAnchor editAs="oneCell">
    <xdr:from>
      <xdr:col>1</xdr:col>
      <xdr:colOff>1203324</xdr:colOff>
      <xdr:row>0</xdr:row>
      <xdr:rowOff>69850</xdr:rowOff>
    </xdr:from>
    <xdr:to>
      <xdr:col>4</xdr:col>
      <xdr:colOff>936757</xdr:colOff>
      <xdr:row>4</xdr:row>
      <xdr:rowOff>144773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65599" y="69850"/>
          <a:ext cx="3143397" cy="844550"/>
        </a:xfrm>
        <a:prstGeom prst="rect">
          <a:avLst/>
        </a:prstGeom>
      </xdr:spPr>
    </xdr:pic>
    <xdr:clientData/>
  </xdr:twoCellAnchor>
  <xdr:twoCellAnchor>
    <xdr:from>
      <xdr:col>0</xdr:col>
      <xdr:colOff>127000</xdr:colOff>
      <xdr:row>72</xdr:row>
      <xdr:rowOff>165100</xdr:rowOff>
    </xdr:from>
    <xdr:to>
      <xdr:col>0</xdr:col>
      <xdr:colOff>2400300</xdr:colOff>
      <xdr:row>78</xdr:row>
      <xdr:rowOff>0</xdr:rowOff>
    </xdr:to>
    <xdr:sp macro="" textlink="">
      <xdr:nvSpPr>
        <xdr:cNvPr id="4" name="Rectángulo 3">
          <a:extLst>
            <a:ext uri="{FF2B5EF4-FFF2-40B4-BE49-F238E27FC236}">
              <a16:creationId xmlns:a16="http://schemas.microsoft.com/office/drawing/2014/main" id="{00000000-0008-0000-0200-000004000000}"/>
            </a:ext>
          </a:extLst>
        </xdr:cNvPr>
        <xdr:cNvSpPr/>
      </xdr:nvSpPr>
      <xdr:spPr>
        <a:xfrm>
          <a:off x="127000" y="17995900"/>
          <a:ext cx="2273300" cy="93218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45085</xdr:colOff>
      <xdr:row>72</xdr:row>
      <xdr:rowOff>158750</xdr:rowOff>
    </xdr:from>
    <xdr:to>
      <xdr:col>4</xdr:col>
      <xdr:colOff>60960</xdr:colOff>
      <xdr:row>77</xdr:row>
      <xdr:rowOff>177800</xdr:rowOff>
    </xdr:to>
    <xdr:sp macro="" textlink="">
      <xdr:nvSpPr>
        <xdr:cNvPr id="5" name="Rectángulo 4">
          <a:extLst>
            <a:ext uri="{FF2B5EF4-FFF2-40B4-BE49-F238E27FC236}">
              <a16:creationId xmlns:a16="http://schemas.microsoft.com/office/drawing/2014/main" id="{00000000-0008-0000-0200-000005000000}"/>
            </a:ext>
          </a:extLst>
        </xdr:cNvPr>
        <xdr:cNvSpPr/>
      </xdr:nvSpPr>
      <xdr:spPr>
        <a:xfrm>
          <a:off x="4350385" y="17989550"/>
          <a:ext cx="2279015"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0</xdr:col>
      <xdr:colOff>114300</xdr:colOff>
      <xdr:row>48</xdr:row>
      <xdr:rowOff>76200</xdr:rowOff>
    </xdr:from>
    <xdr:to>
      <xdr:col>0</xdr:col>
      <xdr:colOff>2676327</xdr:colOff>
      <xdr:row>52</xdr:row>
      <xdr:rowOff>196145</xdr:rowOff>
    </xdr:to>
    <xdr:pic>
      <xdr:nvPicPr>
        <xdr:cNvPr id="6" name="Imagen 5">
          <a:extLst>
            <a:ext uri="{FF2B5EF4-FFF2-40B4-BE49-F238E27FC236}">
              <a16:creationId xmlns:a16="http://schemas.microsoft.com/office/drawing/2014/main" id="{0BD1E5AE-EB94-4EC9-9E1B-59F043972F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399520"/>
          <a:ext cx="2557272" cy="1039114"/>
        </a:xfrm>
        <a:prstGeom prst="rect">
          <a:avLst/>
        </a:prstGeom>
      </xdr:spPr>
    </xdr:pic>
    <xdr:clientData/>
  </xdr:twoCellAnchor>
  <xdr:twoCellAnchor editAs="oneCell">
    <xdr:from>
      <xdr:col>2</xdr:col>
      <xdr:colOff>7620</xdr:colOff>
      <xdr:row>48</xdr:row>
      <xdr:rowOff>99060</xdr:rowOff>
    </xdr:from>
    <xdr:to>
      <xdr:col>4</xdr:col>
      <xdr:colOff>988842</xdr:colOff>
      <xdr:row>51</xdr:row>
      <xdr:rowOff>227329</xdr:rowOff>
    </xdr:to>
    <xdr:pic>
      <xdr:nvPicPr>
        <xdr:cNvPr id="7" name="Imagen 6">
          <a:extLst>
            <a:ext uri="{FF2B5EF4-FFF2-40B4-BE49-F238E27FC236}">
              <a16:creationId xmlns:a16="http://schemas.microsoft.com/office/drawing/2014/main" id="{9048CDC9-D0AC-4279-9DF8-FB3686BBD5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12920" y="11414760"/>
          <a:ext cx="3244362" cy="8140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139700</xdr:colOff>
      <xdr:row>0</xdr:row>
      <xdr:rowOff>0</xdr:rowOff>
    </xdr:from>
    <xdr:to>
      <xdr:col>1</xdr:col>
      <xdr:colOff>2436622</xdr:colOff>
      <xdr:row>5</xdr:row>
      <xdr:rowOff>124714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 y="0"/>
          <a:ext cx="2535047" cy="1077214"/>
        </a:xfrm>
        <a:prstGeom prst="rect">
          <a:avLst/>
        </a:prstGeom>
      </xdr:spPr>
    </xdr:pic>
    <xdr:clientData/>
  </xdr:twoCellAnchor>
  <xdr:twoCellAnchor editAs="oneCell">
    <xdr:from>
      <xdr:col>2</xdr:col>
      <xdr:colOff>427566</xdr:colOff>
      <xdr:row>0</xdr:row>
      <xdr:rowOff>62442</xdr:rowOff>
    </xdr:from>
    <xdr:to>
      <xdr:col>5</xdr:col>
      <xdr:colOff>936241</xdr:colOff>
      <xdr:row>4</xdr:row>
      <xdr:rowOff>151342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71899" y="62442"/>
          <a:ext cx="3006342"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469900</xdr:colOff>
      <xdr:row>0</xdr:row>
      <xdr:rowOff>9525</xdr:rowOff>
    </xdr:from>
    <xdr:to>
      <xdr:col>3</xdr:col>
      <xdr:colOff>341122</xdr:colOff>
      <xdr:row>5</xdr:row>
      <xdr:rowOff>134239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075" y="9525"/>
          <a:ext cx="2462022" cy="1077214"/>
        </a:xfrm>
        <a:prstGeom prst="rect">
          <a:avLst/>
        </a:prstGeom>
      </xdr:spPr>
    </xdr:pic>
    <xdr:clientData/>
  </xdr:twoCellAnchor>
  <xdr:twoCellAnchor editAs="oneCell">
    <xdr:from>
      <xdr:col>4</xdr:col>
      <xdr:colOff>484187</xdr:colOff>
      <xdr:row>0</xdr:row>
      <xdr:rowOff>75141</xdr:rowOff>
    </xdr:from>
    <xdr:to>
      <xdr:col>6</xdr:col>
      <xdr:colOff>1018792</xdr:colOff>
      <xdr:row>4</xdr:row>
      <xdr:rowOff>168275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37062" y="75141"/>
          <a:ext cx="3039680" cy="8551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4" y="73025"/>
          <a:ext cx="3067197" cy="844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285750</xdr:colOff>
      <xdr:row>0</xdr:row>
      <xdr:rowOff>28575</xdr:rowOff>
    </xdr:from>
    <xdr:to>
      <xdr:col>2</xdr:col>
      <xdr:colOff>728472</xdr:colOff>
      <xdr:row>5</xdr:row>
      <xdr:rowOff>153289</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8575"/>
          <a:ext cx="2462022" cy="1077214"/>
        </a:xfrm>
        <a:prstGeom prst="rect">
          <a:avLst/>
        </a:prstGeom>
      </xdr:spPr>
    </xdr:pic>
    <xdr:clientData/>
  </xdr:twoCellAnchor>
  <xdr:twoCellAnchor editAs="oneCell">
    <xdr:from>
      <xdr:col>6</xdr:col>
      <xdr:colOff>400049</xdr:colOff>
      <xdr:row>0</xdr:row>
      <xdr:rowOff>92075</xdr:rowOff>
    </xdr:from>
    <xdr:to>
      <xdr:col>13</xdr:col>
      <xdr:colOff>228746</xdr:colOff>
      <xdr:row>4</xdr:row>
      <xdr:rowOff>174625</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49" y="92075"/>
          <a:ext cx="3067197" cy="844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276225</xdr:colOff>
      <xdr:row>0</xdr:row>
      <xdr:rowOff>0</xdr:rowOff>
    </xdr:from>
    <xdr:to>
      <xdr:col>2</xdr:col>
      <xdr:colOff>680847</xdr:colOff>
      <xdr:row>5</xdr:row>
      <xdr:rowOff>124714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0"/>
          <a:ext cx="2462022" cy="1077214"/>
        </a:xfrm>
        <a:prstGeom prst="rect">
          <a:avLst/>
        </a:prstGeom>
      </xdr:spPr>
    </xdr:pic>
    <xdr:clientData/>
  </xdr:twoCellAnchor>
  <xdr:twoCellAnchor editAs="oneCell">
    <xdr:from>
      <xdr:col>6</xdr:col>
      <xdr:colOff>190499</xdr:colOff>
      <xdr:row>0</xdr:row>
      <xdr:rowOff>92075</xdr:rowOff>
    </xdr:from>
    <xdr:to>
      <xdr:col>13</xdr:col>
      <xdr:colOff>143021</xdr:colOff>
      <xdr:row>4</xdr:row>
      <xdr:rowOff>174625</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67249" y="92075"/>
          <a:ext cx="3067197" cy="8445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0</xdr:rowOff>
    </xdr:from>
    <xdr:to>
      <xdr:col>2</xdr:col>
      <xdr:colOff>566547</xdr:colOff>
      <xdr:row>5</xdr:row>
      <xdr:rowOff>124714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0"/>
          <a:ext cx="2462022" cy="1077214"/>
        </a:xfrm>
        <a:prstGeom prst="rect">
          <a:avLst/>
        </a:prstGeom>
      </xdr:spPr>
    </xdr:pic>
    <xdr:clientData/>
  </xdr:twoCellAnchor>
  <xdr:twoCellAnchor editAs="oneCell">
    <xdr:from>
      <xdr:col>6</xdr:col>
      <xdr:colOff>504824</xdr:colOff>
      <xdr:row>0</xdr:row>
      <xdr:rowOff>82550</xdr:rowOff>
    </xdr:from>
    <xdr:to>
      <xdr:col>13</xdr:col>
      <xdr:colOff>219221</xdr:colOff>
      <xdr:row>4</xdr:row>
      <xdr:rowOff>165100</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5899" y="82550"/>
          <a:ext cx="3067197" cy="8445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0</xdr:row>
      <xdr:rowOff>104775</xdr:rowOff>
    </xdr:from>
    <xdr:to>
      <xdr:col>2</xdr:col>
      <xdr:colOff>604647</xdr:colOff>
      <xdr:row>6</xdr:row>
      <xdr:rowOff>38989</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04775"/>
          <a:ext cx="2462022" cy="1077214"/>
        </a:xfrm>
        <a:prstGeom prst="rect">
          <a:avLst/>
        </a:prstGeom>
      </xdr:spPr>
    </xdr:pic>
    <xdr:clientData/>
  </xdr:twoCellAnchor>
  <xdr:twoCellAnchor editAs="oneCell">
    <xdr:from>
      <xdr:col>6</xdr:col>
      <xdr:colOff>485774</xdr:colOff>
      <xdr:row>0</xdr:row>
      <xdr:rowOff>101600</xdr:rowOff>
    </xdr:from>
    <xdr:to>
      <xdr:col>13</xdr:col>
      <xdr:colOff>209696</xdr:colOff>
      <xdr:row>5</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67299" y="101600"/>
          <a:ext cx="3067197" cy="8445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2</xdr:col>
      <xdr:colOff>537972</xdr:colOff>
      <xdr:row>5</xdr:row>
      <xdr:rowOff>124714</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62022" cy="1077214"/>
        </a:xfrm>
        <a:prstGeom prst="rect">
          <a:avLst/>
        </a:prstGeom>
      </xdr:spPr>
    </xdr:pic>
    <xdr:clientData/>
  </xdr:twoCellAnchor>
  <xdr:twoCellAnchor editAs="oneCell">
    <xdr:from>
      <xdr:col>7</xdr:col>
      <xdr:colOff>123824</xdr:colOff>
      <xdr:row>0</xdr:row>
      <xdr:rowOff>82550</xdr:rowOff>
    </xdr:from>
    <xdr:to>
      <xdr:col>13</xdr:col>
      <xdr:colOff>285896</xdr:colOff>
      <xdr:row>4</xdr:row>
      <xdr:rowOff>165100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3974" y="82550"/>
          <a:ext cx="3067197" cy="844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F8EC3E0-03E6-4A94-96AF-E659C22028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A1C859C6-81EA-4588-BFE2-1EFC418EA7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908BAD58-0D85-4837-AAF7-D4EB8CAE1F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F7405440-DEDE-439F-A929-49CD6251AB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BEFA5733-2575-4340-AFF3-1453D5488C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D2A647A2-D694-40FD-BCAF-73C63BB4F3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656567</xdr:colOff>
      <xdr:row>5</xdr:row>
      <xdr:rowOff>124714</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55672" cy="1077214"/>
        </a:xfrm>
        <a:prstGeom prst="rect">
          <a:avLst/>
        </a:prstGeom>
      </xdr:spPr>
    </xdr:pic>
    <xdr:clientData/>
  </xdr:twoCellAnchor>
  <xdr:twoCellAnchor editAs="oneCell">
    <xdr:from>
      <xdr:col>4</xdr:col>
      <xdr:colOff>688975</xdr:colOff>
      <xdr:row>0</xdr:row>
      <xdr:rowOff>95250</xdr:rowOff>
    </xdr:from>
    <xdr:to>
      <xdr:col>8</xdr:col>
      <xdr:colOff>460522</xdr:colOff>
      <xdr:row>4</xdr:row>
      <xdr:rowOff>184150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03775" y="95250"/>
          <a:ext cx="3095772" cy="850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452247</xdr:colOff>
      <xdr:row>5</xdr:row>
      <xdr:rowOff>124714</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62022" cy="1077214"/>
        </a:xfrm>
        <a:prstGeom prst="rect">
          <a:avLst/>
        </a:prstGeom>
      </xdr:spPr>
    </xdr:pic>
    <xdr:clientData/>
  </xdr:twoCellAnchor>
  <xdr:twoCellAnchor editAs="oneCell">
    <xdr:from>
      <xdr:col>4</xdr:col>
      <xdr:colOff>501650</xdr:colOff>
      <xdr:row>0</xdr:row>
      <xdr:rowOff>86783</xdr:rowOff>
    </xdr:from>
    <xdr:to>
      <xdr:col>7</xdr:col>
      <xdr:colOff>708172</xdr:colOff>
      <xdr:row>4</xdr:row>
      <xdr:rowOff>179917</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49750" y="86783"/>
          <a:ext cx="3073547" cy="85513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200025</xdr:colOff>
      <xdr:row>0</xdr:row>
      <xdr:rowOff>19050</xdr:rowOff>
    </xdr:from>
    <xdr:to>
      <xdr:col>2</xdr:col>
      <xdr:colOff>350647</xdr:colOff>
      <xdr:row>5</xdr:row>
      <xdr:rowOff>143764</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9050"/>
          <a:ext cx="2455672" cy="1077214"/>
        </a:xfrm>
        <a:prstGeom prst="rect">
          <a:avLst/>
        </a:prstGeom>
      </xdr:spPr>
    </xdr:pic>
    <xdr:clientData/>
  </xdr:twoCellAnchor>
  <xdr:twoCellAnchor editAs="oneCell">
    <xdr:from>
      <xdr:col>4</xdr:col>
      <xdr:colOff>981075</xdr:colOff>
      <xdr:row>0</xdr:row>
      <xdr:rowOff>66675</xdr:rowOff>
    </xdr:from>
    <xdr:to>
      <xdr:col>8</xdr:col>
      <xdr:colOff>323997</xdr:colOff>
      <xdr:row>4</xdr:row>
      <xdr:rowOff>149225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5" y="66675"/>
          <a:ext cx="3076722" cy="8445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4"/>
  <sheetViews>
    <sheetView topLeftCell="A35" workbookViewId="0">
      <selection activeCell="L56" sqref="L56"/>
    </sheetView>
  </sheetViews>
  <sheetFormatPr baseColWidth="10" defaultRowHeight="15"/>
  <cols>
    <col min="1" max="1" width="24.140625" customWidth="1"/>
    <col min="2" max="2" width="18.85546875" customWidth="1"/>
  </cols>
  <sheetData>
    <row r="1" spans="1:13">
      <c r="L1" s="6" t="s">
        <v>203</v>
      </c>
    </row>
    <row r="3" spans="1:13">
      <c r="A3" s="6" t="s">
        <v>33</v>
      </c>
      <c r="F3" s="5" t="s">
        <v>45</v>
      </c>
      <c r="M3" t="s">
        <v>344</v>
      </c>
    </row>
    <row r="4" spans="1:13">
      <c r="B4" t="s">
        <v>38</v>
      </c>
      <c r="G4" t="s">
        <v>100</v>
      </c>
      <c r="L4" s="6"/>
      <c r="M4" t="s">
        <v>80</v>
      </c>
    </row>
    <row r="5" spans="1:13">
      <c r="B5" t="s">
        <v>226</v>
      </c>
      <c r="G5" t="s">
        <v>101</v>
      </c>
      <c r="L5" s="3"/>
      <c r="M5" t="s">
        <v>81</v>
      </c>
    </row>
    <row r="6" spans="1:13">
      <c r="B6" t="s">
        <v>221</v>
      </c>
      <c r="G6" t="s">
        <v>102</v>
      </c>
      <c r="M6" t="s">
        <v>68</v>
      </c>
    </row>
    <row r="7" spans="1:13">
      <c r="G7" t="s">
        <v>103</v>
      </c>
      <c r="M7" t="s">
        <v>79</v>
      </c>
    </row>
    <row r="8" spans="1:13">
      <c r="A8" s="6" t="s">
        <v>50</v>
      </c>
      <c r="G8" t="s">
        <v>225</v>
      </c>
      <c r="M8" t="s">
        <v>66</v>
      </c>
    </row>
    <row r="9" spans="1:13">
      <c r="B9" t="s">
        <v>53</v>
      </c>
      <c r="M9" t="s">
        <v>82</v>
      </c>
    </row>
    <row r="10" spans="1:13">
      <c r="B10" t="s">
        <v>54</v>
      </c>
      <c r="M10" t="s">
        <v>83</v>
      </c>
    </row>
    <row r="11" spans="1:13">
      <c r="B11" t="s">
        <v>227</v>
      </c>
      <c r="F11" s="5" t="s">
        <v>99</v>
      </c>
      <c r="H11" s="5"/>
      <c r="M11" t="s">
        <v>84</v>
      </c>
    </row>
    <row r="12" spans="1:13">
      <c r="G12" t="s">
        <v>251</v>
      </c>
      <c r="M12" t="s">
        <v>65</v>
      </c>
    </row>
    <row r="13" spans="1:13">
      <c r="A13" s="6" t="s">
        <v>51</v>
      </c>
      <c r="B13" t="s">
        <v>316</v>
      </c>
      <c r="G13" t="s">
        <v>295</v>
      </c>
      <c r="M13" t="s">
        <v>63</v>
      </c>
    </row>
    <row r="14" spans="1:13">
      <c r="B14" t="s">
        <v>223</v>
      </c>
      <c r="G14" t="s">
        <v>296</v>
      </c>
      <c r="M14" t="s">
        <v>67</v>
      </c>
    </row>
    <row r="15" spans="1:13">
      <c r="B15" t="s">
        <v>55</v>
      </c>
      <c r="G15" t="s">
        <v>297</v>
      </c>
      <c r="M15" t="s">
        <v>61</v>
      </c>
    </row>
    <row r="16" spans="1:13">
      <c r="B16" t="s">
        <v>56</v>
      </c>
      <c r="M16" t="s">
        <v>87</v>
      </c>
    </row>
    <row r="17" spans="1:13">
      <c r="B17" t="s">
        <v>220</v>
      </c>
      <c r="H17" s="5" t="s">
        <v>228</v>
      </c>
      <c r="M17" t="s">
        <v>75</v>
      </c>
    </row>
    <row r="18" spans="1:13">
      <c r="B18" t="s">
        <v>328</v>
      </c>
      <c r="F18" s="5" t="s">
        <v>112</v>
      </c>
      <c r="I18" t="s">
        <v>229</v>
      </c>
      <c r="M18" t="s">
        <v>188</v>
      </c>
    </row>
    <row r="19" spans="1:13">
      <c r="B19" t="s">
        <v>57</v>
      </c>
      <c r="G19" t="s">
        <v>94</v>
      </c>
      <c r="I19" t="s">
        <v>230</v>
      </c>
      <c r="M19" t="s">
        <v>71</v>
      </c>
    </row>
    <row r="20" spans="1:13">
      <c r="B20" t="s">
        <v>58</v>
      </c>
      <c r="G20" t="s">
        <v>95</v>
      </c>
      <c r="M20" t="s">
        <v>60</v>
      </c>
    </row>
    <row r="21" spans="1:13">
      <c r="B21" t="s">
        <v>224</v>
      </c>
      <c r="M21" t="s">
        <v>62</v>
      </c>
    </row>
    <row r="22" spans="1:13">
      <c r="M22" t="s">
        <v>59</v>
      </c>
    </row>
    <row r="23" spans="1:13">
      <c r="A23" s="6" t="s">
        <v>52</v>
      </c>
      <c r="F23" s="5" t="s">
        <v>114</v>
      </c>
      <c r="M23" t="s">
        <v>69</v>
      </c>
    </row>
    <row r="24" spans="1:13">
      <c r="A24" s="6"/>
      <c r="B24" t="s">
        <v>80</v>
      </c>
      <c r="F24" s="5"/>
      <c r="M24" t="s">
        <v>72</v>
      </c>
    </row>
    <row r="25" spans="1:13">
      <c r="A25" s="3"/>
      <c r="B25" t="s">
        <v>81</v>
      </c>
      <c r="G25" t="s">
        <v>115</v>
      </c>
      <c r="M25" t="s">
        <v>70</v>
      </c>
    </row>
    <row r="26" spans="1:13">
      <c r="B26" t="s">
        <v>68</v>
      </c>
      <c r="G26" t="s">
        <v>116</v>
      </c>
      <c r="M26" t="s">
        <v>73</v>
      </c>
    </row>
    <row r="27" spans="1:13">
      <c r="B27" t="s">
        <v>79</v>
      </c>
      <c r="M27" t="s">
        <v>74</v>
      </c>
    </row>
    <row r="28" spans="1:13">
      <c r="B28" t="s">
        <v>66</v>
      </c>
      <c r="F28" s="5" t="s">
        <v>124</v>
      </c>
      <c r="M28" t="s">
        <v>64</v>
      </c>
    </row>
    <row r="29" spans="1:13">
      <c r="B29" t="s">
        <v>82</v>
      </c>
      <c r="G29" t="s">
        <v>125</v>
      </c>
      <c r="M29" t="s">
        <v>76</v>
      </c>
    </row>
    <row r="30" spans="1:13">
      <c r="B30" t="s">
        <v>83</v>
      </c>
      <c r="G30" t="s">
        <v>123</v>
      </c>
      <c r="M30" t="s">
        <v>189</v>
      </c>
    </row>
    <row r="31" spans="1:13">
      <c r="B31" t="s">
        <v>84</v>
      </c>
      <c r="M31" t="s">
        <v>86</v>
      </c>
    </row>
    <row r="32" spans="1:13">
      <c r="B32" t="s">
        <v>65</v>
      </c>
      <c r="F32" s="5" t="s">
        <v>35</v>
      </c>
      <c r="M32" t="s">
        <v>193</v>
      </c>
    </row>
    <row r="33" spans="2:13">
      <c r="B33" t="s">
        <v>63</v>
      </c>
      <c r="G33" t="s">
        <v>38</v>
      </c>
      <c r="M33" t="s">
        <v>190</v>
      </c>
    </row>
    <row r="34" spans="2:13">
      <c r="B34" t="s">
        <v>67</v>
      </c>
      <c r="G34" t="s">
        <v>39</v>
      </c>
      <c r="M34" t="s">
        <v>343</v>
      </c>
    </row>
    <row r="35" spans="2:13">
      <c r="B35" t="s">
        <v>61</v>
      </c>
    </row>
    <row r="36" spans="2:13">
      <c r="B36" t="s">
        <v>87</v>
      </c>
      <c r="F36" s="5" t="s">
        <v>97</v>
      </c>
      <c r="L36" s="5" t="s">
        <v>292</v>
      </c>
    </row>
    <row r="37" spans="2:13">
      <c r="B37" t="s">
        <v>75</v>
      </c>
      <c r="G37" s="14">
        <v>100</v>
      </c>
      <c r="M37" s="16" t="s">
        <v>115</v>
      </c>
    </row>
    <row r="38" spans="2:13">
      <c r="B38" t="s">
        <v>188</v>
      </c>
      <c r="G38" s="14">
        <v>300</v>
      </c>
      <c r="M38" s="16" t="s">
        <v>116</v>
      </c>
    </row>
    <row r="39" spans="2:13">
      <c r="B39" t="s">
        <v>71</v>
      </c>
      <c r="G39" s="14">
        <v>500</v>
      </c>
    </row>
    <row r="40" spans="2:13">
      <c r="B40" t="s">
        <v>60</v>
      </c>
      <c r="G40" s="14">
        <v>600</v>
      </c>
    </row>
    <row r="41" spans="2:13">
      <c r="B41" t="s">
        <v>62</v>
      </c>
      <c r="G41" s="14">
        <v>1000</v>
      </c>
    </row>
    <row r="42" spans="2:13">
      <c r="B42" t="s">
        <v>59</v>
      </c>
      <c r="G42" s="14">
        <v>1500</v>
      </c>
    </row>
    <row r="43" spans="2:13">
      <c r="B43" t="s">
        <v>69</v>
      </c>
      <c r="L43" s="5" t="s">
        <v>217</v>
      </c>
    </row>
    <row r="44" spans="2:13">
      <c r="B44" t="s">
        <v>72</v>
      </c>
    </row>
    <row r="45" spans="2:13">
      <c r="B45" t="s">
        <v>70</v>
      </c>
      <c r="F45" s="5" t="s">
        <v>166</v>
      </c>
      <c r="M45" t="s">
        <v>216</v>
      </c>
    </row>
    <row r="46" spans="2:13">
      <c r="B46" t="s">
        <v>73</v>
      </c>
      <c r="G46" s="16" t="s">
        <v>115</v>
      </c>
      <c r="M46" t="s">
        <v>215</v>
      </c>
    </row>
    <row r="47" spans="2:13">
      <c r="B47" t="s">
        <v>74</v>
      </c>
      <c r="G47" s="16" t="s">
        <v>116</v>
      </c>
    </row>
    <row r="48" spans="2:13">
      <c r="B48" t="s">
        <v>64</v>
      </c>
    </row>
    <row r="49" spans="2:13">
      <c r="B49" t="s">
        <v>76</v>
      </c>
      <c r="E49" s="5" t="s">
        <v>169</v>
      </c>
    </row>
    <row r="50" spans="2:13">
      <c r="B50" t="s">
        <v>78</v>
      </c>
      <c r="H50" t="s">
        <v>104</v>
      </c>
    </row>
    <row r="51" spans="2:13">
      <c r="B51" t="s">
        <v>77</v>
      </c>
      <c r="H51" t="s">
        <v>201</v>
      </c>
    </row>
    <row r="52" spans="2:13">
      <c r="B52" t="s">
        <v>200</v>
      </c>
      <c r="H52" t="s">
        <v>210</v>
      </c>
    </row>
    <row r="53" spans="2:13">
      <c r="B53" t="s">
        <v>218</v>
      </c>
      <c r="H53" t="s">
        <v>212</v>
      </c>
    </row>
    <row r="54" spans="2:13">
      <c r="B54" t="s">
        <v>202</v>
      </c>
      <c r="H54" t="s">
        <v>251</v>
      </c>
    </row>
    <row r="55" spans="2:13">
      <c r="B55" t="s">
        <v>189</v>
      </c>
    </row>
    <row r="56" spans="2:13">
      <c r="B56" t="s">
        <v>86</v>
      </c>
    </row>
    <row r="57" spans="2:13">
      <c r="B57" t="s">
        <v>319</v>
      </c>
      <c r="E57" s="5" t="s">
        <v>180</v>
      </c>
      <c r="H57" t="s">
        <v>104</v>
      </c>
    </row>
    <row r="58" spans="2:13">
      <c r="B58" t="s">
        <v>192</v>
      </c>
      <c r="H58" t="s">
        <v>213</v>
      </c>
    </row>
    <row r="59" spans="2:13">
      <c r="B59" t="s">
        <v>193</v>
      </c>
      <c r="H59" t="s">
        <v>289</v>
      </c>
    </row>
    <row r="60" spans="2:13">
      <c r="B60" t="s">
        <v>194</v>
      </c>
      <c r="H60" t="s">
        <v>201</v>
      </c>
    </row>
    <row r="61" spans="2:13" ht="15.75">
      <c r="B61" t="s">
        <v>85</v>
      </c>
      <c r="H61" t="s">
        <v>253</v>
      </c>
      <c r="M61" s="96"/>
    </row>
    <row r="62" spans="2:13">
      <c r="B62" t="s">
        <v>191</v>
      </c>
      <c r="H62" t="s">
        <v>290</v>
      </c>
    </row>
    <row r="63" spans="2:13">
      <c r="B63" t="s">
        <v>190</v>
      </c>
      <c r="H63" t="s">
        <v>210</v>
      </c>
    </row>
    <row r="64" spans="2:13">
      <c r="B64" t="s">
        <v>343</v>
      </c>
      <c r="H64" t="s">
        <v>291</v>
      </c>
    </row>
    <row r="65" spans="1:8">
      <c r="B65" t="s">
        <v>344</v>
      </c>
      <c r="H65" t="s">
        <v>298</v>
      </c>
    </row>
    <row r="66" spans="1:8">
      <c r="H66" t="s">
        <v>212</v>
      </c>
    </row>
    <row r="67" spans="1:8">
      <c r="A67" s="5" t="s">
        <v>130</v>
      </c>
      <c r="D67" s="5" t="s">
        <v>144</v>
      </c>
      <c r="H67" t="s">
        <v>299</v>
      </c>
    </row>
    <row r="68" spans="1:8">
      <c r="A68" s="5"/>
      <c r="D68" s="5"/>
      <c r="H68" t="s">
        <v>251</v>
      </c>
    </row>
    <row r="69" spans="1:8">
      <c r="A69" t="s">
        <v>5</v>
      </c>
      <c r="B69" s="22">
        <v>0.1</v>
      </c>
      <c r="E69" t="s">
        <v>145</v>
      </c>
    </row>
    <row r="70" spans="1:8">
      <c r="A70" t="s">
        <v>6</v>
      </c>
      <c r="B70" s="22">
        <v>0.2</v>
      </c>
      <c r="E70" t="s">
        <v>146</v>
      </c>
    </row>
    <row r="71" spans="1:8">
      <c r="A71" t="s">
        <v>7</v>
      </c>
      <c r="B71" s="22">
        <v>0.3</v>
      </c>
      <c r="E71" t="s">
        <v>147</v>
      </c>
    </row>
    <row r="72" spans="1:8">
      <c r="A72" t="s">
        <v>8</v>
      </c>
      <c r="B72" s="22">
        <v>0.4</v>
      </c>
      <c r="E72" t="s">
        <v>148</v>
      </c>
    </row>
    <row r="73" spans="1:8">
      <c r="A73" t="s">
        <v>9</v>
      </c>
      <c r="B73" s="22">
        <v>0.5</v>
      </c>
      <c r="E73" t="s">
        <v>149</v>
      </c>
    </row>
    <row r="74" spans="1:8">
      <c r="A74" t="s">
        <v>10</v>
      </c>
      <c r="B74" s="22">
        <v>0.6</v>
      </c>
    </row>
    <row r="75" spans="1:8">
      <c r="A75" t="s">
        <v>11</v>
      </c>
      <c r="B75" s="22">
        <v>0.7</v>
      </c>
    </row>
    <row r="76" spans="1:8">
      <c r="A76" t="s">
        <v>12</v>
      </c>
      <c r="B76" s="22">
        <v>0.8</v>
      </c>
    </row>
    <row r="77" spans="1:8">
      <c r="A77" t="s">
        <v>13</v>
      </c>
      <c r="B77" s="22">
        <v>0.9</v>
      </c>
    </row>
    <row r="78" spans="1:8">
      <c r="A78" t="s">
        <v>14</v>
      </c>
      <c r="B78" s="21">
        <v>1</v>
      </c>
    </row>
    <row r="80" spans="1:8">
      <c r="A80" s="5" t="s">
        <v>131</v>
      </c>
    </row>
    <row r="81" spans="1:3">
      <c r="A81" t="s">
        <v>128</v>
      </c>
      <c r="C81">
        <f>'Datos generales'!C50*7.5*5%</f>
        <v>0</v>
      </c>
    </row>
    <row r="82" spans="1:3">
      <c r="A82" t="s">
        <v>129</v>
      </c>
      <c r="C82">
        <f>'Datos generales'!C51*4*5%</f>
        <v>0</v>
      </c>
    </row>
    <row r="84" spans="1:3">
      <c r="A84" s="5" t="s">
        <v>21</v>
      </c>
      <c r="C84" t="str">
        <f>IF(AND('Datos generales'!C18="No presencial",'Datos generales'!F19=1),'Datos generales'!C50*4*50%,IF(AND('Datos generales'!C18="No presencial",'Datos generales'!F19=2),'Datos generales'!C50*4*40%,IF(AND('Datos generales'!C18="No presencial",'Datos generales'!F19&gt;=3),'Datos generales'!C50*4*30%,IF('Datos generales'!C18="Semipresencial",'Datos generales'!C50*5*30%,""))))</f>
        <v/>
      </c>
    </row>
  </sheetData>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42494"/>
    <pageSetUpPr fitToPage="1"/>
  </sheetPr>
  <dimension ref="A1:W148"/>
  <sheetViews>
    <sheetView showGridLines="0" topLeftCell="A37" zoomScale="90" zoomScaleNormal="90" workbookViewId="0">
      <selection activeCell="F60" sqref="F60"/>
    </sheetView>
  </sheetViews>
  <sheetFormatPr baseColWidth="10" defaultRowHeight="15"/>
  <cols>
    <col min="1" max="1" width="20.42578125" customWidth="1"/>
    <col min="2" max="2" width="15.85546875" style="43" customWidth="1"/>
    <col min="3" max="3" width="20.140625" customWidth="1"/>
    <col min="4" max="4" width="20.28515625" customWidth="1"/>
    <col min="5" max="5" width="15.140625" customWidth="1"/>
    <col min="6" max="6" width="16.5703125" customWidth="1"/>
    <col min="7" max="7" width="30.85546875" style="1" customWidth="1"/>
    <col min="8" max="8" width="11.85546875" style="1" bestFit="1" customWidth="1"/>
  </cols>
  <sheetData>
    <row r="1" spans="1:8">
      <c r="A1" s="465"/>
      <c r="B1" s="465"/>
      <c r="C1" s="465"/>
      <c r="D1" s="465"/>
      <c r="E1" s="465"/>
      <c r="F1" s="465"/>
      <c r="G1" s="181"/>
    </row>
    <row r="2" spans="1:8">
      <c r="A2" s="465"/>
      <c r="B2" s="465"/>
      <c r="C2" s="465"/>
      <c r="D2" s="465"/>
      <c r="E2" s="465"/>
      <c r="F2" s="465"/>
      <c r="G2" s="181"/>
    </row>
    <row r="3" spans="1:8">
      <c r="A3" s="465"/>
      <c r="B3" s="465"/>
      <c r="C3" s="465"/>
      <c r="D3" s="465"/>
      <c r="E3" s="465"/>
      <c r="F3" s="465"/>
      <c r="G3" s="181"/>
    </row>
    <row r="4" spans="1:8">
      <c r="A4" s="465"/>
      <c r="B4" s="465"/>
      <c r="C4" s="465"/>
      <c r="D4" s="465"/>
      <c r="E4" s="465"/>
      <c r="F4" s="465"/>
      <c r="G4" s="181"/>
    </row>
    <row r="5" spans="1:8" ht="14.1" customHeight="1">
      <c r="A5" s="465"/>
      <c r="B5" s="465"/>
      <c r="C5" s="465"/>
      <c r="D5" s="465"/>
      <c r="E5" s="465"/>
      <c r="F5" s="465"/>
      <c r="G5" s="181"/>
    </row>
    <row r="6" spans="1:8" ht="17.45" customHeight="1">
      <c r="A6" s="389" t="s">
        <v>46</v>
      </c>
      <c r="B6" s="389"/>
      <c r="C6" s="389"/>
      <c r="D6" s="389"/>
      <c r="E6" s="389"/>
      <c r="F6" s="389"/>
      <c r="G6" s="29"/>
      <c r="H6" s="29"/>
    </row>
    <row r="7" spans="1:8" ht="10.15" customHeight="1" thickBot="1">
      <c r="A7" s="390" t="s">
        <v>329</v>
      </c>
      <c r="B7" s="391"/>
      <c r="C7" s="391"/>
      <c r="D7" s="391"/>
      <c r="E7" s="391"/>
      <c r="F7" s="391"/>
      <c r="G7" s="29"/>
      <c r="H7" s="2"/>
    </row>
    <row r="8" spans="1:8" ht="15" customHeight="1" thickTop="1">
      <c r="A8" s="395" t="s">
        <v>26</v>
      </c>
      <c r="B8" s="396"/>
      <c r="C8" s="396"/>
      <c r="D8" s="396"/>
      <c r="E8" s="396"/>
      <c r="F8" s="397"/>
      <c r="G8" s="29"/>
    </row>
    <row r="9" spans="1:8" ht="9.9499999999999993" hidden="1" customHeight="1">
      <c r="A9" s="304"/>
      <c r="B9" s="200"/>
      <c r="C9" s="200"/>
      <c r="D9" s="200"/>
      <c r="E9" s="200"/>
      <c r="F9" s="305"/>
      <c r="G9" s="196"/>
    </row>
    <row r="10" spans="1:8" ht="16.350000000000001" customHeight="1" thickBot="1">
      <c r="A10" s="306" t="s">
        <v>160</v>
      </c>
      <c r="B10" s="201"/>
      <c r="C10" s="202"/>
      <c r="D10" s="202"/>
      <c r="E10" s="202"/>
      <c r="F10" s="242"/>
    </row>
    <row r="11" spans="1:8" ht="15.75" thickTop="1">
      <c r="A11" s="307" t="s">
        <v>49</v>
      </c>
      <c r="B11" s="297"/>
      <c r="C11" s="298" t="s">
        <v>161</v>
      </c>
      <c r="D11" s="299"/>
      <c r="E11" s="297"/>
      <c r="F11" s="308"/>
    </row>
    <row r="12" spans="1:8">
      <c r="A12" s="309" t="s">
        <v>47</v>
      </c>
      <c r="B12" s="28"/>
      <c r="C12" s="203" t="s">
        <v>162</v>
      </c>
      <c r="D12" s="204"/>
      <c r="E12" s="28"/>
      <c r="F12" s="310"/>
    </row>
    <row r="13" spans="1:8" ht="15" customHeight="1" thickBot="1">
      <c r="A13" s="311" t="s">
        <v>48</v>
      </c>
      <c r="B13" s="300"/>
      <c r="C13" s="301" t="s">
        <v>163</v>
      </c>
      <c r="D13" s="302"/>
      <c r="E13" s="300"/>
      <c r="F13" s="312"/>
      <c r="G13" s="181"/>
    </row>
    <row r="14" spans="1:8" ht="7.35" customHeight="1" thickTop="1" thickBot="1">
      <c r="A14" s="313"/>
      <c r="B14" s="296"/>
      <c r="C14" s="205"/>
      <c r="D14" s="205"/>
      <c r="E14" s="205"/>
      <c r="F14" s="242"/>
    </row>
    <row r="15" spans="1:8" s="4" customFormat="1" ht="15.75" thickTop="1">
      <c r="A15" s="314" t="s">
        <v>51</v>
      </c>
      <c r="B15" s="206"/>
      <c r="C15" s="400"/>
      <c r="D15" s="401"/>
      <c r="E15" s="185"/>
      <c r="F15" s="315"/>
      <c r="G15" s="20"/>
      <c r="H15" s="20"/>
    </row>
    <row r="16" spans="1:8" s="4" customFormat="1" ht="41.1" customHeight="1">
      <c r="A16" s="409" t="s">
        <v>240</v>
      </c>
      <c r="B16" s="410"/>
      <c r="C16" s="404"/>
      <c r="D16" s="405"/>
      <c r="E16" s="405"/>
      <c r="F16" s="406"/>
      <c r="G16" s="180"/>
      <c r="H16" s="20"/>
    </row>
    <row r="17" spans="1:23" s="4" customFormat="1">
      <c r="A17" s="316" t="s">
        <v>98</v>
      </c>
      <c r="B17" s="206"/>
      <c r="C17" s="398"/>
      <c r="D17" s="399"/>
      <c r="E17" s="207" t="s">
        <v>168</v>
      </c>
      <c r="F17" s="510"/>
      <c r="G17" s="20"/>
      <c r="H17" s="20"/>
    </row>
    <row r="18" spans="1:23" s="4" customFormat="1">
      <c r="A18" s="316" t="s">
        <v>33</v>
      </c>
      <c r="B18" s="206"/>
      <c r="C18" s="402"/>
      <c r="D18" s="403"/>
      <c r="E18" s="222"/>
      <c r="F18" s="511"/>
      <c r="G18" s="180"/>
      <c r="H18" s="20"/>
    </row>
    <row r="19" spans="1:23" s="4" customFormat="1">
      <c r="A19" s="411" t="s">
        <v>228</v>
      </c>
      <c r="B19" s="412"/>
      <c r="C19" s="413"/>
      <c r="D19" s="414"/>
      <c r="E19" s="98" t="s">
        <v>141</v>
      </c>
      <c r="F19" s="317"/>
      <c r="G19" s="180"/>
      <c r="H19" s="20"/>
    </row>
    <row r="20" spans="1:23" s="4" customFormat="1">
      <c r="A20" s="316" t="s">
        <v>50</v>
      </c>
      <c r="B20" s="206"/>
      <c r="C20" s="402"/>
      <c r="D20" s="403"/>
      <c r="E20" s="165"/>
      <c r="F20" s="318"/>
      <c r="G20" s="180"/>
      <c r="H20" s="20"/>
    </row>
    <row r="21" spans="1:23" ht="29.45" customHeight="1">
      <c r="A21" s="407" t="s">
        <v>330</v>
      </c>
      <c r="B21" s="408"/>
      <c r="C21" s="415"/>
      <c r="D21" s="416"/>
      <c r="E21" s="417"/>
      <c r="F21" s="418"/>
      <c r="G21" s="181"/>
    </row>
    <row r="22" spans="1:23" s="4" customFormat="1">
      <c r="A22" s="316" t="s">
        <v>52</v>
      </c>
      <c r="B22" s="206"/>
      <c r="C22" s="518"/>
      <c r="D22" s="519"/>
      <c r="E22" s="519"/>
      <c r="F22" s="520"/>
      <c r="G22" s="180"/>
      <c r="H22" s="20"/>
    </row>
    <row r="23" spans="1:23" s="4" customFormat="1">
      <c r="A23" s="316" t="s">
        <v>143</v>
      </c>
      <c r="B23" s="206"/>
      <c r="C23" s="521"/>
      <c r="D23" s="522"/>
      <c r="E23" s="522"/>
      <c r="F23" s="523"/>
      <c r="G23" s="180"/>
      <c r="H23" s="20"/>
    </row>
    <row r="24" spans="1:23" s="4" customFormat="1" ht="15" customHeight="1">
      <c r="A24" s="316" t="s">
        <v>203</v>
      </c>
      <c r="B24" s="206"/>
      <c r="C24" s="524"/>
      <c r="D24" s="525"/>
      <c r="E24" s="525"/>
      <c r="F24" s="526"/>
      <c r="G24" s="180"/>
      <c r="H24" s="20"/>
    </row>
    <row r="25" spans="1:23" s="4" customFormat="1" ht="15" hidden="1" customHeight="1">
      <c r="A25" s="316"/>
      <c r="B25" s="206"/>
      <c r="C25" s="206"/>
      <c r="D25" s="206"/>
      <c r="E25" s="206"/>
      <c r="F25" s="319"/>
      <c r="G25" s="20"/>
      <c r="H25" s="20"/>
    </row>
    <row r="26" spans="1:23" s="4" customFormat="1" ht="29.25" customHeight="1">
      <c r="A26" s="532" t="s">
        <v>335</v>
      </c>
      <c r="B26" s="533"/>
      <c r="C26" s="527"/>
      <c r="D26" s="528"/>
      <c r="E26" s="528"/>
      <c r="F26" s="529"/>
      <c r="G26" s="180"/>
      <c r="H26" s="20"/>
    </row>
    <row r="27" spans="1:23" s="4" customFormat="1">
      <c r="A27" s="316" t="s">
        <v>88</v>
      </c>
      <c r="B27" s="206"/>
      <c r="C27" s="402"/>
      <c r="D27" s="419"/>
      <c r="E27" s="419"/>
      <c r="F27" s="420"/>
      <c r="G27" s="180"/>
      <c r="H27" s="20"/>
    </row>
    <row r="28" spans="1:23" s="4" customFormat="1" ht="17.25" customHeight="1" thickBot="1">
      <c r="A28" s="534" t="s">
        <v>231</v>
      </c>
      <c r="B28" s="535"/>
      <c r="C28" s="394"/>
      <c r="D28" s="394"/>
      <c r="E28" s="184"/>
      <c r="F28" s="320"/>
      <c r="G28" s="180"/>
      <c r="H28" s="20"/>
    </row>
    <row r="29" spans="1:23" s="4" customFormat="1" ht="5.0999999999999996" customHeight="1" thickTop="1" thickBot="1">
      <c r="A29" s="321"/>
      <c r="B29" s="99"/>
      <c r="C29" s="99"/>
      <c r="D29" s="99"/>
      <c r="E29" s="99"/>
      <c r="F29" s="322"/>
      <c r="G29" s="20"/>
      <c r="H29" s="20"/>
    </row>
    <row r="30" spans="1:23" s="4" customFormat="1" ht="15.75" thickTop="1">
      <c r="A30" s="314" t="s">
        <v>89</v>
      </c>
      <c r="B30" s="206"/>
      <c r="C30" s="530"/>
      <c r="D30" s="530"/>
      <c r="E30" s="179" t="s">
        <v>181</v>
      </c>
      <c r="F30" s="323"/>
      <c r="G30" s="180"/>
      <c r="H30" s="20"/>
    </row>
    <row r="31" spans="1:23" s="4" customFormat="1">
      <c r="A31" s="316" t="s">
        <v>90</v>
      </c>
      <c r="B31" s="206"/>
      <c r="C31" s="25"/>
      <c r="D31" s="208" t="s">
        <v>232</v>
      </c>
      <c r="E31" s="392"/>
      <c r="F31" s="393"/>
      <c r="G31" s="20"/>
      <c r="H31" s="20"/>
    </row>
    <row r="32" spans="1:23" s="4" customFormat="1" ht="14.45" customHeight="1">
      <c r="A32" s="316" t="s">
        <v>214</v>
      </c>
      <c r="B32" s="206"/>
      <c r="C32" s="502"/>
      <c r="D32" s="502"/>
      <c r="E32" s="492" t="str">
        <f>IF(W32="0","Fecha de fin de contrato:","")</f>
        <v/>
      </c>
      <c r="F32" s="493"/>
      <c r="G32" s="20"/>
      <c r="W32" s="91" t="str">
        <f>IF(C32="No permanente","0","1")</f>
        <v>1</v>
      </c>
    </row>
    <row r="33" spans="1:8" s="4" customFormat="1" ht="14.1" customHeight="1">
      <c r="A33" s="316"/>
      <c r="B33" s="206"/>
      <c r="C33" s="209"/>
      <c r="D33" s="209"/>
      <c r="E33" s="156"/>
      <c r="F33" s="376"/>
      <c r="G33" s="20"/>
      <c r="H33" s="20"/>
    </row>
    <row r="34" spans="1:8" s="4" customFormat="1">
      <c r="A34" s="316" t="s">
        <v>91</v>
      </c>
      <c r="B34" s="206"/>
      <c r="C34" s="502"/>
      <c r="D34" s="502"/>
      <c r="E34" s="208" t="s">
        <v>181</v>
      </c>
      <c r="F34" s="324"/>
      <c r="G34" s="180"/>
      <c r="H34" s="20"/>
    </row>
    <row r="35" spans="1:8" s="4" customFormat="1">
      <c r="A35" s="316" t="s">
        <v>92</v>
      </c>
      <c r="B35" s="206"/>
      <c r="C35" s="8"/>
      <c r="D35" s="208" t="s">
        <v>150</v>
      </c>
      <c r="E35" s="531"/>
      <c r="F35" s="393"/>
      <c r="G35" s="180"/>
      <c r="H35" s="20"/>
    </row>
    <row r="36" spans="1:8" s="4" customFormat="1" ht="7.35" customHeight="1">
      <c r="A36" s="316"/>
      <c r="B36" s="206"/>
      <c r="C36" s="232"/>
      <c r="D36" s="208"/>
      <c r="E36" s="178"/>
      <c r="F36" s="325"/>
      <c r="G36" s="180"/>
      <c r="H36" s="20"/>
    </row>
    <row r="37" spans="1:8" s="4" customFormat="1" ht="14.45" customHeight="1">
      <c r="A37" s="479" t="s">
        <v>336</v>
      </c>
      <c r="B37" s="480"/>
      <c r="C37" s="502"/>
      <c r="D37" s="502"/>
      <c r="E37" s="208" t="s">
        <v>181</v>
      </c>
      <c r="F37" s="324"/>
      <c r="G37" s="180"/>
      <c r="H37" s="20"/>
    </row>
    <row r="38" spans="1:8" s="4" customFormat="1" ht="15.75" thickBot="1">
      <c r="A38" s="326" t="s">
        <v>156</v>
      </c>
      <c r="B38" s="100"/>
      <c r="C38" s="177"/>
      <c r="D38" s="101" t="s">
        <v>157</v>
      </c>
      <c r="E38" s="503"/>
      <c r="F38" s="504"/>
      <c r="G38" s="180"/>
      <c r="H38" s="20"/>
    </row>
    <row r="39" spans="1:8" s="4" customFormat="1" ht="25.15" customHeight="1" thickTop="1">
      <c r="A39" s="512" t="s">
        <v>331</v>
      </c>
      <c r="B39" s="513"/>
      <c r="C39" s="513"/>
      <c r="D39" s="513"/>
      <c r="E39" s="513"/>
      <c r="F39" s="514"/>
      <c r="G39" s="20"/>
      <c r="H39" s="20"/>
    </row>
    <row r="40" spans="1:8" s="4" customFormat="1" ht="4.3499999999999996" customHeight="1" thickBot="1">
      <c r="A40" s="515"/>
      <c r="B40" s="516"/>
      <c r="C40" s="516"/>
      <c r="D40" s="516"/>
      <c r="E40" s="516"/>
      <c r="F40" s="517"/>
      <c r="G40" s="180"/>
      <c r="H40" s="20"/>
    </row>
    <row r="41" spans="1:8" s="4" customFormat="1" ht="0.6" hidden="1" customHeight="1" thickTop="1">
      <c r="A41" s="316"/>
      <c r="B41" s="206"/>
      <c r="C41" s="232"/>
      <c r="D41" s="210"/>
      <c r="E41" s="178"/>
      <c r="F41" s="325"/>
      <c r="G41" s="20"/>
      <c r="H41" s="20"/>
    </row>
    <row r="42" spans="1:8" s="4" customFormat="1" ht="14.45" customHeight="1" thickTop="1">
      <c r="A42" s="479" t="s">
        <v>337</v>
      </c>
      <c r="B42" s="480"/>
      <c r="C42" s="502"/>
      <c r="D42" s="502"/>
      <c r="E42" s="208" t="s">
        <v>181</v>
      </c>
      <c r="F42" s="327"/>
      <c r="G42" s="180"/>
      <c r="H42" s="20"/>
    </row>
    <row r="43" spans="1:8" s="4" customFormat="1" ht="15.75" thickBot="1">
      <c r="A43" s="326" t="s">
        <v>156</v>
      </c>
      <c r="B43" s="100"/>
      <c r="C43" s="25"/>
      <c r="D43" s="208" t="s">
        <v>157</v>
      </c>
      <c r="E43" s="503"/>
      <c r="F43" s="504"/>
      <c r="G43" s="180"/>
      <c r="H43" s="20"/>
    </row>
    <row r="44" spans="1:8" s="4" customFormat="1" ht="7.35" customHeight="1" thickTop="1" thickBot="1">
      <c r="A44" s="314"/>
      <c r="B44" s="206"/>
      <c r="C44" s="186"/>
      <c r="D44" s="187"/>
      <c r="E44" s="178"/>
      <c r="F44" s="325"/>
      <c r="G44" s="180"/>
      <c r="H44" s="20"/>
    </row>
    <row r="45" spans="1:8" s="4" customFormat="1" ht="15.75" hidden="1" thickBot="1">
      <c r="A45" s="326"/>
      <c r="B45" s="206"/>
      <c r="C45" s="483"/>
      <c r="D45" s="483"/>
      <c r="E45" s="208"/>
      <c r="F45" s="328"/>
      <c r="G45" s="20"/>
      <c r="H45" s="20"/>
    </row>
    <row r="46" spans="1:8" s="4" customFormat="1" ht="15.75" hidden="1" thickBot="1">
      <c r="A46" s="316"/>
      <c r="B46" s="206"/>
      <c r="C46" s="232"/>
      <c r="D46" s="208"/>
      <c r="E46" s="505"/>
      <c r="F46" s="506"/>
      <c r="G46" s="20"/>
      <c r="H46" s="20"/>
    </row>
    <row r="47" spans="1:8" s="4" customFormat="1" ht="15.75" hidden="1" thickBot="1">
      <c r="A47" s="316"/>
      <c r="B47" s="206"/>
      <c r="C47" s="232"/>
      <c r="D47" s="208"/>
      <c r="E47" s="178"/>
      <c r="F47" s="325"/>
      <c r="G47" s="20"/>
      <c r="H47" s="20"/>
    </row>
    <row r="48" spans="1:8" s="4" customFormat="1" ht="15.75" hidden="1" thickBot="1">
      <c r="A48" s="326"/>
      <c r="B48" s="206"/>
      <c r="C48" s="232"/>
      <c r="D48" s="208"/>
      <c r="E48" s="231"/>
      <c r="F48" s="329"/>
      <c r="G48" s="20"/>
      <c r="H48" s="20"/>
    </row>
    <row r="49" spans="1:9" ht="13.5" hidden="1" customHeight="1" thickTop="1">
      <c r="A49" s="330"/>
      <c r="B49" s="182"/>
      <c r="C49" s="183"/>
      <c r="D49" s="183"/>
      <c r="E49" s="183"/>
      <c r="F49" s="331"/>
      <c r="G49" s="181"/>
    </row>
    <row r="50" spans="1:9" ht="15.75" thickTop="1">
      <c r="A50" s="332" t="s">
        <v>93</v>
      </c>
      <c r="B50" s="188"/>
      <c r="C50" s="189">
        <f>C51+C52+C54+C55</f>
        <v>0</v>
      </c>
      <c r="D50" s="497" t="s">
        <v>219</v>
      </c>
      <c r="E50" s="498"/>
      <c r="F50" s="333" t="s">
        <v>233</v>
      </c>
      <c r="G50" s="197" t="b">
        <f>C50-INT(C50)=0</f>
        <v>1</v>
      </c>
      <c r="H50"/>
    </row>
    <row r="51" spans="1:9">
      <c r="A51" s="334" t="s">
        <v>31</v>
      </c>
      <c r="B51" s="211"/>
      <c r="C51" s="8"/>
      <c r="D51" s="494" t="s">
        <v>174</v>
      </c>
      <c r="E51" s="481"/>
      <c r="F51" s="335" t="s">
        <v>175</v>
      </c>
      <c r="G51" s="198" t="str">
        <f>IF(G50=FALSE, "El número total de ECTS no puede contener decimales", "")</f>
        <v/>
      </c>
      <c r="H51"/>
    </row>
    <row r="52" spans="1:9">
      <c r="A52" s="336" t="s">
        <v>293</v>
      </c>
      <c r="B52" s="211"/>
      <c r="C52" s="8"/>
      <c r="D52" s="501" t="s">
        <v>56</v>
      </c>
      <c r="E52" s="481"/>
      <c r="F52" s="335" t="s">
        <v>176</v>
      </c>
      <c r="G52" s="198"/>
      <c r="H52"/>
    </row>
    <row r="53" spans="1:9">
      <c r="A53" s="336" t="s">
        <v>294</v>
      </c>
      <c r="B53" s="230"/>
      <c r="C53" s="8"/>
      <c r="D53" s="495" t="s">
        <v>220</v>
      </c>
      <c r="E53" s="496"/>
      <c r="F53" s="335" t="s">
        <v>234</v>
      </c>
      <c r="G53" s="198"/>
    </row>
    <row r="54" spans="1:9" ht="14.1" customHeight="1">
      <c r="A54" s="499" t="s">
        <v>341</v>
      </c>
      <c r="B54" s="500"/>
      <c r="C54" s="8"/>
      <c r="D54" s="494" t="s">
        <v>173</v>
      </c>
      <c r="E54" s="481"/>
      <c r="F54" s="335" t="s">
        <v>235</v>
      </c>
      <c r="G54" s="181"/>
      <c r="H54"/>
    </row>
    <row r="55" spans="1:9">
      <c r="A55" s="334" t="s">
        <v>237</v>
      </c>
      <c r="B55" s="211"/>
      <c r="C55" s="8"/>
      <c r="D55" s="481" t="s">
        <v>172</v>
      </c>
      <c r="E55" s="481"/>
      <c r="F55" s="335" t="s">
        <v>177</v>
      </c>
      <c r="G55" s="181"/>
      <c r="H55"/>
    </row>
    <row r="56" spans="1:9">
      <c r="A56" s="241"/>
      <c r="B56" s="198"/>
      <c r="C56" s="198"/>
      <c r="D56" s="482" t="s">
        <v>222</v>
      </c>
      <c r="E56" s="482"/>
      <c r="F56" s="335" t="s">
        <v>177</v>
      </c>
      <c r="G56" s="181"/>
      <c r="H56" s="3"/>
    </row>
    <row r="57" spans="1:9">
      <c r="A57" s="337" t="str">
        <f>IF(C15&lt;&gt;"Máster de Formación Permanente","",IF(AND(C15="Máster de Formación Permanente",C50=60)," ",IF(AND(C15="Máster de Formación Permanente",C50=90)," ",IF(AND(C15="Máster de Formación Permanente",C50=120)," ","Error en los ECTS: El Máster de Formación Permanente sólo puede tener 60, 90 o 120 ECTS"))))</f>
        <v/>
      </c>
      <c r="B57" s="198"/>
      <c r="C57" s="198"/>
      <c r="D57" s="232"/>
      <c r="E57" s="232"/>
      <c r="F57" s="338"/>
    </row>
    <row r="58" spans="1:9">
      <c r="A58" s="337" t="str">
        <f>IF(C52&gt;(C50*0.5),"Las prácticas externas curriculares no pueden superar el 50% de los créditos totales"," ")</f>
        <v xml:space="preserve"> </v>
      </c>
      <c r="B58" s="198"/>
      <c r="C58" s="198"/>
      <c r="D58" s="192"/>
      <c r="E58" s="192"/>
      <c r="F58" s="242"/>
      <c r="G58" s="181"/>
    </row>
    <row r="59" spans="1:9" ht="16.899999999999999" hidden="1" customHeight="1">
      <c r="A59" s="337"/>
      <c r="B59" s="230"/>
      <c r="C59" s="192"/>
      <c r="D59" s="192"/>
      <c r="E59" s="192"/>
      <c r="F59" s="242"/>
      <c r="G59" s="181"/>
    </row>
    <row r="60" spans="1:9" ht="14.45" customHeight="1">
      <c r="A60" s="339" t="s">
        <v>158</v>
      </c>
      <c r="B60" s="211"/>
      <c r="C60" s="92">
        <f>SUM(F60:F62)</f>
        <v>0</v>
      </c>
      <c r="D60" s="192"/>
      <c r="E60" s="211" t="s">
        <v>117</v>
      </c>
      <c r="F60" s="340"/>
    </row>
    <row r="61" spans="1:9">
      <c r="A61" s="334" t="s">
        <v>96</v>
      </c>
      <c r="B61" s="212"/>
      <c r="C61" s="7"/>
      <c r="D61" s="192"/>
      <c r="E61" s="211" t="s">
        <v>118</v>
      </c>
      <c r="F61" s="340"/>
      <c r="G61" s="181"/>
      <c r="I61" s="93"/>
    </row>
    <row r="62" spans="1:9" ht="14.45" customHeight="1">
      <c r="A62" s="487" t="s">
        <v>178</v>
      </c>
      <c r="B62" s="488"/>
      <c r="C62" s="23">
        <f>IFERROR((C60-C61)/C60, 0)</f>
        <v>0</v>
      </c>
      <c r="D62" s="192"/>
      <c r="E62" s="211" t="s">
        <v>236</v>
      </c>
      <c r="F62" s="340"/>
    </row>
    <row r="63" spans="1:9" ht="14.45" hidden="1" customHeight="1">
      <c r="A63" s="241"/>
      <c r="B63" s="212"/>
      <c r="C63" s="97"/>
      <c r="D63" s="192"/>
      <c r="E63" s="211"/>
      <c r="F63" s="341"/>
      <c r="G63" s="181"/>
    </row>
    <row r="64" spans="1:9" ht="14.45" hidden="1" customHeight="1">
      <c r="A64" s="241"/>
      <c r="B64" s="213"/>
      <c r="C64" s="214" t="str">
        <f>IF(G69,"","El precio total del curso no puede contener decimales")</f>
        <v/>
      </c>
      <c r="D64" s="192"/>
      <c r="E64" s="211"/>
      <c r="F64" s="342"/>
      <c r="G64" s="181"/>
    </row>
    <row r="65" spans="1:9" ht="21.75" customHeight="1" thickBot="1">
      <c r="A65" s="343" t="s">
        <v>159</v>
      </c>
      <c r="B65" s="223"/>
      <c r="C65" s="225" t="s">
        <v>105</v>
      </c>
      <c r="D65" s="8"/>
      <c r="E65" s="224" t="s">
        <v>113</v>
      </c>
      <c r="F65" s="344"/>
      <c r="G65" s="181"/>
    </row>
    <row r="66" spans="1:9" ht="7.5" customHeight="1" thickTop="1" thickBot="1">
      <c r="A66" s="260"/>
      <c r="B66" s="232"/>
      <c r="C66" s="216"/>
      <c r="D66" s="232"/>
      <c r="E66" s="215"/>
      <c r="F66" s="328"/>
      <c r="G66" s="181"/>
      <c r="H66" s="94"/>
    </row>
    <row r="67" spans="1:9" ht="18" customHeight="1" thickTop="1">
      <c r="A67" s="489" t="s">
        <v>321</v>
      </c>
      <c r="B67" s="490"/>
      <c r="C67" s="490"/>
      <c r="D67" s="490"/>
      <c r="E67" s="490"/>
      <c r="F67" s="491"/>
      <c r="I67" s="93"/>
    </row>
    <row r="68" spans="1:9" ht="5.0999999999999996" customHeight="1">
      <c r="A68" s="345"/>
      <c r="B68" s="212"/>
      <c r="C68" s="217"/>
      <c r="D68" s="192"/>
      <c r="E68" s="211"/>
      <c r="F68" s="342"/>
    </row>
    <row r="69" spans="1:9">
      <c r="A69" s="346" t="s">
        <v>332</v>
      </c>
      <c r="B69" s="226"/>
      <c r="C69" s="226"/>
      <c r="D69" s="171"/>
      <c r="E69" s="7"/>
      <c r="F69" s="242"/>
      <c r="G69" s="173" t="b">
        <f>C60-INT(C60)=0</f>
        <v>1</v>
      </c>
      <c r="H69" s="95" t="b">
        <f>C60-INT(C60)=0</f>
        <v>1</v>
      </c>
    </row>
    <row r="70" spans="1:9">
      <c r="A70" s="347" t="s">
        <v>107</v>
      </c>
      <c r="B70" s="169"/>
      <c r="C70" s="192"/>
      <c r="D70" s="213" t="s">
        <v>106</v>
      </c>
      <c r="E70" s="169"/>
      <c r="F70" s="242"/>
      <c r="G70" s="181"/>
    </row>
    <row r="71" spans="1:9">
      <c r="A71" s="347" t="s">
        <v>108</v>
      </c>
      <c r="B71" s="169"/>
      <c r="C71" s="192"/>
      <c r="D71" s="213" t="s">
        <v>109</v>
      </c>
      <c r="E71" s="169"/>
      <c r="F71" s="242"/>
      <c r="G71" s="181"/>
    </row>
    <row r="72" spans="1:9" hidden="1">
      <c r="A72" s="347"/>
      <c r="B72" s="218"/>
      <c r="C72" s="192"/>
      <c r="D72" s="213"/>
      <c r="E72" s="218"/>
      <c r="F72" s="242"/>
    </row>
    <row r="73" spans="1:9" ht="18" customHeight="1" thickBot="1">
      <c r="A73" s="484"/>
      <c r="B73" s="485"/>
      <c r="C73" s="485"/>
      <c r="D73" s="485"/>
      <c r="E73" s="485"/>
      <c r="F73" s="486"/>
    </row>
    <row r="74" spans="1:9" ht="14.25" customHeight="1" thickTop="1">
      <c r="A74" s="489" t="s">
        <v>324</v>
      </c>
      <c r="B74" s="490"/>
      <c r="C74" s="490"/>
      <c r="D74" s="490"/>
      <c r="E74" s="490"/>
      <c r="F74" s="491"/>
      <c r="I74" s="93"/>
    </row>
    <row r="75" spans="1:9" ht="5.0999999999999996" customHeight="1">
      <c r="A75" s="345"/>
      <c r="B75" s="387"/>
      <c r="C75" s="387"/>
      <c r="D75" s="387"/>
      <c r="E75" s="387"/>
      <c r="F75" s="388"/>
      <c r="I75" s="93"/>
    </row>
    <row r="76" spans="1:9">
      <c r="A76" s="346" t="s">
        <v>332</v>
      </c>
      <c r="B76" s="226"/>
      <c r="C76" s="226"/>
      <c r="D76" s="171"/>
      <c r="E76" s="7"/>
      <c r="F76" s="242"/>
      <c r="G76" s="166"/>
      <c r="H76" s="95"/>
    </row>
    <row r="77" spans="1:9">
      <c r="A77" s="347" t="s">
        <v>107</v>
      </c>
      <c r="B77" s="169"/>
      <c r="C77" s="192"/>
      <c r="D77" s="213" t="s">
        <v>106</v>
      </c>
      <c r="E77" s="169"/>
      <c r="F77" s="242"/>
      <c r="G77" s="181"/>
    </row>
    <row r="78" spans="1:9">
      <c r="A78" s="347" t="s">
        <v>108</v>
      </c>
      <c r="B78" s="169"/>
      <c r="C78" s="192"/>
      <c r="D78" s="213" t="s">
        <v>109</v>
      </c>
      <c r="E78" s="169"/>
      <c r="F78" s="242"/>
      <c r="G78" s="181"/>
    </row>
    <row r="79" spans="1:9" ht="15.75" thickBot="1">
      <c r="A79" s="348"/>
      <c r="B79" s="175"/>
      <c r="C79" s="44"/>
      <c r="D79" s="172"/>
      <c r="E79" s="175"/>
      <c r="F79" s="349"/>
    </row>
    <row r="80" spans="1:9" ht="17.45" customHeight="1" thickTop="1" thickBot="1">
      <c r="A80" s="350"/>
      <c r="B80" s="227"/>
      <c r="C80" s="192"/>
      <c r="D80" s="192"/>
      <c r="E80" s="192"/>
      <c r="F80" s="242"/>
      <c r="G80" s="181"/>
    </row>
    <row r="81" spans="1:8" ht="29.25" customHeight="1" thickTop="1">
      <c r="A81" s="476" t="s">
        <v>322</v>
      </c>
      <c r="B81" s="477"/>
      <c r="C81" s="477"/>
      <c r="D81" s="477"/>
      <c r="E81" s="477"/>
      <c r="F81" s="478"/>
    </row>
    <row r="82" spans="1:8" ht="5.0999999999999996" hidden="1" customHeight="1">
      <c r="A82" s="241"/>
      <c r="B82" s="46"/>
      <c r="C82" s="192"/>
      <c r="D82" s="465"/>
      <c r="E82" s="465"/>
      <c r="F82" s="466"/>
    </row>
    <row r="83" spans="1:8" ht="14.45" customHeight="1">
      <c r="A83" s="347" t="s">
        <v>323</v>
      </c>
      <c r="B83" s="19"/>
      <c r="C83" s="207" t="s">
        <v>198</v>
      </c>
      <c r="D83" s="17"/>
      <c r="E83" s="207" t="s">
        <v>1</v>
      </c>
      <c r="F83" s="351">
        <f>IF((SUM(F84:F85)=B65),B65,"ERROR")</f>
        <v>0</v>
      </c>
      <c r="G83" s="164" t="str">
        <f>IF(AND(F83&lt;&gt;B65,OR(C15="Diploma de Formación Permanente",C15="Certificado de Formación Permanente")),"El número de estudiantes debe coincidir con el número de estudiantes previstos","")</f>
        <v/>
      </c>
    </row>
    <row r="84" spans="1:8">
      <c r="A84" s="347" t="s">
        <v>197</v>
      </c>
      <c r="B84" s="169"/>
      <c r="C84" s="207"/>
      <c r="D84" s="169"/>
      <c r="E84" s="207" t="s">
        <v>1</v>
      </c>
      <c r="F84" s="352"/>
      <c r="G84" s="167"/>
    </row>
    <row r="85" spans="1:8" ht="15.75" thickBot="1">
      <c r="A85" s="347" t="s">
        <v>199</v>
      </c>
      <c r="B85" s="169"/>
      <c r="C85" s="207"/>
      <c r="D85" s="169"/>
      <c r="E85" s="207" t="s">
        <v>1</v>
      </c>
      <c r="F85" s="352"/>
    </row>
    <row r="86" spans="1:8" ht="16.5" hidden="1" thickTop="1" thickBot="1">
      <c r="A86" s="347"/>
      <c r="B86" s="218"/>
      <c r="C86" s="207"/>
      <c r="D86" s="218"/>
      <c r="E86" s="207"/>
      <c r="F86" s="353"/>
    </row>
    <row r="87" spans="1:8" ht="16.5" hidden="1" thickTop="1" thickBot="1">
      <c r="A87" s="354"/>
      <c r="B87" s="176"/>
      <c r="C87" s="174"/>
      <c r="D87" s="176"/>
      <c r="E87" s="174"/>
      <c r="F87" s="355"/>
    </row>
    <row r="88" spans="1:8" ht="6" hidden="1" customHeight="1" thickTop="1" thickBot="1">
      <c r="A88" s="356"/>
      <c r="B88" s="193"/>
      <c r="C88" s="194"/>
      <c r="D88" s="193"/>
      <c r="E88" s="194"/>
      <c r="F88" s="357"/>
      <c r="G88" s="181"/>
    </row>
    <row r="89" spans="1:8" ht="10.35" customHeight="1" thickTop="1" thickBot="1">
      <c r="A89" s="358"/>
      <c r="B89" s="219"/>
      <c r="C89" s="207"/>
      <c r="D89" s="195"/>
      <c r="E89" s="207"/>
      <c r="F89" s="359"/>
      <c r="G89" s="181"/>
    </row>
    <row r="90" spans="1:8" ht="31.5" customHeight="1" thickTop="1">
      <c r="A90" s="476" t="s">
        <v>342</v>
      </c>
      <c r="B90" s="477"/>
      <c r="C90" s="477"/>
      <c r="D90" s="477"/>
      <c r="E90" s="477"/>
      <c r="F90" s="478"/>
      <c r="G90" s="181"/>
    </row>
    <row r="91" spans="1:8" ht="7.35" customHeight="1" thickBot="1">
      <c r="A91" s="348"/>
      <c r="B91" s="219"/>
      <c r="C91" s="207"/>
      <c r="D91" s="219"/>
      <c r="E91" s="207"/>
      <c r="F91" s="353"/>
      <c r="G91" s="181"/>
    </row>
    <row r="92" spans="1:8" ht="104.45" customHeight="1" thickTop="1" thickBot="1">
      <c r="A92" s="473"/>
      <c r="B92" s="474"/>
      <c r="C92" s="474"/>
      <c r="D92" s="474"/>
      <c r="E92" s="474"/>
      <c r="F92" s="475"/>
      <c r="G92" s="181"/>
    </row>
    <row r="93" spans="1:8" ht="15.75" hidden="1" thickBot="1">
      <c r="A93" s="347"/>
      <c r="B93" s="219"/>
      <c r="C93" s="192"/>
      <c r="D93" s="213"/>
      <c r="E93" s="219"/>
      <c r="F93" s="242"/>
    </row>
    <row r="94" spans="1:8" ht="70.150000000000006" customHeight="1" thickTop="1" thickBot="1">
      <c r="A94" s="443" t="s">
        <v>238</v>
      </c>
      <c r="B94" s="444"/>
      <c r="C94" s="444"/>
      <c r="D94" s="444"/>
      <c r="E94" s="444"/>
      <c r="F94" s="445"/>
      <c r="G94" s="181"/>
    </row>
    <row r="95" spans="1:8" ht="7.35" customHeight="1" thickTop="1">
      <c r="A95" s="467"/>
      <c r="B95" s="468"/>
      <c r="C95" s="468"/>
      <c r="D95" s="468"/>
      <c r="E95" s="468"/>
      <c r="F95" s="469"/>
      <c r="G95" s="181"/>
      <c r="H95" s="2"/>
    </row>
    <row r="96" spans="1:8" ht="38.1" customHeight="1" thickBot="1">
      <c r="A96" s="470"/>
      <c r="B96" s="471"/>
      <c r="C96" s="471"/>
      <c r="D96" s="471"/>
      <c r="E96" s="471"/>
      <c r="F96" s="472"/>
      <c r="G96" s="181"/>
    </row>
    <row r="97" spans="1:7" ht="16.5" hidden="1" customHeight="1" thickBot="1">
      <c r="A97" s="360"/>
      <c r="B97" s="229"/>
      <c r="C97" s="192"/>
      <c r="D97" s="44"/>
      <c r="E97" s="44"/>
      <c r="F97" s="242"/>
    </row>
    <row r="98" spans="1:7" ht="7.35" customHeight="1" thickTop="1">
      <c r="A98" s="361"/>
      <c r="B98" s="227"/>
      <c r="C98" s="183"/>
      <c r="D98" s="192"/>
      <c r="E98" s="192"/>
      <c r="F98" s="362"/>
      <c r="G98" s="181"/>
    </row>
    <row r="99" spans="1:7" ht="43.9" customHeight="1" thickBot="1">
      <c r="A99" s="459" t="s">
        <v>241</v>
      </c>
      <c r="B99" s="460"/>
      <c r="C99" s="460"/>
      <c r="D99" s="460"/>
      <c r="E99" s="460"/>
      <c r="F99" s="461"/>
      <c r="G99" s="181"/>
    </row>
    <row r="100" spans="1:7" ht="125.1" customHeight="1" thickTop="1" thickBot="1">
      <c r="A100" s="462"/>
      <c r="B100" s="463"/>
      <c r="C100" s="463"/>
      <c r="D100" s="463"/>
      <c r="E100" s="463"/>
      <c r="F100" s="464"/>
      <c r="G100" s="181"/>
    </row>
    <row r="101" spans="1:7" ht="16.5" hidden="1" thickTop="1">
      <c r="A101" s="363"/>
      <c r="B101" s="220"/>
      <c r="C101" s="192"/>
      <c r="D101" s="192"/>
      <c r="E101" s="192"/>
      <c r="F101" s="242"/>
    </row>
    <row r="102" spans="1:7" ht="15" hidden="1" customHeight="1">
      <c r="A102" s="363"/>
      <c r="B102" s="220"/>
      <c r="C102" s="192"/>
      <c r="D102" s="192"/>
      <c r="E102" s="192"/>
      <c r="F102" s="242"/>
    </row>
    <row r="103" spans="1:7" ht="11.45" hidden="1" customHeight="1">
      <c r="A103" s="363"/>
      <c r="B103" s="220"/>
      <c r="C103" s="192"/>
      <c r="D103" s="192"/>
      <c r="E103" s="192"/>
      <c r="F103" s="242"/>
      <c r="G103" s="181"/>
    </row>
    <row r="104" spans="1:7" ht="30" customHeight="1" thickTop="1" thickBot="1">
      <c r="A104" s="440" t="s">
        <v>242</v>
      </c>
      <c r="B104" s="441"/>
      <c r="C104" s="441"/>
      <c r="D104" s="441"/>
      <c r="E104" s="441"/>
      <c r="F104" s="442"/>
      <c r="G104" s="181"/>
    </row>
    <row r="105" spans="1:7" ht="75" customHeight="1" thickTop="1" thickBot="1">
      <c r="A105" s="507"/>
      <c r="B105" s="508"/>
      <c r="C105" s="508"/>
      <c r="D105" s="508"/>
      <c r="E105" s="508"/>
      <c r="F105" s="509"/>
      <c r="G105" s="181"/>
    </row>
    <row r="106" spans="1:7" ht="7.9" hidden="1" customHeight="1" thickTop="1" thickBot="1">
      <c r="A106" s="373"/>
      <c r="B106" s="374"/>
      <c r="C106" s="374"/>
      <c r="D106" s="374"/>
      <c r="E106" s="374"/>
      <c r="F106" s="375"/>
      <c r="G106" s="181"/>
    </row>
    <row r="107" spans="1:7" ht="15.75" thickTop="1">
      <c r="A107" s="239" t="s">
        <v>110</v>
      </c>
      <c r="B107" s="292"/>
      <c r="C107" s="240"/>
      <c r="D107" s="370"/>
      <c r="E107" s="371"/>
      <c r="F107" s="372"/>
      <c r="G107" s="181"/>
    </row>
    <row r="108" spans="1:7">
      <c r="A108" s="241" t="s">
        <v>111</v>
      </c>
      <c r="B108" s="227"/>
      <c r="C108" s="192"/>
      <c r="D108" s="192"/>
      <c r="E108" s="413"/>
      <c r="F108" s="446"/>
      <c r="G108" s="181"/>
    </row>
    <row r="109" spans="1:7">
      <c r="A109" s="241" t="s">
        <v>142</v>
      </c>
      <c r="B109" s="227"/>
      <c r="C109" s="192"/>
      <c r="D109" s="192"/>
      <c r="E109" s="9"/>
      <c r="F109" s="242"/>
      <c r="G109" s="181"/>
    </row>
    <row r="110" spans="1:7" ht="15.75" thickBot="1">
      <c r="A110" s="365" t="s">
        <v>187</v>
      </c>
      <c r="B110" s="229"/>
      <c r="C110" s="44"/>
      <c r="D110" s="44"/>
      <c r="E110" s="234"/>
      <c r="F110" s="349"/>
      <c r="G110" s="181"/>
    </row>
    <row r="111" spans="1:7" ht="44.45" customHeight="1" thickTop="1">
      <c r="A111" s="364"/>
      <c r="B111" s="228"/>
      <c r="C111" s="183"/>
      <c r="D111" s="183"/>
      <c r="E111" s="183"/>
      <c r="F111" s="331"/>
      <c r="G111" s="181"/>
    </row>
    <row r="112" spans="1:7">
      <c r="A112" s="425" t="s">
        <v>333</v>
      </c>
      <c r="B112" s="426"/>
      <c r="C112" s="192"/>
      <c r="D112" s="213" t="s">
        <v>334</v>
      </c>
      <c r="E112" s="213"/>
      <c r="F112" s="366"/>
      <c r="G112" s="181"/>
    </row>
    <row r="113" spans="1:7">
      <c r="A113" s="241"/>
      <c r="B113" s="230"/>
      <c r="C113" s="192"/>
      <c r="D113" s="192"/>
      <c r="E113" s="192"/>
      <c r="F113" s="242"/>
      <c r="G113" s="181"/>
    </row>
    <row r="114" spans="1:7">
      <c r="A114" s="241"/>
      <c r="B114" s="230"/>
      <c r="C114" s="192"/>
      <c r="D114" s="192"/>
      <c r="E114" s="192"/>
      <c r="F114" s="242"/>
      <c r="G114" s="181"/>
    </row>
    <row r="115" spans="1:7">
      <c r="A115" s="241"/>
      <c r="B115" s="230"/>
      <c r="C115" s="192"/>
      <c r="D115" s="192"/>
      <c r="E115" s="192"/>
      <c r="F115" s="242"/>
      <c r="G115" s="181"/>
    </row>
    <row r="116" spans="1:7">
      <c r="A116" s="241"/>
      <c r="B116" s="191"/>
      <c r="C116" s="192"/>
      <c r="D116" s="192"/>
      <c r="E116" s="192"/>
      <c r="F116" s="242"/>
      <c r="G116" s="181"/>
    </row>
    <row r="117" spans="1:7">
      <c r="A117" s="241"/>
      <c r="B117" s="230"/>
      <c r="C117" s="192"/>
      <c r="D117" s="192"/>
      <c r="E117" s="192"/>
      <c r="F117" s="242"/>
      <c r="G117" s="181"/>
    </row>
    <row r="118" spans="1:7">
      <c r="A118" s="241"/>
      <c r="B118" s="230"/>
      <c r="C118" s="192"/>
      <c r="D118" s="192"/>
      <c r="E118" s="192"/>
      <c r="F118" s="242"/>
      <c r="G118" s="181"/>
    </row>
    <row r="119" spans="1:7">
      <c r="A119" s="241"/>
      <c r="B119" s="230"/>
      <c r="C119" s="192"/>
      <c r="D119" s="192"/>
      <c r="E119" s="192"/>
      <c r="F119" s="242"/>
      <c r="G119" s="181"/>
    </row>
    <row r="120" spans="1:7">
      <c r="A120" s="449" t="s">
        <v>195</v>
      </c>
      <c r="B120" s="450"/>
      <c r="C120" s="450"/>
      <c r="D120" s="451" t="s">
        <v>195</v>
      </c>
      <c r="E120" s="451"/>
      <c r="F120" s="452"/>
      <c r="G120" s="181"/>
    </row>
    <row r="121" spans="1:7">
      <c r="A121" s="453" t="str">
        <f>IF(C30=""," ",C30)</f>
        <v xml:space="preserve"> </v>
      </c>
      <c r="B121" s="454"/>
      <c r="C121" s="455"/>
      <c r="D121" s="456"/>
      <c r="E121" s="457"/>
      <c r="F121" s="458"/>
      <c r="G121" s="303"/>
    </row>
    <row r="122" spans="1:7" s="163" customFormat="1" ht="15" customHeight="1">
      <c r="A122" s="367"/>
      <c r="B122" s="199"/>
      <c r="C122" s="199"/>
      <c r="D122" s="221"/>
      <c r="E122" s="221"/>
      <c r="F122" s="368"/>
      <c r="G122" s="199"/>
    </row>
    <row r="123" spans="1:7" s="163" customFormat="1">
      <c r="A123" s="422" t="s">
        <v>245</v>
      </c>
      <c r="B123" s="423"/>
      <c r="C123" s="423"/>
      <c r="D123" s="423"/>
      <c r="E123" s="423"/>
      <c r="F123" s="424"/>
      <c r="G123" s="199"/>
    </row>
    <row r="124" spans="1:7" s="163" customFormat="1">
      <c r="A124" s="241"/>
      <c r="B124" s="230"/>
      <c r="C124" s="192"/>
      <c r="D124" s="192"/>
      <c r="E124" s="192"/>
      <c r="F124" s="242"/>
      <c r="G124" s="199"/>
    </row>
    <row r="125" spans="1:7">
      <c r="A125" s="425" t="s">
        <v>338</v>
      </c>
      <c r="B125" s="426"/>
      <c r="C125" s="426"/>
      <c r="D125" s="426"/>
      <c r="E125" s="426"/>
      <c r="F125" s="427"/>
      <c r="G125" s="181"/>
    </row>
    <row r="126" spans="1:7">
      <c r="A126" s="241"/>
      <c r="B126" s="230"/>
      <c r="C126" s="192"/>
      <c r="D126" s="192"/>
      <c r="E126" s="192"/>
      <c r="F126" s="242"/>
      <c r="G126" s="181"/>
    </row>
    <row r="127" spans="1:7">
      <c r="A127" s="241"/>
      <c r="B127" s="230"/>
      <c r="C127" s="192"/>
      <c r="D127" s="447" t="s">
        <v>195</v>
      </c>
      <c r="E127" s="447"/>
      <c r="F127" s="448"/>
      <c r="G127" s="181"/>
    </row>
    <row r="128" spans="1:7">
      <c r="A128" s="241"/>
      <c r="B128" s="230"/>
      <c r="C128" s="192"/>
      <c r="D128" s="432"/>
      <c r="E128" s="433"/>
      <c r="F128" s="434"/>
      <c r="G128" s="181"/>
    </row>
    <row r="129" spans="1:7">
      <c r="A129" s="241"/>
      <c r="B129" s="191"/>
      <c r="C129" s="192"/>
      <c r="D129" s="192"/>
      <c r="E129" s="192"/>
      <c r="F129" s="242"/>
      <c r="G129" s="181"/>
    </row>
    <row r="130" spans="1:7">
      <c r="A130" s="241"/>
      <c r="B130" s="230"/>
      <c r="C130" s="192"/>
      <c r="D130" s="192"/>
      <c r="E130" s="192"/>
      <c r="F130" s="242"/>
      <c r="G130" s="181"/>
    </row>
    <row r="131" spans="1:7">
      <c r="A131" s="241"/>
      <c r="B131" s="230"/>
      <c r="C131" s="192"/>
      <c r="D131" s="192"/>
      <c r="E131" s="192"/>
      <c r="F131" s="242"/>
      <c r="G131" s="181"/>
    </row>
    <row r="132" spans="1:7">
      <c r="A132" s="241"/>
      <c r="B132" s="230"/>
      <c r="C132" s="192"/>
      <c r="D132" s="192"/>
      <c r="E132" s="192"/>
      <c r="F132" s="242"/>
      <c r="G132" s="181"/>
    </row>
    <row r="133" spans="1:7">
      <c r="A133" s="437" t="str">
        <f>CONCATENATE("Denominación del título: ",C15," - ",C16)</f>
        <v xml:space="preserve">Denominación del título:  - </v>
      </c>
      <c r="B133" s="438"/>
      <c r="C133" s="438"/>
      <c r="D133" s="438"/>
      <c r="E133" s="438"/>
      <c r="F133" s="439"/>
      <c r="G133" s="181"/>
    </row>
    <row r="134" spans="1:7">
      <c r="A134" s="437"/>
      <c r="B134" s="438"/>
      <c r="C134" s="438"/>
      <c r="D134" s="438"/>
      <c r="E134" s="438"/>
      <c r="F134" s="439"/>
      <c r="G134" s="181"/>
    </row>
    <row r="135" spans="1:7">
      <c r="A135" s="437"/>
      <c r="B135" s="438"/>
      <c r="C135" s="438"/>
      <c r="D135" s="438"/>
      <c r="E135" s="438"/>
      <c r="F135" s="439"/>
      <c r="G135" s="181"/>
    </row>
    <row r="136" spans="1:7">
      <c r="A136" s="435" t="str">
        <f>CONCATENATE("Propuesta para el curso académico:    ",F17)</f>
        <v xml:space="preserve">Propuesta para el curso académico:    </v>
      </c>
      <c r="B136" s="436"/>
      <c r="C136" s="436"/>
      <c r="D136" s="190"/>
      <c r="E136" s="190"/>
      <c r="F136" s="369"/>
      <c r="G136" s="181"/>
    </row>
    <row r="137" spans="1:7" ht="15" customHeight="1" thickBot="1">
      <c r="A137" s="428"/>
      <c r="B137" s="429"/>
      <c r="C137" s="429"/>
      <c r="D137" s="429"/>
      <c r="E137" s="429"/>
      <c r="F137" s="430"/>
      <c r="G137" s="181"/>
    </row>
    <row r="138" spans="1:7" ht="15.75" thickTop="1">
      <c r="A138" s="190"/>
      <c r="B138" s="191"/>
      <c r="C138" s="190"/>
      <c r="D138" s="190"/>
      <c r="E138" s="190"/>
      <c r="F138" s="190"/>
    </row>
    <row r="139" spans="1:7">
      <c r="A139" s="431"/>
      <c r="B139" s="431"/>
      <c r="C139" s="431"/>
      <c r="D139" s="431"/>
      <c r="E139" s="431"/>
      <c r="F139" s="431"/>
    </row>
    <row r="143" spans="1:7">
      <c r="B143" s="33"/>
    </row>
    <row r="147" spans="1:6">
      <c r="B147"/>
    </row>
    <row r="148" spans="1:6">
      <c r="A148" s="33"/>
      <c r="B148" s="421"/>
      <c r="C148" s="421"/>
      <c r="D148" s="421"/>
      <c r="E148" s="33"/>
      <c r="F148" s="33"/>
    </row>
  </sheetData>
  <sheetProtection algorithmName="SHA-512" hashValue="JSJB6DTypfQSt8leFe05ifoCjuo+KifN6lxtFvOiUhFgse9Mc7p9v1oYpz03ojieeay1h3bMxirJ7StEZD9Kyw==" saltValue="VN63j8zmeAY0f/VOlVhQ/g==" spinCount="100000" sheet="1" objects="1" scenarios="1"/>
  <mergeCells count="75">
    <mergeCell ref="A1:F5"/>
    <mergeCell ref="A105:F105"/>
    <mergeCell ref="F17:F18"/>
    <mergeCell ref="A39:F40"/>
    <mergeCell ref="C22:F22"/>
    <mergeCell ref="C23:F23"/>
    <mergeCell ref="C24:F24"/>
    <mergeCell ref="C26:F26"/>
    <mergeCell ref="C34:D34"/>
    <mergeCell ref="C30:D30"/>
    <mergeCell ref="C32:D32"/>
    <mergeCell ref="E38:F38"/>
    <mergeCell ref="E35:F35"/>
    <mergeCell ref="A26:B26"/>
    <mergeCell ref="A28:B28"/>
    <mergeCell ref="C37:D37"/>
    <mergeCell ref="E32:F32"/>
    <mergeCell ref="D54:E54"/>
    <mergeCell ref="D53:E53"/>
    <mergeCell ref="D50:E50"/>
    <mergeCell ref="A42:B42"/>
    <mergeCell ref="A54:B54"/>
    <mergeCell ref="D51:E51"/>
    <mergeCell ref="D52:E52"/>
    <mergeCell ref="C42:D42"/>
    <mergeCell ref="E43:F43"/>
    <mergeCell ref="E46:F46"/>
    <mergeCell ref="D82:F82"/>
    <mergeCell ref="A95:F96"/>
    <mergeCell ref="A92:F92"/>
    <mergeCell ref="A90:F90"/>
    <mergeCell ref="A37:B37"/>
    <mergeCell ref="D55:E55"/>
    <mergeCell ref="D56:E56"/>
    <mergeCell ref="C45:D45"/>
    <mergeCell ref="A81:F81"/>
    <mergeCell ref="A73:F73"/>
    <mergeCell ref="A62:B62"/>
    <mergeCell ref="A67:F67"/>
    <mergeCell ref="A74:F74"/>
    <mergeCell ref="A104:F104"/>
    <mergeCell ref="A94:F94"/>
    <mergeCell ref="E108:F108"/>
    <mergeCell ref="D127:F127"/>
    <mergeCell ref="A120:C120"/>
    <mergeCell ref="D120:F120"/>
    <mergeCell ref="A121:C121"/>
    <mergeCell ref="D121:F121"/>
    <mergeCell ref="A112:B112"/>
    <mergeCell ref="A99:F99"/>
    <mergeCell ref="A100:F100"/>
    <mergeCell ref="B148:D148"/>
    <mergeCell ref="A123:F123"/>
    <mergeCell ref="A125:F125"/>
    <mergeCell ref="A137:F137"/>
    <mergeCell ref="A139:F139"/>
    <mergeCell ref="D128:F128"/>
    <mergeCell ref="A136:C136"/>
    <mergeCell ref="A133:F135"/>
    <mergeCell ref="A6:F6"/>
    <mergeCell ref="A7:F7"/>
    <mergeCell ref="E31:F31"/>
    <mergeCell ref="C28:D28"/>
    <mergeCell ref="A8:F8"/>
    <mergeCell ref="C17:D17"/>
    <mergeCell ref="C15:D15"/>
    <mergeCell ref="C18:D18"/>
    <mergeCell ref="C20:D20"/>
    <mergeCell ref="C16:F16"/>
    <mergeCell ref="A21:B21"/>
    <mergeCell ref="A16:B16"/>
    <mergeCell ref="A19:B19"/>
    <mergeCell ref="C19:D19"/>
    <mergeCell ref="C21:F21"/>
    <mergeCell ref="C27:F27"/>
  </mergeCells>
  <dataValidations xWindow="636" yWindow="599" count="10">
    <dataValidation errorStyle="information" allowBlank="1" showInputMessage="1" showErrorMessage="1" promptTitle="Prácticas externas" prompt="Sólo en aquellos estudios con una carga en ECTS de 10 o más créditos. " sqref="C52" xr:uid="{00000000-0002-0000-0100-000000000000}"/>
    <dataValidation type="textLength" operator="lessThan" allowBlank="1" showInputMessage="1" showErrorMessage="1" sqref="A105" xr:uid="{00000000-0002-0000-0100-000001000000}">
      <formula1>1000</formula1>
    </dataValidation>
    <dataValidation type="list" allowBlank="1" showInputMessage="1" showErrorMessage="1" sqref="C23" xr:uid="{00000000-0002-0000-0100-000002000000}">
      <formula1>"Artes y Humanidades, Ciencias, Ciencias de la Salud, Ciencias Sociales y Jurídicas, Ingeniería"</formula1>
    </dataValidation>
    <dataValidation type="textLength" operator="lessThanOrEqual" allowBlank="1" showInputMessage="1" showErrorMessage="1" error="El texto del resumen no puede exceder de 700 caracteres con espacios incluidos." sqref="A100:F100" xr:uid="{00000000-0002-0000-0100-000003000000}">
      <formula1>700</formula1>
    </dataValidation>
    <dataValidation type="textLength" operator="lessThanOrEqual" allowBlank="1" showInputMessage="1" showErrorMessage="1" error="El máximo número de caracteres de la URL es 65" sqref="C26:F26" xr:uid="{00000000-0002-0000-0100-000004000000}">
      <formula1>60</formula1>
    </dataValidation>
    <dataValidation type="textLength" operator="lessThanOrEqual" allowBlank="1" showInputMessage="1" showErrorMessage="1" error="La denominación del título no puede exceder de 100 caracteres." sqref="C16:F16" xr:uid="{00000000-0002-0000-0100-000005000000}">
      <formula1>100</formula1>
    </dataValidation>
    <dataValidation type="whole" allowBlank="1" showInputMessage="1" showErrorMessage="1" error="El total de créditos ECTS no puede contener decimales ni exceder de 180" sqref="C50" xr:uid="{00000000-0002-0000-0100-000006000000}">
      <formula1>0</formula1>
      <formula2>180</formula2>
    </dataValidation>
    <dataValidation type="textLength" allowBlank="1" showInputMessage="1" showErrorMessage="1" sqref="C28:D28" xr:uid="{00000000-0002-0000-0100-000007000000}">
      <formula1>9</formula1>
      <formula2>9</formula2>
    </dataValidation>
    <dataValidation type="whole" allowBlank="1" showInputMessage="1" showErrorMessage="1" errorTitle="Créditos TFM" error="El TFM tiene que estar entre 6 y 20 ECTS. " promptTitle="Trabajo de Fin de Máster" prompt="Sólo podrá incluirse el TFM (6-20 ECTS) en el caso de los Másteres de Formación Permanente " sqref="C55" xr:uid="{00000000-0002-0000-0100-000008000000}">
      <formula1>6</formula1>
      <formula2>20</formula2>
    </dataValidation>
    <dataValidation showDropDown="1" showInputMessage="1" showErrorMessage="1" sqref="F17:F18" xr:uid="{A992C1DB-9EA3-490E-9C47-9BBCC446B06D}"/>
  </dataValidations>
  <printOptions horizontalCentered="1"/>
  <pageMargins left="0.31496062992125984" right="0.31496062992125984" top="0.74803149606299213" bottom="0.74803149606299213" header="0.31496062992125984" footer="0.31496062992125984"/>
  <pageSetup paperSize="9" scale="89" fitToHeight="0" orientation="portrait" r:id="rId1"/>
  <headerFooter>
    <oddFooter>&amp;C&amp;A: &amp;P/&amp;N</oddFooter>
  </headerFooter>
  <rowBreaks count="1" manualBreakCount="1">
    <brk id="106" max="16383" man="1"/>
  </rowBreaks>
  <drawing r:id="rId2"/>
  <extLst>
    <ext xmlns:x14="http://schemas.microsoft.com/office/spreadsheetml/2009/9/main" uri="{CCE6A557-97BC-4b89-ADB6-D9C93CAAB3DF}">
      <x14:dataValidations xmlns:xm="http://schemas.microsoft.com/office/excel/2006/main" xWindow="636" yWindow="599" count="11">
        <x14:dataValidation type="list" allowBlank="1" showInputMessage="1" showErrorMessage="1" promptTitle="Prácticas externas extracur." prompt="Los ECTS de las prácticas extracurriculares no se suman a los ECTS totales del título." xr:uid="{00000000-0002-0000-0100-000009000000}">
          <x14:formula1>
            <xm:f>'Hoja interna'!$M$37:$M$38</xm:f>
          </x14:formula1>
          <xm:sqref>C53</xm:sqref>
        </x14:dataValidation>
        <x14:dataValidation type="list" allowBlank="1" showInputMessage="1" showErrorMessage="1" xr:uid="{00000000-0002-0000-0100-00000A000000}">
          <x14:formula1>
            <xm:f>'Hoja interna'!$G$4:$G$8</xm:f>
          </x14:formula1>
          <xm:sqref>C17:D17</xm:sqref>
        </x14:dataValidation>
        <x14:dataValidation type="list" allowBlank="1" showInputMessage="1" showErrorMessage="1" xr:uid="{00000000-0002-0000-0100-00000B000000}">
          <x14:formula1>
            <xm:f>'Hoja interna'!$G$25:$G$26</xm:f>
          </x14:formula1>
          <xm:sqref>E107</xm:sqref>
        </x14:dataValidation>
        <x14:dataValidation type="list" allowBlank="1" showInputMessage="1" showErrorMessage="1" xr:uid="{00000000-0002-0000-0100-00000C000000}">
          <x14:formula1>
            <xm:f>'Hoja interna'!$G$45:$G$47</xm:f>
          </x14:formula1>
          <xm:sqref>B83</xm:sqref>
        </x14:dataValidation>
        <x14:dataValidation type="list" allowBlank="1" showInputMessage="1" showErrorMessage="1" xr:uid="{00000000-0002-0000-0100-00000D000000}">
          <x14:formula1>
            <xm:f>'Hoja interna'!$G$36:$G$42</xm:f>
          </x14:formula1>
          <xm:sqref>E69 E76</xm:sqref>
        </x14:dataValidation>
        <x14:dataValidation type="list" allowBlank="1" showInputMessage="1" showErrorMessage="1" xr:uid="{00000000-0002-0000-0100-00000E000000}">
          <x14:formula1>
            <xm:f>'Hoja interna'!$M$45:$M$46</xm:f>
          </x14:formula1>
          <xm:sqref>C32:D32</xm:sqref>
        </x14:dataValidation>
        <x14:dataValidation type="list" allowBlank="1" showInputMessage="1" showErrorMessage="1" xr:uid="{00000000-0002-0000-0100-00000F000000}">
          <x14:formula1>
            <xm:f>'Hoja interna'!$B$4:$B$6</xm:f>
          </x14:formula1>
          <xm:sqref>C18:D18</xm:sqref>
        </x14:dataValidation>
        <x14:dataValidation type="list" allowBlank="1" showInputMessage="1" showErrorMessage="1" xr:uid="{00000000-0002-0000-0100-000010000000}">
          <x14:formula1>
            <xm:f>'Hoja interna'!$B$9</xm:f>
          </x14:formula1>
          <xm:sqref>C20:D20</xm:sqref>
        </x14:dataValidation>
        <x14:dataValidation type="list" allowBlank="1" showInputMessage="1" showErrorMessage="1" xr:uid="{00000000-0002-0000-0100-000011000000}">
          <x14:formula1>
            <xm:f>'Hoja interna'!$I$18:$I$19</xm:f>
          </x14:formula1>
          <xm:sqref>C19:D19</xm:sqref>
        </x14:dataValidation>
        <x14:dataValidation type="list" allowBlank="1" showInputMessage="1" showErrorMessage="1" xr:uid="{00000000-0002-0000-0100-000013000000}">
          <x14:formula1>
            <xm:f>'Hoja interna'!$B$23:$B$65</xm:f>
          </x14:formula1>
          <xm:sqref>C24:F24 C22:F22</xm:sqref>
        </x14:dataValidation>
        <x14:dataValidation type="list" allowBlank="1" showInputMessage="1" showErrorMessage="1" xr:uid="{00000000-0002-0000-0100-000014000000}">
          <x14:formula1>
            <xm:f>'Hoja interna'!$B$14:$B$21</xm:f>
          </x14:formula1>
          <xm:sqref>C15:D15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H83"/>
  <sheetViews>
    <sheetView showGridLines="0" zoomScale="90" zoomScaleNormal="90" workbookViewId="0">
      <selection activeCell="C23" sqref="C23"/>
    </sheetView>
  </sheetViews>
  <sheetFormatPr baseColWidth="10" defaultColWidth="11.42578125" defaultRowHeight="15"/>
  <cols>
    <col min="1" max="1" width="44.42578125" customWidth="1"/>
    <col min="2" max="2" width="18.28515625" customWidth="1"/>
    <col min="3" max="3" width="16.5703125" customWidth="1"/>
    <col min="4" max="4" width="16.42578125" customWidth="1"/>
    <col min="5" max="5" width="16.140625" customWidth="1"/>
    <col min="6" max="6" width="18" customWidth="1"/>
  </cols>
  <sheetData>
    <row r="1" spans="1:8">
      <c r="A1" s="226"/>
      <c r="B1" s="226"/>
      <c r="C1" s="226"/>
      <c r="D1" s="226"/>
      <c r="E1" s="192"/>
    </row>
    <row r="2" spans="1:8">
      <c r="A2" s="226"/>
      <c r="B2" s="226"/>
      <c r="C2" s="226"/>
      <c r="D2" s="226"/>
      <c r="E2" s="192"/>
    </row>
    <row r="3" spans="1:8">
      <c r="A3" s="226"/>
      <c r="B3" s="226"/>
      <c r="C3" s="226"/>
      <c r="D3" s="226"/>
      <c r="E3" s="192"/>
    </row>
    <row r="4" spans="1:8">
      <c r="A4" s="226"/>
      <c r="B4" s="226"/>
      <c r="C4" s="226"/>
      <c r="D4" s="226"/>
      <c r="E4" s="192"/>
    </row>
    <row r="5" spans="1:8">
      <c r="A5" s="226"/>
      <c r="B5" s="226"/>
      <c r="C5" s="226"/>
      <c r="D5" s="226"/>
      <c r="E5" s="192"/>
    </row>
    <row r="6" spans="1:8" ht="15.75" thickBot="1">
      <c r="A6" s="293"/>
      <c r="B6" s="293"/>
      <c r="C6" s="293"/>
      <c r="D6" s="293"/>
      <c r="E6" s="235"/>
    </row>
    <row r="7" spans="1:8" ht="19.5" thickTop="1">
      <c r="A7" s="550" t="s">
        <v>46</v>
      </c>
      <c r="B7" s="551"/>
      <c r="C7" s="551"/>
      <c r="D7" s="551"/>
      <c r="E7" s="552"/>
      <c r="F7" s="53"/>
      <c r="G7" s="59"/>
      <c r="H7" s="59"/>
    </row>
    <row r="8" spans="1:8" ht="14.45" customHeight="1">
      <c r="A8" s="561" t="str">
        <f>IF('Datos generales'!C15="","",'Datos generales'!C15&amp;" en " &amp;'Datos generales'!C16)</f>
        <v/>
      </c>
      <c r="B8" s="562"/>
      <c r="C8" s="562"/>
      <c r="D8" s="562"/>
      <c r="E8" s="242"/>
    </row>
    <row r="9" spans="1:8" ht="18.75">
      <c r="A9" s="573" t="s">
        <v>40</v>
      </c>
      <c r="B9" s="574"/>
      <c r="C9" s="574"/>
      <c r="D9" s="574"/>
      <c r="E9" s="575"/>
      <c r="F9" s="54"/>
    </row>
    <row r="10" spans="1:8">
      <c r="A10" s="241"/>
      <c r="B10" s="192"/>
      <c r="C10" s="192"/>
      <c r="D10" s="192"/>
      <c r="E10" s="242"/>
    </row>
    <row r="11" spans="1:8" ht="15.75">
      <c r="A11" s="570" t="s">
        <v>23</v>
      </c>
      <c r="B11" s="571"/>
      <c r="C11" s="571"/>
      <c r="D11" s="571"/>
      <c r="E11" s="572"/>
      <c r="F11" s="60"/>
    </row>
    <row r="12" spans="1:8" ht="6" customHeight="1">
      <c r="A12" s="243"/>
      <c r="B12" s="244"/>
      <c r="C12" s="244"/>
      <c r="D12" s="244"/>
      <c r="E12" s="242"/>
    </row>
    <row r="13" spans="1:8" ht="30">
      <c r="A13" s="245" t="s">
        <v>18</v>
      </c>
      <c r="B13" s="246" t="s">
        <v>345</v>
      </c>
      <c r="C13" s="247" t="s">
        <v>1</v>
      </c>
      <c r="D13" s="248" t="s">
        <v>4</v>
      </c>
      <c r="E13" s="249" t="s">
        <v>0</v>
      </c>
      <c r="F13" s="61"/>
    </row>
    <row r="14" spans="1:8" ht="42.75" customHeight="1">
      <c r="A14" s="250" t="s">
        <v>252</v>
      </c>
      <c r="B14" s="385">
        <v>0.1</v>
      </c>
      <c r="C14" s="10"/>
      <c r="D14" s="62">
        <f>IF(OR(C14="",C14=0),0,B14*'Datos generales'!$C$60)</f>
        <v>0</v>
      </c>
      <c r="E14" s="251">
        <f>'Datos generales'!C60*C14-D14*C14</f>
        <v>0</v>
      </c>
    </row>
    <row r="15" spans="1:8" ht="6.95" customHeight="1">
      <c r="A15" s="250"/>
      <c r="B15" s="252"/>
      <c r="C15" s="230"/>
      <c r="D15" s="230"/>
      <c r="E15" s="242"/>
    </row>
    <row r="16" spans="1:8" ht="25.5" customHeight="1">
      <c r="A16" s="250" t="s">
        <v>239</v>
      </c>
      <c r="B16" s="385">
        <v>0.1</v>
      </c>
      <c r="C16" s="10"/>
      <c r="D16" s="62">
        <f>IF(OR(C16="",C16=0),0,B16*'Datos generales'!$C$60)</f>
        <v>0</v>
      </c>
      <c r="E16" s="251">
        <f>IFERROR(C16*('Datos generales'!$C$60-'Datos económicos'!D16),0)</f>
        <v>0</v>
      </c>
    </row>
    <row r="17" spans="1:6" ht="11.25" customHeight="1">
      <c r="A17" s="250"/>
      <c r="B17" s="207"/>
      <c r="C17" s="252"/>
      <c r="D17" s="230"/>
      <c r="E17" s="253"/>
    </row>
    <row r="18" spans="1:6" ht="25.5" customHeight="1">
      <c r="A18" s="250"/>
      <c r="B18" s="66" t="s">
        <v>139</v>
      </c>
      <c r="C18" s="233">
        <f>SUM(C14 + C16)</f>
        <v>0</v>
      </c>
      <c r="D18" s="62">
        <f>SUM(D14*C14)+(C16*D16)</f>
        <v>0</v>
      </c>
      <c r="E18" s="251">
        <f>SUM(E14+E16)</f>
        <v>0</v>
      </c>
    </row>
    <row r="19" spans="1:6" ht="15.75" customHeight="1">
      <c r="A19" s="250"/>
      <c r="B19" s="192"/>
      <c r="C19" s="254"/>
      <c r="D19" s="252"/>
      <c r="E19" s="253"/>
      <c r="F19" s="43"/>
    </row>
    <row r="20" spans="1:6" ht="18" customHeight="1">
      <c r="A20" s="255" t="s">
        <v>17</v>
      </c>
      <c r="B20" s="247"/>
      <c r="C20" s="248"/>
      <c r="D20" s="247"/>
      <c r="E20" s="242"/>
    </row>
    <row r="21" spans="1:6" ht="29.1" customHeight="1">
      <c r="A21" s="539" t="s">
        <v>184</v>
      </c>
      <c r="B21" s="540"/>
      <c r="C21" s="536"/>
      <c r="D21" s="537"/>
      <c r="E21" s="538"/>
    </row>
    <row r="22" spans="1:6" ht="31.5" customHeight="1">
      <c r="A22" s="250"/>
      <c r="B22" s="256" t="s">
        <v>183</v>
      </c>
      <c r="C22" s="248" t="s">
        <v>3</v>
      </c>
      <c r="D22" s="257" t="s">
        <v>179</v>
      </c>
      <c r="E22" s="258" t="s">
        <v>0</v>
      </c>
      <c r="F22" s="63"/>
    </row>
    <row r="23" spans="1:6" ht="18" customHeight="1">
      <c r="A23" s="241"/>
      <c r="B23" s="10"/>
      <c r="C23" s="11"/>
      <c r="D23" s="170" t="str">
        <f>IF(C23&lt;&gt;0,'Datos generales'!C60-C23,"")</f>
        <v/>
      </c>
      <c r="E23" s="259" t="str">
        <f>IFERROR(B23*(C23+D23),"")</f>
        <v/>
      </c>
    </row>
    <row r="24" spans="1:6" ht="6.6" customHeight="1">
      <c r="A24" s="250"/>
      <c r="B24" s="230"/>
      <c r="C24" s="230"/>
      <c r="D24" s="192"/>
      <c r="E24" s="242"/>
    </row>
    <row r="25" spans="1:6" ht="27.6" customHeight="1">
      <c r="A25" s="260" t="s">
        <v>185</v>
      </c>
      <c r="B25" s="576"/>
      <c r="C25" s="577"/>
      <c r="D25" s="578"/>
      <c r="E25" s="261"/>
    </row>
    <row r="26" spans="1:6" ht="6.95" hidden="1" customHeight="1">
      <c r="A26" s="241"/>
      <c r="B26" s="230"/>
      <c r="C26" s="230"/>
      <c r="D26" s="230"/>
      <c r="E26" s="242"/>
    </row>
    <row r="27" spans="1:6" ht="6.95" customHeight="1">
      <c r="A27" s="241"/>
      <c r="B27" s="230"/>
      <c r="C27" s="230"/>
      <c r="D27" s="230"/>
      <c r="E27" s="242"/>
    </row>
    <row r="28" spans="1:6" ht="15" customHeight="1">
      <c r="A28" s="241"/>
      <c r="B28" s="192"/>
      <c r="C28" s="262"/>
      <c r="D28" s="207" t="s">
        <v>16</v>
      </c>
      <c r="E28" s="263">
        <f>SUM(E14,E16, E23,E25)</f>
        <v>0</v>
      </c>
    </row>
    <row r="29" spans="1:6" ht="21.6" customHeight="1">
      <c r="A29" s="245" t="s">
        <v>15</v>
      </c>
      <c r="B29" s="192"/>
      <c r="C29" s="192"/>
      <c r="D29" s="192"/>
      <c r="E29" s="242"/>
    </row>
    <row r="30" spans="1:6" ht="20.100000000000001" customHeight="1">
      <c r="A30" s="563" t="s">
        <v>121</v>
      </c>
      <c r="B30" s="564"/>
      <c r="C30" s="565"/>
      <c r="D30" s="264"/>
      <c r="E30" s="265">
        <f>(('Datos generales'!B65*'Datos generales'!C60)-D18+E25)*25%</f>
        <v>0</v>
      </c>
    </row>
    <row r="31" spans="1:6" ht="18.95" customHeight="1">
      <c r="A31" s="563" t="s">
        <v>120</v>
      </c>
      <c r="B31" s="564"/>
      <c r="C31" s="565"/>
      <c r="D31" s="264"/>
      <c r="E31" s="265">
        <f>C34*D34+C35*D35+C36*D36+C37*D37</f>
        <v>0</v>
      </c>
      <c r="F31" s="65"/>
    </row>
    <row r="32" spans="1:6" ht="7.5" customHeight="1">
      <c r="A32" s="241"/>
      <c r="B32" s="192"/>
      <c r="C32" s="192"/>
      <c r="D32" s="192"/>
      <c r="E32" s="242"/>
    </row>
    <row r="33" spans="1:6" ht="30">
      <c r="A33" s="266"/>
      <c r="B33" s="236" t="s">
        <v>119</v>
      </c>
      <c r="C33" s="247" t="s">
        <v>1</v>
      </c>
      <c r="D33" s="248" t="s">
        <v>2</v>
      </c>
      <c r="E33" s="249" t="s">
        <v>0</v>
      </c>
      <c r="F33" s="61"/>
    </row>
    <row r="34" spans="1:6" ht="18" customHeight="1">
      <c r="A34" s="241"/>
      <c r="B34" s="18"/>
      <c r="C34" s="10"/>
      <c r="D34" s="15">
        <f>IFERROR(VLOOKUP(B34,'Hoja interna'!$A$69:$B$78,2,FALSE)*'Datos generales'!$C$60,0)</f>
        <v>0</v>
      </c>
      <c r="E34" s="263">
        <f>IFERROR(C34*('Datos generales'!$C$60-'Datos económicos'!D34),0)</f>
        <v>0</v>
      </c>
      <c r="F34" s="67"/>
    </row>
    <row r="35" spans="1:6" ht="18" customHeight="1">
      <c r="A35" s="241"/>
      <c r="B35" s="18"/>
      <c r="C35" s="10"/>
      <c r="D35" s="15">
        <f>IFERROR(VLOOKUP(B35,'Hoja interna'!$A$69:$B$78,2,FALSE)*'Datos generales'!$C$60,0)</f>
        <v>0</v>
      </c>
      <c r="E35" s="263">
        <f>IFERROR(C35*('Datos generales'!$C$60-'Datos económicos'!D35),0)</f>
        <v>0</v>
      </c>
    </row>
    <row r="36" spans="1:6" ht="18" customHeight="1">
      <c r="A36" s="241"/>
      <c r="B36" s="18"/>
      <c r="C36" s="10"/>
      <c r="D36" s="15">
        <f>IFERROR(VLOOKUP(B36,'Hoja interna'!$A$69:$B$78,2,FALSE)*'Datos generales'!$C$60,0)</f>
        <v>0</v>
      </c>
      <c r="E36" s="263">
        <f>IFERROR(C36*('Datos generales'!$C$60-'Datos económicos'!D36),0)</f>
        <v>0</v>
      </c>
    </row>
    <row r="37" spans="1:6" ht="18" customHeight="1">
      <c r="A37" s="241"/>
      <c r="B37" s="18"/>
      <c r="C37" s="10"/>
      <c r="D37" s="15">
        <f>IFERROR(VLOOKUP(B37,'Hoja interna'!$A$69:$B$78,2,FALSE)*'Datos generales'!$C$60,0)</f>
        <v>0</v>
      </c>
      <c r="E37" s="263">
        <f>IFERROR(C37*('Datos generales'!$C$60-'Datos económicos'!D37),0)</f>
        <v>0</v>
      </c>
    </row>
    <row r="38" spans="1:6" ht="18" customHeight="1">
      <c r="A38" s="241"/>
      <c r="B38" s="66" t="s">
        <v>139</v>
      </c>
      <c r="C38" s="233">
        <f>SUM(C34:C37)</f>
        <v>0</v>
      </c>
      <c r="D38" s="102"/>
      <c r="E38" s="263">
        <f>SUM(E34:E37)</f>
        <v>0</v>
      </c>
    </row>
    <row r="39" spans="1:6" ht="8.4499999999999993" customHeight="1">
      <c r="A39" s="267"/>
      <c r="B39" s="238"/>
      <c r="C39" s="238"/>
      <c r="D39" s="192"/>
      <c r="E39" s="242"/>
    </row>
    <row r="40" spans="1:6" ht="30.95" customHeight="1">
      <c r="A40" s="579" t="s">
        <v>41</v>
      </c>
      <c r="B40" s="192"/>
      <c r="C40" s="248" t="s">
        <v>1</v>
      </c>
      <c r="D40" s="248" t="s">
        <v>42</v>
      </c>
      <c r="E40" s="249" t="s">
        <v>0</v>
      </c>
    </row>
    <row r="41" spans="1:6" ht="20.45" customHeight="1">
      <c r="A41" s="579"/>
      <c r="B41" s="192"/>
      <c r="C41" s="386">
        <f>'Datos generales'!B65-'Datos económicos'!C14-'Datos económicos'!C16-'Datos económicos'!B23-'Datos económicos'!C38</f>
        <v>0</v>
      </c>
      <c r="D41" s="15">
        <f>'Datos generales'!C60</f>
        <v>0</v>
      </c>
      <c r="E41" s="263">
        <f>C41*D41</f>
        <v>0</v>
      </c>
    </row>
    <row r="42" spans="1:6" ht="20.45" customHeight="1">
      <c r="A42" s="268" t="s">
        <v>171</v>
      </c>
      <c r="B42" s="236"/>
      <c r="C42" s="24">
        <f>SUM(C14, 'Datos económicos'!C16,B23,C34:C37,C41)</f>
        <v>0</v>
      </c>
      <c r="D42" s="566" t="str">
        <f>IF(C42&lt;&gt;'Datos generales'!B65,"El núm. de estudiantes no coincide con lo consignado en Datos generales","")</f>
        <v/>
      </c>
      <c r="E42" s="567"/>
    </row>
    <row r="43" spans="1:6" ht="7.5" customHeight="1" thickBot="1">
      <c r="A43" s="241"/>
      <c r="B43" s="192"/>
      <c r="C43" s="269"/>
      <c r="D43" s="568"/>
      <c r="E43" s="569"/>
    </row>
    <row r="44" spans="1:6" ht="18" customHeight="1" thickTop="1">
      <c r="A44" s="379" t="s">
        <v>339</v>
      </c>
      <c r="B44" s="294"/>
      <c r="C44" s="240"/>
      <c r="D44" s="377"/>
      <c r="E44" s="378">
        <f>(('Datos generales'!B65*'Datos generales'!C60)-D18+E25)</f>
        <v>0</v>
      </c>
    </row>
    <row r="45" spans="1:6" ht="18" customHeight="1">
      <c r="A45" s="380" t="s">
        <v>19</v>
      </c>
      <c r="B45" s="237"/>
      <c r="C45" s="192"/>
      <c r="D45" s="68">
        <v>0.2</v>
      </c>
      <c r="E45" s="270">
        <f>E44 * D45</f>
        <v>0</v>
      </c>
    </row>
    <row r="46" spans="1:6" ht="18" customHeight="1">
      <c r="A46" s="380" t="s">
        <v>311</v>
      </c>
      <c r="B46" s="237"/>
      <c r="C46" s="192"/>
      <c r="D46" s="68">
        <v>0.01</v>
      </c>
      <c r="E46" s="271" t="str">
        <f>IF('Datos generales'!C52,D46*E44, "No aplica")</f>
        <v>No aplica</v>
      </c>
    </row>
    <row r="47" spans="1:6" ht="18" customHeight="1" thickBot="1">
      <c r="A47" s="381" t="s">
        <v>20</v>
      </c>
      <c r="B47" s="382"/>
      <c r="C47" s="235"/>
      <c r="D47" s="384"/>
      <c r="E47" s="383">
        <f>IF(E46="No aplica", E44 - E45, E44-E45-E46)</f>
        <v>0</v>
      </c>
    </row>
    <row r="48" spans="1:6" ht="18" customHeight="1" thickTop="1">
      <c r="A48" s="236"/>
      <c r="B48" s="237"/>
      <c r="C48" s="192"/>
      <c r="D48" s="192"/>
      <c r="E48" s="238"/>
    </row>
    <row r="49" spans="1:7" ht="18" customHeight="1">
      <c r="A49" s="582"/>
      <c r="B49" s="582"/>
      <c r="C49" s="582"/>
      <c r="D49" s="582"/>
      <c r="E49" s="582"/>
    </row>
    <row r="50" spans="1:7" ht="18" customHeight="1">
      <c r="A50" s="582"/>
      <c r="B50" s="582"/>
      <c r="C50" s="582"/>
      <c r="D50" s="582"/>
      <c r="E50" s="582"/>
    </row>
    <row r="51" spans="1:7" ht="18" customHeight="1">
      <c r="A51" s="582"/>
      <c r="B51" s="582"/>
      <c r="C51" s="582"/>
      <c r="D51" s="582"/>
      <c r="E51" s="582"/>
    </row>
    <row r="52" spans="1:7" ht="18" customHeight="1">
      <c r="A52" s="582"/>
      <c r="B52" s="582"/>
      <c r="C52" s="582"/>
      <c r="D52" s="582"/>
      <c r="E52" s="582"/>
    </row>
    <row r="53" spans="1:7" ht="18" customHeight="1">
      <c r="A53" s="582"/>
      <c r="B53" s="582"/>
      <c r="C53" s="582"/>
      <c r="D53" s="582"/>
      <c r="E53" s="582"/>
    </row>
    <row r="54" spans="1:7" ht="9" customHeight="1" thickBot="1">
      <c r="A54" s="583"/>
      <c r="B54" s="583"/>
      <c r="C54" s="583"/>
      <c r="D54" s="583"/>
      <c r="E54" s="583"/>
    </row>
    <row r="55" spans="1:7" ht="16.5" thickTop="1">
      <c r="A55" s="553" t="s">
        <v>22</v>
      </c>
      <c r="B55" s="554"/>
      <c r="C55" s="554"/>
      <c r="D55" s="554"/>
      <c r="E55" s="555"/>
      <c r="F55" s="60"/>
    </row>
    <row r="56" spans="1:7" ht="63.75" customHeight="1">
      <c r="A56" s="556" t="s">
        <v>312</v>
      </c>
      <c r="B56" s="557"/>
      <c r="C56" s="557"/>
      <c r="D56" s="557"/>
      <c r="E56" s="558"/>
      <c r="F56" s="69"/>
    </row>
    <row r="57" spans="1:7">
      <c r="A57" s="241"/>
      <c r="B57" s="192"/>
      <c r="C57" s="192"/>
      <c r="D57" s="192"/>
      <c r="E57" s="242"/>
    </row>
    <row r="58" spans="1:7">
      <c r="A58" s="241"/>
      <c r="B58" s="247"/>
      <c r="C58" s="247"/>
      <c r="D58" s="247"/>
      <c r="E58" s="249"/>
    </row>
    <row r="59" spans="1:7" ht="29.1" customHeight="1">
      <c r="A59" s="272" t="s">
        <v>209</v>
      </c>
      <c r="B59" s="273"/>
      <c r="C59" s="274"/>
      <c r="D59" s="70"/>
      <c r="E59" s="275"/>
      <c r="F59" s="192"/>
      <c r="G59" s="16"/>
    </row>
    <row r="60" spans="1:7">
      <c r="A60" s="241"/>
      <c r="B60" s="192"/>
      <c r="C60" s="192"/>
      <c r="D60" s="192"/>
      <c r="E60" s="242"/>
      <c r="F60" s="192"/>
    </row>
    <row r="61" spans="1:7" ht="23.45" customHeight="1">
      <c r="A61" s="276" t="s">
        <v>300</v>
      </c>
      <c r="B61" s="277"/>
      <c r="C61" s="192"/>
      <c r="D61" s="192"/>
      <c r="E61" s="275"/>
      <c r="F61" s="192"/>
    </row>
    <row r="62" spans="1:7">
      <c r="A62" s="278"/>
      <c r="B62" s="192"/>
      <c r="C62" s="192"/>
      <c r="D62" s="192"/>
      <c r="E62" s="242"/>
    </row>
    <row r="63" spans="1:7" ht="62.25" customHeight="1">
      <c r="A63" s="559" t="s">
        <v>313</v>
      </c>
      <c r="B63" s="560"/>
      <c r="C63" s="560"/>
      <c r="D63" s="192"/>
      <c r="E63" s="275"/>
    </row>
    <row r="64" spans="1:7">
      <c r="A64" s="279"/>
      <c r="B64" s="192"/>
      <c r="C64" s="192"/>
      <c r="D64" s="192"/>
      <c r="E64" s="242"/>
    </row>
    <row r="65" spans="1:8" ht="21" customHeight="1">
      <c r="A65" s="280" t="s">
        <v>205</v>
      </c>
      <c r="B65" s="281"/>
      <c r="C65" s="282"/>
      <c r="D65" s="283"/>
      <c r="E65" s="275"/>
      <c r="F65" s="73"/>
    </row>
    <row r="66" spans="1:8">
      <c r="A66" s="241"/>
      <c r="B66" s="284"/>
      <c r="C66" s="284"/>
      <c r="D66" s="284"/>
      <c r="E66" s="285"/>
      <c r="F66" s="74"/>
    </row>
    <row r="67" spans="1:8">
      <c r="A67" s="541"/>
      <c r="B67" s="541"/>
      <c r="C67" s="542"/>
      <c r="D67" s="192"/>
      <c r="E67" s="242"/>
    </row>
    <row r="68" spans="1:8" ht="21" customHeight="1">
      <c r="A68" s="268"/>
      <c r="B68" s="192"/>
      <c r="C68" s="295" t="s">
        <v>24</v>
      </c>
      <c r="D68" s="192"/>
      <c r="E68" s="263">
        <f>IF(E59+E61&lt;=0.2*E47,(E59+E61+E63+E65),"ERROR")</f>
        <v>0</v>
      </c>
      <c r="F68" s="238"/>
    </row>
    <row r="69" spans="1:8" ht="21.95" customHeight="1">
      <c r="A69" s="546" t="str">
        <f>IF(E69&lt;&gt;0,"La diferencia de ingresos menos gastos debe ser 0","")</f>
        <v/>
      </c>
      <c r="B69" s="546"/>
      <c r="C69" s="295" t="s">
        <v>25</v>
      </c>
      <c r="E69" s="263">
        <f>E47 - E68</f>
        <v>0</v>
      </c>
      <c r="F69" s="238"/>
      <c r="G69" s="75"/>
    </row>
    <row r="70" spans="1:8">
      <c r="A70" s="241"/>
      <c r="B70" s="192"/>
      <c r="C70" s="192"/>
      <c r="D70" s="192"/>
      <c r="E70" s="286"/>
      <c r="F70" s="76"/>
      <c r="G70" s="76"/>
    </row>
    <row r="71" spans="1:8">
      <c r="A71" s="241"/>
      <c r="B71" s="192"/>
      <c r="C71" s="192"/>
      <c r="D71" s="192"/>
      <c r="E71" s="242"/>
    </row>
    <row r="72" spans="1:8" ht="27.75" customHeight="1">
      <c r="A72" s="287" t="s">
        <v>127</v>
      </c>
      <c r="B72" s="213"/>
      <c r="C72" s="544" t="s">
        <v>246</v>
      </c>
      <c r="D72" s="544"/>
      <c r="E72" s="545"/>
      <c r="F72" s="26"/>
      <c r="G72" s="26"/>
    </row>
    <row r="73" spans="1:8">
      <c r="A73" s="241"/>
      <c r="B73" s="230"/>
      <c r="C73" s="192"/>
      <c r="D73" s="192"/>
      <c r="E73" s="242"/>
    </row>
    <row r="74" spans="1:8">
      <c r="A74" s="425"/>
      <c r="B74" s="426"/>
      <c r="C74" s="426"/>
      <c r="D74" s="426"/>
      <c r="E74" s="427"/>
    </row>
    <row r="75" spans="1:8">
      <c r="A75" s="425"/>
      <c r="B75" s="426"/>
      <c r="C75" s="426"/>
      <c r="D75" s="426"/>
      <c r="E75" s="427"/>
    </row>
    <row r="76" spans="1:8">
      <c r="A76" s="425"/>
      <c r="B76" s="426"/>
      <c r="C76" s="426"/>
      <c r="D76" s="426"/>
      <c r="E76" s="427"/>
    </row>
    <row r="77" spans="1:8">
      <c r="A77" s="425"/>
      <c r="B77" s="426"/>
      <c r="C77" s="426"/>
      <c r="D77" s="426"/>
      <c r="E77" s="427"/>
    </row>
    <row r="78" spans="1:8">
      <c r="A78" s="425"/>
      <c r="B78" s="426"/>
      <c r="C78" s="426"/>
      <c r="D78" s="426"/>
      <c r="E78" s="427"/>
    </row>
    <row r="79" spans="1:8">
      <c r="A79" s="241"/>
      <c r="B79" s="192"/>
      <c r="C79" s="192"/>
      <c r="D79" s="192"/>
      <c r="E79" s="242"/>
    </row>
    <row r="80" spans="1:8">
      <c r="A80" s="288" t="s">
        <v>196</v>
      </c>
      <c r="B80" s="192"/>
      <c r="C80" s="543" t="s">
        <v>195</v>
      </c>
      <c r="D80" s="543"/>
      <c r="E80" s="289"/>
      <c r="G80" s="45"/>
      <c r="H80" s="45"/>
    </row>
    <row r="81" spans="1:6">
      <c r="A81" s="580" t="str">
        <f>IF('Datos generales'!C30=""," ",'Datos generales'!C30)</f>
        <v xml:space="preserve"> </v>
      </c>
      <c r="B81" s="581"/>
      <c r="C81" s="547"/>
      <c r="D81" s="548"/>
      <c r="E81" s="549"/>
      <c r="F81" s="105"/>
    </row>
    <row r="82" spans="1:6" ht="15.75" thickBot="1">
      <c r="A82" s="290"/>
      <c r="B82" s="235"/>
      <c r="C82" s="235"/>
      <c r="D82" s="235"/>
      <c r="E82" s="291"/>
    </row>
    <row r="83" spans="1:6" ht="15.75" thickTop="1"/>
  </sheetData>
  <sheetProtection algorithmName="SHA-512" hashValue="hDD7VduJcWqBsUk39Jf3OliYUGe1HhVBZNeGX7MYc52TmFRcnwyxtOLdoeoeYAxMaLcCRff9v/n4WgBzqR+GuA==" saltValue="MckaUaNA7Cab/mcb8n/ROw==" spinCount="100000" sheet="1" objects="1" scenarios="1"/>
  <dataConsolidate/>
  <mergeCells count="22">
    <mergeCell ref="C81:E81"/>
    <mergeCell ref="A7:E7"/>
    <mergeCell ref="A55:E55"/>
    <mergeCell ref="A56:E56"/>
    <mergeCell ref="A63:C63"/>
    <mergeCell ref="A8:D8"/>
    <mergeCell ref="A30:C30"/>
    <mergeCell ref="A31:C31"/>
    <mergeCell ref="D42:E43"/>
    <mergeCell ref="A11:E11"/>
    <mergeCell ref="A9:E9"/>
    <mergeCell ref="B25:D25"/>
    <mergeCell ref="A40:A41"/>
    <mergeCell ref="A81:B81"/>
    <mergeCell ref="A74:E78"/>
    <mergeCell ref="A49:E54"/>
    <mergeCell ref="C21:E21"/>
    <mergeCell ref="A21:B21"/>
    <mergeCell ref="A67:C67"/>
    <mergeCell ref="C80:D80"/>
    <mergeCell ref="C72:E72"/>
    <mergeCell ref="A69:B69"/>
  </mergeCells>
  <conditionalFormatting sqref="E31">
    <cfRule type="cellIs" dxfId="5" priority="2" operator="greaterThan">
      <formula>$E$30</formula>
    </cfRule>
  </conditionalFormatting>
  <dataValidations count="5">
    <dataValidation type="whole" allowBlank="1" showInputMessage="1" showErrorMessage="1" sqref="C65" xr:uid="{00000000-0002-0000-0200-000000000000}">
      <formula1>0</formula1>
      <formula2>140</formula2>
    </dataValidation>
    <dataValidation type="decimal" errorStyle="warning" operator="lessThanOrEqual" allowBlank="1" showInputMessage="1" showErrorMessage="1" error="La cantidad excede lo permitido" sqref="E31" xr:uid="{00000000-0002-0000-0200-000001000000}">
      <formula1>E30</formula1>
    </dataValidation>
    <dataValidation type="whole" operator="lessThanOrEqual" allowBlank="1" showInputMessage="1" showErrorMessage="1" error="La cantidad consignada excede el máximo permitido" sqref="E59" xr:uid="{00000000-0002-0000-0200-000002000000}">
      <formula1>C59</formula1>
    </dataValidation>
    <dataValidation type="whole" allowBlank="1" showInputMessage="1" showErrorMessage="1" sqref="C17" xr:uid="{00000000-0002-0000-0200-000004000000}">
      <formula1>0</formula1>
      <formula2>1</formula2>
    </dataValidation>
    <dataValidation type="whole" operator="greaterThanOrEqual" allowBlank="1" showInputMessage="1" showErrorMessage="1" sqref="C16 C14" xr:uid="{2BE47623-5BCA-4B12-8077-2CEC5489419D}">
      <formula1>0</formula1>
    </dataValidation>
  </dataValidations>
  <pageMargins left="0.70866141732283472" right="0.51181102362204722" top="0.74803149606299213" bottom="0.74803149606299213" header="0.31496062992125984" footer="0.31496062992125984"/>
  <pageSetup paperSize="9" scale="80" fitToHeight="0" orientation="portrait" r:id="rId1"/>
  <headerFooter>
    <oddFooter>&amp;C&amp;A: &amp;P/&amp;N</oddFooter>
  </headerFooter>
  <rowBreaks count="1" manualBreakCount="1">
    <brk id="47" max="16383" man="1"/>
  </rowBreaks>
  <colBreaks count="1" manualBreakCount="1">
    <brk id="4" max="1048575" man="1"/>
  </colBreaks>
  <drawing r:id="rId2"/>
  <extLst>
    <ext xmlns:x14="http://schemas.microsoft.com/office/spreadsheetml/2009/9/main" uri="{78C0D931-6437-407d-A8EE-F0AAD7539E65}">
      <x14:conditionalFormattings>
        <x14:conditionalFormatting xmlns:xm="http://schemas.microsoft.com/office/excel/2006/main">
          <x14:cfRule type="cellIs" priority="1" operator="notEqual" id="{F95935FD-B6D2-4427-A39B-DF05322AD0B4}">
            <xm:f>'Datos generales'!$B$65</xm:f>
            <x14:dxf>
              <fill>
                <patternFill>
                  <bgColor rgb="FFFF6D6D"/>
                </patternFill>
              </fill>
            </x14:dxf>
          </x14:cfRule>
          <xm:sqref>C42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5000000}">
          <x14:formula1>
            <xm:f>'Hoja interna'!$A$69:$A$78</xm:f>
          </x14:formula1>
          <xm:sqref>B34:B37 B17</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B65</xm:sqref>
        </x14:dataValidation>
        <x14:dataValidation type="whole" operator="notEqual" allowBlank="1" showInputMessage="1" showErrorMessage="1" error="El número total de estudiantes no coincide con el número de estudiantes previsto en los Datos Generales" xr:uid="{00000000-0002-0000-0200-000006000000}">
          <x14:formula1>
            <xm:f>'Datos generales'!B65</xm:f>
          </x14:formula1>
          <xm:sqref>C42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FF9621"/>
    <pageSetUpPr fitToPage="1"/>
  </sheetPr>
  <dimension ref="A7:O56"/>
  <sheetViews>
    <sheetView showGridLines="0" topLeftCell="A26" zoomScale="76" zoomScaleNormal="76" workbookViewId="0">
      <selection activeCell="I44" sqref="I44"/>
    </sheetView>
  </sheetViews>
  <sheetFormatPr baseColWidth="10" defaultColWidth="11.42578125" defaultRowHeight="15"/>
  <cols>
    <col min="1" max="1" width="3.5703125" customWidth="1"/>
    <col min="2" max="2" width="46.5703125" style="43" customWidth="1"/>
    <col min="3" max="3" width="8.42578125" style="43" customWidth="1"/>
    <col min="4" max="4" width="14" style="43" customWidth="1"/>
    <col min="5" max="5" width="15" style="43" customWidth="1"/>
    <col min="6" max="6" width="15.5703125" style="43" customWidth="1"/>
    <col min="7" max="7" width="8.140625" style="43" customWidth="1"/>
    <col min="8" max="15" width="8.140625" customWidth="1"/>
  </cols>
  <sheetData>
    <row r="7" spans="1:15" ht="18.75">
      <c r="A7" s="612" t="s">
        <v>46</v>
      </c>
      <c r="B7" s="612"/>
      <c r="C7" s="612"/>
      <c r="D7" s="612"/>
      <c r="E7" s="612"/>
      <c r="F7" s="612"/>
      <c r="G7" s="53"/>
      <c r="H7" s="53"/>
      <c r="I7" s="53"/>
      <c r="J7" s="53"/>
      <c r="K7" s="53"/>
      <c r="L7" s="53"/>
      <c r="M7" s="53"/>
      <c r="N7" s="53"/>
    </row>
    <row r="8" spans="1:15" ht="14.45" hidden="1" customHeight="1">
      <c r="A8" s="613" t="str">
        <f>IF('Datos generales'!C15="","",'Datos generales'!C15&amp;" en " &amp;'Datos generales'!C16)</f>
        <v/>
      </c>
      <c r="B8" s="613"/>
      <c r="C8" s="613"/>
      <c r="D8" s="613"/>
      <c r="E8" s="613"/>
      <c r="F8" s="613"/>
      <c r="G8" s="53"/>
      <c r="H8" s="53"/>
      <c r="I8" s="53"/>
      <c r="J8" s="53"/>
      <c r="K8" s="53"/>
      <c r="L8" s="53"/>
      <c r="M8" s="53"/>
      <c r="N8" s="53"/>
    </row>
    <row r="9" spans="1:15" hidden="1"/>
    <row r="10" spans="1:15" ht="18.75">
      <c r="A10" s="614" t="s">
        <v>43</v>
      </c>
      <c r="B10" s="614"/>
      <c r="C10" s="614"/>
      <c r="D10" s="614"/>
      <c r="E10" s="614"/>
      <c r="F10" s="614"/>
      <c r="G10" s="54"/>
      <c r="H10" s="54"/>
      <c r="I10" s="54"/>
      <c r="J10" s="54"/>
      <c r="K10" s="54"/>
      <c r="L10" s="54"/>
      <c r="M10" s="54"/>
      <c r="N10" s="54"/>
      <c r="O10" s="55"/>
    </row>
    <row r="12" spans="1:15" ht="30.6" customHeight="1">
      <c r="A12" s="586" t="s">
        <v>132</v>
      </c>
      <c r="B12" s="587"/>
      <c r="C12" s="587"/>
      <c r="D12" s="587"/>
      <c r="E12" s="587"/>
      <c r="F12" s="588"/>
    </row>
    <row r="13" spans="1:15" ht="125.45" customHeight="1">
      <c r="A13" s="589"/>
      <c r="B13" s="590"/>
      <c r="C13" s="590"/>
      <c r="D13" s="590"/>
      <c r="E13" s="590"/>
      <c r="F13" s="591"/>
    </row>
    <row r="14" spans="1:15" ht="15.75" hidden="1">
      <c r="A14" s="47"/>
      <c r="B14" s="48"/>
      <c r="C14" s="48"/>
      <c r="D14" s="48"/>
      <c r="E14" s="48"/>
    </row>
    <row r="15" spans="1:15" ht="15.75" hidden="1">
      <c r="A15" s="47"/>
      <c r="B15" s="48"/>
      <c r="C15" s="48"/>
      <c r="D15" s="48"/>
      <c r="E15" s="48"/>
    </row>
    <row r="16" spans="1:15" ht="30.6" customHeight="1">
      <c r="A16" s="586" t="s">
        <v>182</v>
      </c>
      <c r="B16" s="615"/>
      <c r="C16" s="615"/>
      <c r="D16" s="615"/>
      <c r="E16" s="615"/>
      <c r="F16" s="616"/>
    </row>
    <row r="17" spans="1:13" ht="7.35" hidden="1" customHeight="1">
      <c r="A17" s="49"/>
      <c r="B17" s="48"/>
      <c r="C17" s="48"/>
      <c r="D17" s="48"/>
      <c r="E17" s="48"/>
    </row>
    <row r="18" spans="1:13" s="57" customFormat="1" ht="53.1" customHeight="1">
      <c r="A18" s="605" t="s">
        <v>320</v>
      </c>
      <c r="B18" s="606"/>
      <c r="C18" s="607"/>
      <c r="D18" s="50" t="s">
        <v>36</v>
      </c>
      <c r="E18" s="50" t="s">
        <v>37</v>
      </c>
      <c r="F18" s="50" t="s">
        <v>301</v>
      </c>
      <c r="G18" s="56"/>
    </row>
    <row r="19" spans="1:13">
      <c r="A19" s="603">
        <v>1</v>
      </c>
      <c r="B19" s="608"/>
      <c r="C19" s="609"/>
      <c r="D19" s="19"/>
      <c r="E19" s="19"/>
      <c r="F19" s="31">
        <f>(D19*7.5)</f>
        <v>0</v>
      </c>
      <c r="G19" s="4"/>
      <c r="H19" s="4"/>
      <c r="I19" s="4"/>
      <c r="J19" s="4"/>
      <c r="K19" s="4"/>
      <c r="L19" s="4"/>
      <c r="M19" s="4"/>
    </row>
    <row r="20" spans="1:13">
      <c r="A20" s="604"/>
      <c r="B20" s="610"/>
      <c r="C20" s="611"/>
      <c r="D20" s="19"/>
      <c r="E20" s="19"/>
      <c r="F20" s="31">
        <f t="shared" ref="F20:F30" si="0">(D20*7.5)</f>
        <v>0</v>
      </c>
      <c r="G20" s="4"/>
      <c r="H20" s="4"/>
      <c r="I20" s="4"/>
      <c r="J20" s="4"/>
      <c r="K20" s="4"/>
      <c r="L20" s="4"/>
      <c r="M20" s="4"/>
    </row>
    <row r="21" spans="1:13">
      <c r="A21" s="603">
        <v>2</v>
      </c>
      <c r="B21" s="608"/>
      <c r="C21" s="609"/>
      <c r="D21" s="19"/>
      <c r="E21" s="19"/>
      <c r="F21" s="31">
        <f t="shared" si="0"/>
        <v>0</v>
      </c>
      <c r="G21" s="4"/>
      <c r="H21" s="4"/>
      <c r="I21" s="4"/>
      <c r="J21" s="4"/>
      <c r="K21" s="4"/>
      <c r="L21" s="4"/>
      <c r="M21" s="4"/>
    </row>
    <row r="22" spans="1:13">
      <c r="A22" s="604"/>
      <c r="B22" s="610"/>
      <c r="C22" s="611"/>
      <c r="D22" s="19"/>
      <c r="E22" s="19"/>
      <c r="F22" s="31">
        <f>(D22*7.5)</f>
        <v>0</v>
      </c>
      <c r="G22" s="4"/>
      <c r="H22" s="4"/>
      <c r="I22" s="4"/>
      <c r="J22" s="4"/>
      <c r="K22" s="4"/>
      <c r="L22" s="4"/>
      <c r="M22" s="4"/>
    </row>
    <row r="23" spans="1:13">
      <c r="A23" s="603">
        <v>3</v>
      </c>
      <c r="B23" s="608"/>
      <c r="C23" s="609"/>
      <c r="D23" s="19"/>
      <c r="E23" s="19"/>
      <c r="F23" s="31">
        <f>(D23*7.5)</f>
        <v>0</v>
      </c>
      <c r="G23" s="4"/>
      <c r="H23" s="4"/>
      <c r="I23" s="4"/>
      <c r="J23" s="4"/>
      <c r="K23" s="4"/>
      <c r="L23" s="4"/>
      <c r="M23" s="4"/>
    </row>
    <row r="24" spans="1:13">
      <c r="A24" s="604"/>
      <c r="B24" s="610"/>
      <c r="C24" s="611"/>
      <c r="D24" s="19"/>
      <c r="E24" s="19"/>
      <c r="F24" s="31">
        <f t="shared" si="0"/>
        <v>0</v>
      </c>
      <c r="G24" s="4"/>
      <c r="H24" s="4"/>
      <c r="I24" s="4"/>
      <c r="J24" s="4"/>
      <c r="K24" s="4"/>
      <c r="L24" s="4"/>
      <c r="M24" s="4"/>
    </row>
    <row r="25" spans="1:13">
      <c r="A25" s="603">
        <v>4</v>
      </c>
      <c r="B25" s="608"/>
      <c r="C25" s="609"/>
      <c r="D25" s="19"/>
      <c r="E25" s="19"/>
      <c r="F25" s="31">
        <f t="shared" si="0"/>
        <v>0</v>
      </c>
      <c r="G25" s="4"/>
      <c r="H25" s="4"/>
      <c r="I25" s="4"/>
      <c r="J25" s="4"/>
      <c r="K25" s="4"/>
      <c r="L25" s="4"/>
      <c r="M25" s="4"/>
    </row>
    <row r="26" spans="1:13">
      <c r="A26" s="604"/>
      <c r="B26" s="610"/>
      <c r="C26" s="611"/>
      <c r="D26" s="19"/>
      <c r="E26" s="19"/>
      <c r="F26" s="31">
        <f t="shared" si="0"/>
        <v>0</v>
      </c>
      <c r="G26" s="4"/>
      <c r="H26" s="4"/>
      <c r="I26" s="4"/>
      <c r="J26" s="4"/>
      <c r="K26" s="4"/>
      <c r="L26" s="4"/>
      <c r="M26" s="4"/>
    </row>
    <row r="27" spans="1:13">
      <c r="A27" s="603">
        <v>5</v>
      </c>
      <c r="B27" s="608"/>
      <c r="C27" s="609"/>
      <c r="D27" s="19"/>
      <c r="E27" s="19"/>
      <c r="F27" s="31">
        <f t="shared" si="0"/>
        <v>0</v>
      </c>
      <c r="G27" s="4"/>
      <c r="H27" s="4"/>
      <c r="I27" s="4"/>
      <c r="J27" s="4"/>
      <c r="K27" s="4"/>
      <c r="L27" s="4"/>
      <c r="M27" s="4"/>
    </row>
    <row r="28" spans="1:13">
      <c r="A28" s="604"/>
      <c r="B28" s="610"/>
      <c r="C28" s="611"/>
      <c r="D28" s="19"/>
      <c r="E28" s="19"/>
      <c r="F28" s="31">
        <f t="shared" si="0"/>
        <v>0</v>
      </c>
      <c r="G28" s="4"/>
      <c r="H28" s="4"/>
      <c r="I28" s="4"/>
      <c r="J28" s="4"/>
      <c r="K28" s="4"/>
      <c r="L28" s="4"/>
      <c r="M28" s="4"/>
    </row>
    <row r="29" spans="1:13">
      <c r="A29" s="603">
        <v>6</v>
      </c>
      <c r="B29" s="608"/>
      <c r="C29" s="609"/>
      <c r="D29" s="19"/>
      <c r="E29" s="19"/>
      <c r="F29" s="31">
        <f t="shared" si="0"/>
        <v>0</v>
      </c>
      <c r="G29" s="4"/>
      <c r="H29" s="4"/>
      <c r="I29" s="4"/>
      <c r="J29" s="4"/>
      <c r="K29" s="4"/>
      <c r="L29" s="4"/>
      <c r="M29" s="4"/>
    </row>
    <row r="30" spans="1:13">
      <c r="A30" s="604"/>
      <c r="B30" s="610"/>
      <c r="C30" s="611"/>
      <c r="D30" s="19"/>
      <c r="E30" s="19"/>
      <c r="F30" s="31">
        <f t="shared" si="0"/>
        <v>0</v>
      </c>
      <c r="G30"/>
    </row>
    <row r="31" spans="1:13">
      <c r="A31" s="603">
        <v>7</v>
      </c>
      <c r="B31" s="608"/>
      <c r="C31" s="609"/>
      <c r="D31" s="19"/>
      <c r="E31" s="19"/>
      <c r="F31" s="31">
        <f t="shared" ref="F31:F36" si="1">(D31*7.5)</f>
        <v>0</v>
      </c>
      <c r="G31"/>
    </row>
    <row r="32" spans="1:13">
      <c r="A32" s="604"/>
      <c r="B32" s="610"/>
      <c r="C32" s="611"/>
      <c r="D32" s="19"/>
      <c r="E32" s="19"/>
      <c r="F32" s="31">
        <f t="shared" si="1"/>
        <v>0</v>
      </c>
      <c r="G32"/>
    </row>
    <row r="33" spans="1:7">
      <c r="A33" s="603">
        <v>8</v>
      </c>
      <c r="B33" s="608"/>
      <c r="C33" s="609"/>
      <c r="D33" s="19"/>
      <c r="E33" s="19"/>
      <c r="F33" s="31">
        <f t="shared" si="1"/>
        <v>0</v>
      </c>
      <c r="G33"/>
    </row>
    <row r="34" spans="1:7">
      <c r="A34" s="604"/>
      <c r="B34" s="610"/>
      <c r="C34" s="611"/>
      <c r="D34" s="19"/>
      <c r="E34" s="19"/>
      <c r="F34" s="31">
        <f t="shared" si="1"/>
        <v>0</v>
      </c>
      <c r="G34"/>
    </row>
    <row r="35" spans="1:7">
      <c r="A35" s="603">
        <v>9</v>
      </c>
      <c r="B35" s="608"/>
      <c r="C35" s="609"/>
      <c r="D35" s="19"/>
      <c r="E35" s="19"/>
      <c r="F35" s="31">
        <f t="shared" si="1"/>
        <v>0</v>
      </c>
      <c r="G35"/>
    </row>
    <row r="36" spans="1:7">
      <c r="A36" s="604"/>
      <c r="B36" s="610"/>
      <c r="C36" s="611"/>
      <c r="D36" s="19"/>
      <c r="E36" s="19"/>
      <c r="F36" s="31">
        <f t="shared" si="1"/>
        <v>0</v>
      </c>
      <c r="G36"/>
    </row>
    <row r="37" spans="1:7" ht="14.45" customHeight="1">
      <c r="A37" s="152"/>
      <c r="B37" s="592" t="s">
        <v>308</v>
      </c>
      <c r="C37" s="593"/>
      <c r="D37" s="155">
        <f>SUM(D19:D36)</f>
        <v>0</v>
      </c>
      <c r="E37" s="162" t="s">
        <v>309</v>
      </c>
      <c r="F37" s="31">
        <f>SUM(F19:F36)</f>
        <v>0</v>
      </c>
      <c r="G37"/>
    </row>
    <row r="38" spans="1:7" ht="14.45" customHeight="1">
      <c r="A38" s="157">
        <v>10</v>
      </c>
      <c r="B38" s="594" t="s">
        <v>243</v>
      </c>
      <c r="C38" s="595"/>
      <c r="D38" s="155">
        <f>'Datos generales'!C52</f>
        <v>0</v>
      </c>
      <c r="E38" s="155" t="s">
        <v>38</v>
      </c>
      <c r="F38" s="158"/>
      <c r="G38" s="150"/>
    </row>
    <row r="39" spans="1:7" ht="16.5" customHeight="1">
      <c r="A39" s="157">
        <v>11</v>
      </c>
      <c r="B39" s="597" t="s">
        <v>306</v>
      </c>
      <c r="C39" s="598"/>
      <c r="D39" s="155">
        <f>'Datos generales'!C54</f>
        <v>0</v>
      </c>
      <c r="E39" s="155" t="s">
        <v>38</v>
      </c>
      <c r="F39" s="159"/>
      <c r="G39"/>
    </row>
    <row r="40" spans="1:7">
      <c r="A40" s="157">
        <v>12</v>
      </c>
      <c r="B40" s="594" t="s">
        <v>126</v>
      </c>
      <c r="C40" s="595"/>
      <c r="D40" s="155">
        <f>'Datos generales'!C55</f>
        <v>0</v>
      </c>
      <c r="E40" s="155" t="s">
        <v>38</v>
      </c>
      <c r="F40" s="159"/>
      <c r="G40"/>
    </row>
    <row r="41" spans="1:7" ht="15.75" thickBot="1">
      <c r="C41" s="51"/>
      <c r="D41" s="52">
        <f>SUM(D37:D40)</f>
        <v>0</v>
      </c>
      <c r="E41" s="51"/>
      <c r="F41" s="159"/>
      <c r="G41"/>
    </row>
    <row r="42" spans="1:7" ht="29.25" hidden="1" customHeight="1" thickBot="1">
      <c r="A42" s="599" t="str">
        <f>IF(D41='Datos generales'!C50,"","El total de créditos no coincide con los ECTS totales consignados en la hoja de Datos generales")</f>
        <v/>
      </c>
      <c r="B42" s="599"/>
      <c r="C42" s="599"/>
      <c r="D42" s="596" t="str">
        <f>IF(D37='Datos generales'!C51,"","El total de créditos de docencia no coincide con los ECTS totales de Datos generales")</f>
        <v/>
      </c>
      <c r="E42" s="596"/>
      <c r="F42" s="596"/>
    </row>
    <row r="43" spans="1:7" s="26" customFormat="1" ht="81" customHeight="1" thickTop="1" thickBot="1">
      <c r="A43" s="600" t="s">
        <v>340</v>
      </c>
      <c r="B43" s="601"/>
      <c r="C43" s="601"/>
      <c r="D43" s="601"/>
      <c r="E43" s="601"/>
      <c r="F43" s="602"/>
      <c r="G43" s="43"/>
    </row>
    <row r="44" spans="1:7" ht="24.95" customHeight="1" thickTop="1">
      <c r="A44" s="58"/>
      <c r="B44" s="58"/>
      <c r="C44" s="58"/>
      <c r="D44" s="58"/>
      <c r="E44" s="58"/>
      <c r="F44" s="103"/>
    </row>
    <row r="45" spans="1:7" ht="30.6" customHeight="1">
      <c r="A45" s="586" t="s">
        <v>164</v>
      </c>
      <c r="B45" s="587"/>
      <c r="C45" s="587"/>
      <c r="D45" s="587"/>
      <c r="E45" s="587"/>
      <c r="F45" s="588"/>
    </row>
    <row r="46" spans="1:7" ht="137.25" customHeight="1">
      <c r="A46" s="589"/>
      <c r="B46" s="590"/>
      <c r="C46" s="590"/>
      <c r="D46" s="590"/>
      <c r="E46" s="590"/>
      <c r="F46" s="591"/>
    </row>
    <row r="47" spans="1:7" ht="24.95" customHeight="1"/>
    <row r="48" spans="1:7" ht="30" customHeight="1">
      <c r="A48" s="586" t="s">
        <v>314</v>
      </c>
      <c r="B48" s="587"/>
      <c r="C48" s="587"/>
      <c r="D48" s="587"/>
      <c r="E48" s="587"/>
      <c r="F48" s="588"/>
    </row>
    <row r="49" spans="1:6" ht="129.94999999999999" customHeight="1">
      <c r="A49" s="589"/>
      <c r="B49" s="590"/>
      <c r="C49" s="590"/>
      <c r="D49" s="590"/>
      <c r="E49" s="590"/>
      <c r="F49" s="591"/>
    </row>
    <row r="50" spans="1:6" ht="24.95" customHeight="1"/>
    <row r="51" spans="1:6" ht="29.45" customHeight="1">
      <c r="A51" s="586" t="s">
        <v>133</v>
      </c>
      <c r="B51" s="587"/>
      <c r="C51" s="587"/>
      <c r="D51" s="587"/>
      <c r="E51" s="587"/>
      <c r="F51" s="588"/>
    </row>
    <row r="52" spans="1:6" ht="129.94999999999999" customHeight="1">
      <c r="A52" s="589"/>
      <c r="B52" s="590"/>
      <c r="C52" s="590"/>
      <c r="D52" s="590"/>
      <c r="E52" s="590"/>
      <c r="F52" s="591"/>
    </row>
    <row r="53" spans="1:6" ht="24.95" customHeight="1"/>
    <row r="54" spans="1:6" ht="30.95" customHeight="1">
      <c r="A54" s="586" t="s">
        <v>134</v>
      </c>
      <c r="B54" s="587"/>
      <c r="C54" s="587"/>
      <c r="D54" s="587"/>
      <c r="E54" s="587"/>
      <c r="F54" s="588"/>
    </row>
    <row r="55" spans="1:6" ht="129.94999999999999" customHeight="1">
      <c r="A55" s="589"/>
      <c r="B55" s="590"/>
      <c r="C55" s="590"/>
      <c r="D55" s="590"/>
      <c r="E55" s="590"/>
      <c r="F55" s="591"/>
    </row>
    <row r="56" spans="1:6" ht="15.75">
      <c r="A56" s="584"/>
      <c r="B56" s="585"/>
      <c r="C56" s="585"/>
      <c r="D56" s="585"/>
      <c r="E56" s="585"/>
      <c r="F56" s="585"/>
    </row>
  </sheetData>
  <sheetProtection algorithmName="SHA-512" hashValue="escJEoh4HgVbEYunmooRiYNKQWn0DJzgdFRkJq7+SapjyOnGI69DjXXMrJWclTxU2G79CCQKykdsEyG5llQ3MA==" saltValue="mNb3tPs0Q3vjsNuklKi/mQ==" spinCount="100000" sheet="1" objects="1" scenarios="1"/>
  <dataConsolidate/>
  <mergeCells count="41">
    <mergeCell ref="A31:A32"/>
    <mergeCell ref="B31:C32"/>
    <mergeCell ref="A33:A34"/>
    <mergeCell ref="B33:C34"/>
    <mergeCell ref="A35:A36"/>
    <mergeCell ref="B35:C36"/>
    <mergeCell ref="A7:F7"/>
    <mergeCell ref="A8:F8"/>
    <mergeCell ref="A25:A26"/>
    <mergeCell ref="A27:A28"/>
    <mergeCell ref="B25:C26"/>
    <mergeCell ref="B27:C28"/>
    <mergeCell ref="A10:F10"/>
    <mergeCell ref="A12:F12"/>
    <mergeCell ref="A13:F13"/>
    <mergeCell ref="A16:F16"/>
    <mergeCell ref="A29:A30"/>
    <mergeCell ref="A18:C18"/>
    <mergeCell ref="B19:C20"/>
    <mergeCell ref="B21:C22"/>
    <mergeCell ref="A19:A20"/>
    <mergeCell ref="A21:A22"/>
    <mergeCell ref="A23:A24"/>
    <mergeCell ref="B23:C24"/>
    <mergeCell ref="B29:C30"/>
    <mergeCell ref="A56:F56"/>
    <mergeCell ref="A54:F54"/>
    <mergeCell ref="A55:F55"/>
    <mergeCell ref="B37:C37"/>
    <mergeCell ref="A51:F51"/>
    <mergeCell ref="A52:F52"/>
    <mergeCell ref="B38:C38"/>
    <mergeCell ref="A48:F48"/>
    <mergeCell ref="A49:F49"/>
    <mergeCell ref="D42:F42"/>
    <mergeCell ref="B39:C39"/>
    <mergeCell ref="A45:F45"/>
    <mergeCell ref="A46:F46"/>
    <mergeCell ref="B40:C40"/>
    <mergeCell ref="A42:C42"/>
    <mergeCell ref="A43:F43"/>
  </mergeCells>
  <printOptions horizontalCentered="1"/>
  <pageMargins left="0.31496062992125984" right="0.31496062992125984" top="0.74803149606299213" bottom="0.35433070866141736" header="0.31496062992125984" footer="0.31496062992125984"/>
  <pageSetup paperSize="9" scale="94"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1" operator="notEqual" id="{3FDBDCD6-DC6B-41A5-88AF-C753B9D93EF6}">
            <xm:f>'Datos generales'!$C$50</xm:f>
            <x14:dxf>
              <fill>
                <patternFill>
                  <bgColor rgb="FFFF6969"/>
                </patternFill>
              </fill>
            </x14:dxf>
          </x14:cfRule>
          <xm:sqref>D41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'Hoja interna'!$G$32:$G$34</xm:f>
          </x14:formula1>
          <xm:sqref>E19:E36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rgb="FFFF9621"/>
    <pageSetUpPr fitToPage="1"/>
  </sheetPr>
  <dimension ref="A7:H126"/>
  <sheetViews>
    <sheetView showGridLines="0" tabSelected="1" topLeftCell="A85" zoomScaleNormal="100" workbookViewId="0">
      <selection activeCell="F116" sqref="F116"/>
    </sheetView>
  </sheetViews>
  <sheetFormatPr baseColWidth="10" defaultColWidth="11.42578125" defaultRowHeight="15"/>
  <cols>
    <col min="1" max="1" width="3.85546875" style="43" customWidth="1"/>
    <col min="2" max="2" width="19.5703125" style="26" customWidth="1"/>
    <col min="3" max="3" width="19.28515625" style="26" customWidth="1"/>
    <col min="4" max="4" width="16.5703125" style="26" customWidth="1"/>
    <col min="5" max="5" width="21.28515625" style="43" customWidth="1"/>
    <col min="6" max="6" width="16.28515625" style="26" customWidth="1"/>
    <col min="7" max="7" width="18.85546875" bestFit="1" customWidth="1"/>
    <col min="8" max="8" width="16.42578125" customWidth="1"/>
  </cols>
  <sheetData>
    <row r="7" spans="1:8" ht="18.75">
      <c r="B7" s="612" t="s">
        <v>46</v>
      </c>
      <c r="C7" s="612"/>
      <c r="D7" s="612"/>
      <c r="E7" s="612"/>
      <c r="F7" s="612"/>
      <c r="G7" s="612"/>
    </row>
    <row r="8" spans="1:8" ht="14.45" customHeight="1">
      <c r="B8" s="613" t="str">
        <f>IF('Datos generales'!C15="","",'Datos generales'!C15&amp;" en " &amp; 'Datos generales'!C16)</f>
        <v/>
      </c>
      <c r="C8" s="613"/>
      <c r="D8" s="613"/>
      <c r="E8" s="613"/>
      <c r="F8" s="613"/>
      <c r="G8" s="53"/>
    </row>
    <row r="10" spans="1:8" ht="18.75" customHeight="1">
      <c r="A10" s="614" t="s">
        <v>34</v>
      </c>
      <c r="B10" s="614"/>
      <c r="C10" s="614"/>
      <c r="D10" s="614"/>
      <c r="E10" s="614"/>
      <c r="F10" s="614"/>
      <c r="G10" s="614"/>
    </row>
    <row r="11" spans="1:8" ht="48" customHeight="1">
      <c r="A11" s="622" t="s">
        <v>315</v>
      </c>
      <c r="B11" s="622"/>
      <c r="C11" s="622"/>
      <c r="D11" s="622"/>
      <c r="E11" s="622"/>
      <c r="F11" s="622"/>
      <c r="G11" s="622"/>
    </row>
    <row r="12" spans="1:8">
      <c r="E12" s="106"/>
    </row>
    <row r="13" spans="1:8" s="35" customFormat="1" ht="29.25" customHeight="1">
      <c r="A13" s="623" t="s">
        <v>170</v>
      </c>
      <c r="B13" s="107" t="s">
        <v>28</v>
      </c>
      <c r="C13" s="107" t="s">
        <v>29</v>
      </c>
      <c r="D13" s="107" t="s">
        <v>27</v>
      </c>
      <c r="E13" s="50" t="s">
        <v>30</v>
      </c>
      <c r="F13" s="623" t="s">
        <v>124</v>
      </c>
      <c r="G13" s="625" t="s">
        <v>303</v>
      </c>
    </row>
    <row r="14" spans="1:8" s="35" customFormat="1" ht="29.25" customHeight="1">
      <c r="A14" s="624"/>
      <c r="B14" s="627" t="s">
        <v>122</v>
      </c>
      <c r="C14" s="627"/>
      <c r="D14" s="627"/>
      <c r="E14" s="168" t="s">
        <v>302</v>
      </c>
      <c r="F14" s="624"/>
      <c r="G14" s="626"/>
    </row>
    <row r="15" spans="1:8" s="35" customFormat="1" ht="17.25" customHeight="1">
      <c r="A15" s="108">
        <v>1</v>
      </c>
      <c r="B15" s="12"/>
      <c r="C15" s="12"/>
      <c r="D15" s="12"/>
      <c r="E15" s="12"/>
      <c r="F15" s="13"/>
      <c r="G15" s="151"/>
      <c r="H15" s="104" t="str">
        <f>IF(AND(F15="",G15=""),"",IF(AND(F15&lt;&gt;"",G15&lt;&gt;""),""," - Si incluye horas debe indicar vinculación, y viceversa."))</f>
        <v/>
      </c>
    </row>
    <row r="16" spans="1:8" s="35" customFormat="1" ht="17.25" customHeight="1">
      <c r="A16" s="108">
        <v>2</v>
      </c>
      <c r="B16" s="12"/>
      <c r="C16" s="12"/>
      <c r="D16" s="12"/>
      <c r="E16" s="12"/>
      <c r="F16" s="13"/>
      <c r="G16" s="151"/>
      <c r="H16" s="104" t="str">
        <f t="shared" ref="H16:H114" si="0">IF(AND(F16="",G16=""),"",IF(AND(F16&lt;&gt;"",G16&lt;&gt;""),""," - Si incluye horas debe indicar vinculación, y viceversa."))</f>
        <v/>
      </c>
    </row>
    <row r="17" spans="1:8" s="35" customFormat="1" ht="17.25" customHeight="1">
      <c r="A17" s="108">
        <v>3</v>
      </c>
      <c r="B17" s="12"/>
      <c r="C17" s="12"/>
      <c r="D17" s="12"/>
      <c r="E17" s="12"/>
      <c r="F17" s="13"/>
      <c r="G17" s="151"/>
      <c r="H17" s="104" t="str">
        <f t="shared" si="0"/>
        <v/>
      </c>
    </row>
    <row r="18" spans="1:8" s="35" customFormat="1" ht="17.25" customHeight="1">
      <c r="A18" s="108">
        <v>4</v>
      </c>
      <c r="B18" s="12"/>
      <c r="C18" s="12"/>
      <c r="D18" s="12"/>
      <c r="E18" s="12"/>
      <c r="F18" s="13"/>
      <c r="G18" s="151"/>
      <c r="H18" s="104" t="str">
        <f t="shared" si="0"/>
        <v/>
      </c>
    </row>
    <row r="19" spans="1:8" s="35" customFormat="1" ht="17.25" customHeight="1">
      <c r="A19" s="108">
        <v>5</v>
      </c>
      <c r="B19" s="12"/>
      <c r="C19" s="12"/>
      <c r="D19" s="12"/>
      <c r="E19" s="12"/>
      <c r="F19" s="13"/>
      <c r="G19" s="151"/>
      <c r="H19" s="104" t="str">
        <f t="shared" si="0"/>
        <v/>
      </c>
    </row>
    <row r="20" spans="1:8" s="35" customFormat="1" ht="17.25" customHeight="1">
      <c r="A20" s="108">
        <v>6</v>
      </c>
      <c r="B20" s="12"/>
      <c r="C20" s="12"/>
      <c r="D20" s="12"/>
      <c r="E20" s="12"/>
      <c r="F20" s="13"/>
      <c r="G20" s="151"/>
      <c r="H20" s="104" t="str">
        <f t="shared" si="0"/>
        <v/>
      </c>
    </row>
    <row r="21" spans="1:8" s="35" customFormat="1" ht="17.25" customHeight="1">
      <c r="A21" s="108">
        <v>7</v>
      </c>
      <c r="B21" s="12"/>
      <c r="C21" s="12"/>
      <c r="D21" s="12"/>
      <c r="E21" s="12"/>
      <c r="F21" s="13"/>
      <c r="G21" s="151"/>
      <c r="H21" s="104" t="str">
        <f t="shared" si="0"/>
        <v/>
      </c>
    </row>
    <row r="22" spans="1:8" s="35" customFormat="1" ht="17.25" customHeight="1">
      <c r="A22" s="108">
        <v>8</v>
      </c>
      <c r="B22" s="12"/>
      <c r="C22" s="12"/>
      <c r="D22" s="12"/>
      <c r="E22" s="12"/>
      <c r="F22" s="13"/>
      <c r="G22" s="151"/>
      <c r="H22" s="104" t="str">
        <f t="shared" si="0"/>
        <v/>
      </c>
    </row>
    <row r="23" spans="1:8" s="35" customFormat="1" ht="17.25" customHeight="1">
      <c r="A23" s="108">
        <v>9</v>
      </c>
      <c r="B23" s="12"/>
      <c r="C23" s="12"/>
      <c r="D23" s="12"/>
      <c r="E23" s="12"/>
      <c r="F23" s="13"/>
      <c r="G23" s="151"/>
      <c r="H23" s="104" t="str">
        <f t="shared" si="0"/>
        <v/>
      </c>
    </row>
    <row r="24" spans="1:8" s="35" customFormat="1" ht="17.25" customHeight="1">
      <c r="A24" s="108">
        <v>10</v>
      </c>
      <c r="B24" s="12"/>
      <c r="C24" s="12"/>
      <c r="D24" s="12"/>
      <c r="E24" s="12"/>
      <c r="F24" s="13"/>
      <c r="G24" s="151"/>
      <c r="H24" s="104" t="str">
        <f t="shared" si="0"/>
        <v/>
      </c>
    </row>
    <row r="25" spans="1:8" s="35" customFormat="1" ht="17.25" customHeight="1">
      <c r="A25" s="108">
        <v>11</v>
      </c>
      <c r="B25" s="12"/>
      <c r="C25" s="12"/>
      <c r="D25" s="12"/>
      <c r="E25" s="12"/>
      <c r="F25" s="13"/>
      <c r="G25" s="151"/>
      <c r="H25" s="104" t="str">
        <f t="shared" si="0"/>
        <v/>
      </c>
    </row>
    <row r="26" spans="1:8" s="35" customFormat="1" ht="17.25" customHeight="1">
      <c r="A26" s="108">
        <v>12</v>
      </c>
      <c r="B26" s="12"/>
      <c r="C26" s="12"/>
      <c r="D26" s="12"/>
      <c r="E26" s="12"/>
      <c r="F26" s="13"/>
      <c r="G26" s="151"/>
      <c r="H26" s="104" t="str">
        <f t="shared" si="0"/>
        <v/>
      </c>
    </row>
    <row r="27" spans="1:8" s="35" customFormat="1" ht="17.25" customHeight="1">
      <c r="A27" s="108">
        <v>13</v>
      </c>
      <c r="B27" s="12"/>
      <c r="C27" s="12"/>
      <c r="D27" s="12"/>
      <c r="E27" s="12"/>
      <c r="F27" s="13"/>
      <c r="G27" s="151"/>
      <c r="H27" s="104" t="str">
        <f t="shared" si="0"/>
        <v/>
      </c>
    </row>
    <row r="28" spans="1:8" s="35" customFormat="1" ht="17.25" customHeight="1">
      <c r="A28" s="108">
        <v>14</v>
      </c>
      <c r="B28" s="12"/>
      <c r="C28" s="12"/>
      <c r="D28" s="12"/>
      <c r="E28" s="12"/>
      <c r="F28" s="13"/>
      <c r="G28" s="151"/>
      <c r="H28" s="104" t="str">
        <f t="shared" si="0"/>
        <v/>
      </c>
    </row>
    <row r="29" spans="1:8" s="35" customFormat="1" ht="17.25" customHeight="1">
      <c r="A29" s="108">
        <v>15</v>
      </c>
      <c r="B29" s="12"/>
      <c r="C29" s="12"/>
      <c r="D29" s="12"/>
      <c r="E29" s="12"/>
      <c r="F29" s="13"/>
      <c r="G29" s="151"/>
      <c r="H29" s="104" t="str">
        <f t="shared" si="0"/>
        <v/>
      </c>
    </row>
    <row r="30" spans="1:8" s="35" customFormat="1" ht="17.25" customHeight="1">
      <c r="A30" s="108">
        <v>16</v>
      </c>
      <c r="B30" s="12"/>
      <c r="C30" s="12"/>
      <c r="D30" s="12"/>
      <c r="E30" s="12"/>
      <c r="F30" s="13"/>
      <c r="G30" s="151"/>
      <c r="H30" s="104" t="str">
        <f t="shared" si="0"/>
        <v/>
      </c>
    </row>
    <row r="31" spans="1:8" s="35" customFormat="1" ht="17.25" customHeight="1">
      <c r="A31" s="108">
        <v>17</v>
      </c>
      <c r="B31" s="12"/>
      <c r="C31" s="12"/>
      <c r="D31" s="12"/>
      <c r="E31" s="12"/>
      <c r="F31" s="13"/>
      <c r="G31" s="151"/>
      <c r="H31" s="104" t="str">
        <f t="shared" si="0"/>
        <v/>
      </c>
    </row>
    <row r="32" spans="1:8" s="35" customFormat="1" ht="17.25" customHeight="1">
      <c r="A32" s="108">
        <v>18</v>
      </c>
      <c r="B32" s="12"/>
      <c r="C32" s="12"/>
      <c r="D32" s="12"/>
      <c r="E32" s="12"/>
      <c r="F32" s="13"/>
      <c r="G32" s="151"/>
      <c r="H32" s="104" t="str">
        <f t="shared" si="0"/>
        <v/>
      </c>
    </row>
    <row r="33" spans="1:8" s="35" customFormat="1" ht="17.25" customHeight="1">
      <c r="A33" s="108">
        <v>19</v>
      </c>
      <c r="B33" s="12"/>
      <c r="C33" s="12"/>
      <c r="D33" s="12"/>
      <c r="E33" s="12"/>
      <c r="F33" s="13"/>
      <c r="G33" s="151"/>
      <c r="H33" s="104" t="str">
        <f t="shared" si="0"/>
        <v/>
      </c>
    </row>
    <row r="34" spans="1:8" s="35" customFormat="1" ht="17.25" customHeight="1">
      <c r="A34" s="108">
        <v>20</v>
      </c>
      <c r="B34" s="12"/>
      <c r="C34" s="12"/>
      <c r="D34" s="12"/>
      <c r="E34" s="12"/>
      <c r="F34" s="13"/>
      <c r="G34" s="151"/>
      <c r="H34" s="104" t="str">
        <f t="shared" si="0"/>
        <v/>
      </c>
    </row>
    <row r="35" spans="1:8" s="35" customFormat="1" ht="17.25" customHeight="1">
      <c r="A35" s="108">
        <v>21</v>
      </c>
      <c r="B35" s="12"/>
      <c r="C35" s="12"/>
      <c r="D35" s="12"/>
      <c r="E35" s="12"/>
      <c r="F35" s="13"/>
      <c r="G35" s="151"/>
      <c r="H35" s="104" t="str">
        <f t="shared" si="0"/>
        <v/>
      </c>
    </row>
    <row r="36" spans="1:8" s="35" customFormat="1" ht="17.25" customHeight="1">
      <c r="A36" s="108">
        <v>22</v>
      </c>
      <c r="B36" s="12"/>
      <c r="C36" s="12"/>
      <c r="D36" s="12"/>
      <c r="E36" s="12"/>
      <c r="F36" s="13"/>
      <c r="G36" s="151"/>
      <c r="H36" s="104" t="str">
        <f t="shared" si="0"/>
        <v/>
      </c>
    </row>
    <row r="37" spans="1:8" s="35" customFormat="1" ht="17.25" customHeight="1">
      <c r="A37" s="108">
        <v>23</v>
      </c>
      <c r="B37" s="12"/>
      <c r="C37" s="12"/>
      <c r="D37" s="12"/>
      <c r="E37" s="12"/>
      <c r="F37" s="13"/>
      <c r="G37" s="151"/>
      <c r="H37" s="104" t="str">
        <f t="shared" si="0"/>
        <v/>
      </c>
    </row>
    <row r="38" spans="1:8" s="35" customFormat="1" ht="17.25" customHeight="1">
      <c r="A38" s="108">
        <v>24</v>
      </c>
      <c r="B38" s="12"/>
      <c r="C38" s="12"/>
      <c r="D38" s="12"/>
      <c r="E38" s="12"/>
      <c r="F38" s="13"/>
      <c r="G38" s="151"/>
      <c r="H38" s="104" t="str">
        <f t="shared" si="0"/>
        <v/>
      </c>
    </row>
    <row r="39" spans="1:8" s="35" customFormat="1" ht="17.25" customHeight="1">
      <c r="A39" s="108">
        <v>25</v>
      </c>
      <c r="B39" s="12"/>
      <c r="C39" s="12"/>
      <c r="D39" s="12"/>
      <c r="E39" s="12"/>
      <c r="F39" s="13"/>
      <c r="G39" s="151"/>
      <c r="H39" s="104" t="str">
        <f t="shared" si="0"/>
        <v/>
      </c>
    </row>
    <row r="40" spans="1:8" s="35" customFormat="1" ht="17.25" customHeight="1">
      <c r="A40" s="108">
        <v>26</v>
      </c>
      <c r="B40" s="12"/>
      <c r="C40" s="12"/>
      <c r="D40" s="12"/>
      <c r="E40" s="12"/>
      <c r="F40" s="13"/>
      <c r="G40" s="151"/>
      <c r="H40" s="104" t="str">
        <f t="shared" si="0"/>
        <v/>
      </c>
    </row>
    <row r="41" spans="1:8" s="35" customFormat="1" ht="17.25" customHeight="1">
      <c r="A41" s="108">
        <v>27</v>
      </c>
      <c r="B41" s="12"/>
      <c r="C41" s="12"/>
      <c r="D41" s="12"/>
      <c r="E41" s="12"/>
      <c r="F41" s="13"/>
      <c r="G41" s="151"/>
      <c r="H41" s="104" t="str">
        <f t="shared" si="0"/>
        <v/>
      </c>
    </row>
    <row r="42" spans="1:8" s="35" customFormat="1" ht="17.25" customHeight="1">
      <c r="A42" s="108">
        <v>28</v>
      </c>
      <c r="B42" s="12"/>
      <c r="C42" s="12"/>
      <c r="D42" s="12"/>
      <c r="E42" s="12"/>
      <c r="F42" s="13"/>
      <c r="G42" s="151"/>
      <c r="H42" s="104" t="str">
        <f t="shared" si="0"/>
        <v/>
      </c>
    </row>
    <row r="43" spans="1:8" s="35" customFormat="1" ht="17.25" customHeight="1">
      <c r="A43" s="108">
        <v>29</v>
      </c>
      <c r="B43" s="12"/>
      <c r="C43" s="12"/>
      <c r="D43" s="12"/>
      <c r="E43" s="12"/>
      <c r="F43" s="13"/>
      <c r="G43" s="151"/>
      <c r="H43" s="104" t="str">
        <f t="shared" si="0"/>
        <v/>
      </c>
    </row>
    <row r="44" spans="1:8" s="35" customFormat="1" ht="17.25" customHeight="1">
      <c r="A44" s="108">
        <v>30</v>
      </c>
      <c r="B44" s="12"/>
      <c r="C44" s="12"/>
      <c r="D44" s="12"/>
      <c r="E44" s="12"/>
      <c r="F44" s="13"/>
      <c r="G44" s="151"/>
      <c r="H44" s="104" t="str">
        <f t="shared" si="0"/>
        <v/>
      </c>
    </row>
    <row r="45" spans="1:8" s="35" customFormat="1" ht="17.25" customHeight="1">
      <c r="A45" s="108">
        <v>31</v>
      </c>
      <c r="B45" s="12"/>
      <c r="C45" s="12"/>
      <c r="D45" s="12"/>
      <c r="E45" s="12"/>
      <c r="F45" s="13"/>
      <c r="G45" s="151"/>
      <c r="H45" s="104" t="str">
        <f t="shared" si="0"/>
        <v/>
      </c>
    </row>
    <row r="46" spans="1:8" s="35" customFormat="1" ht="17.25" customHeight="1">
      <c r="A46" s="108">
        <v>32</v>
      </c>
      <c r="B46" s="12"/>
      <c r="C46" s="12"/>
      <c r="D46" s="12"/>
      <c r="E46" s="12"/>
      <c r="F46" s="13"/>
      <c r="G46" s="151"/>
      <c r="H46" s="104" t="str">
        <f t="shared" si="0"/>
        <v/>
      </c>
    </row>
    <row r="47" spans="1:8" s="35" customFormat="1" ht="17.25" customHeight="1">
      <c r="A47" s="108">
        <v>33</v>
      </c>
      <c r="B47" s="12"/>
      <c r="C47" s="12"/>
      <c r="D47" s="12"/>
      <c r="E47" s="12"/>
      <c r="F47" s="13"/>
      <c r="G47" s="151"/>
      <c r="H47" s="104" t="str">
        <f t="shared" si="0"/>
        <v/>
      </c>
    </row>
    <row r="48" spans="1:8" s="35" customFormat="1" ht="17.25" customHeight="1">
      <c r="A48" s="108">
        <v>34</v>
      </c>
      <c r="B48" s="12"/>
      <c r="C48" s="12"/>
      <c r="D48" s="12"/>
      <c r="E48" s="12"/>
      <c r="F48" s="13"/>
      <c r="G48" s="151"/>
      <c r="H48" s="104" t="str">
        <f t="shared" si="0"/>
        <v/>
      </c>
    </row>
    <row r="49" spans="1:8" s="35" customFormat="1" ht="17.25" customHeight="1">
      <c r="A49" s="108">
        <v>35</v>
      </c>
      <c r="B49" s="12"/>
      <c r="C49" s="12"/>
      <c r="D49" s="12"/>
      <c r="E49" s="12"/>
      <c r="F49" s="13"/>
      <c r="G49" s="151"/>
      <c r="H49" s="104" t="str">
        <f t="shared" si="0"/>
        <v/>
      </c>
    </row>
    <row r="50" spans="1:8" s="35" customFormat="1" ht="17.25" customHeight="1">
      <c r="A50" s="108">
        <v>36</v>
      </c>
      <c r="B50" s="12"/>
      <c r="C50" s="12"/>
      <c r="D50" s="12"/>
      <c r="E50" s="12"/>
      <c r="F50" s="13"/>
      <c r="G50" s="151"/>
      <c r="H50" s="104" t="str">
        <f t="shared" si="0"/>
        <v/>
      </c>
    </row>
    <row r="51" spans="1:8" s="35" customFormat="1" ht="17.25" customHeight="1">
      <c r="A51" s="108">
        <v>37</v>
      </c>
      <c r="B51" s="12"/>
      <c r="C51" s="12"/>
      <c r="D51" s="12"/>
      <c r="E51" s="12"/>
      <c r="F51" s="13"/>
      <c r="G51" s="151"/>
      <c r="H51" s="104" t="str">
        <f t="shared" si="0"/>
        <v/>
      </c>
    </row>
    <row r="52" spans="1:8" s="35" customFormat="1" ht="17.25" customHeight="1">
      <c r="A52" s="108">
        <v>38</v>
      </c>
      <c r="B52" s="12"/>
      <c r="C52" s="12"/>
      <c r="D52" s="12"/>
      <c r="E52" s="12"/>
      <c r="F52" s="13"/>
      <c r="G52" s="151"/>
      <c r="H52" s="104" t="str">
        <f t="shared" si="0"/>
        <v/>
      </c>
    </row>
    <row r="53" spans="1:8" s="35" customFormat="1" ht="17.25" customHeight="1">
      <c r="A53" s="108">
        <v>39</v>
      </c>
      <c r="B53" s="12"/>
      <c r="C53" s="12"/>
      <c r="D53" s="12"/>
      <c r="E53" s="12"/>
      <c r="F53" s="13"/>
      <c r="G53" s="151"/>
      <c r="H53" s="104" t="str">
        <f t="shared" si="0"/>
        <v/>
      </c>
    </row>
    <row r="54" spans="1:8" s="35" customFormat="1" ht="17.25" customHeight="1">
      <c r="A54" s="108">
        <v>40</v>
      </c>
      <c r="B54" s="12"/>
      <c r="C54" s="12"/>
      <c r="D54" s="12"/>
      <c r="E54" s="12"/>
      <c r="F54" s="13"/>
      <c r="G54" s="151"/>
      <c r="H54" s="104" t="str">
        <f t="shared" si="0"/>
        <v/>
      </c>
    </row>
    <row r="55" spans="1:8" s="35" customFormat="1" ht="17.25" customHeight="1">
      <c r="A55" s="108">
        <v>41</v>
      </c>
      <c r="B55" s="12"/>
      <c r="C55" s="12"/>
      <c r="D55" s="12"/>
      <c r="E55" s="12"/>
      <c r="F55" s="13"/>
      <c r="G55" s="151"/>
      <c r="H55" s="104" t="str">
        <f t="shared" si="0"/>
        <v/>
      </c>
    </row>
    <row r="56" spans="1:8" s="35" customFormat="1" ht="17.25" customHeight="1">
      <c r="A56" s="108">
        <v>42</v>
      </c>
      <c r="B56" s="12"/>
      <c r="C56" s="12"/>
      <c r="D56" s="12"/>
      <c r="E56" s="12"/>
      <c r="F56" s="13"/>
      <c r="G56" s="151"/>
      <c r="H56" s="104" t="str">
        <f t="shared" si="0"/>
        <v/>
      </c>
    </row>
    <row r="57" spans="1:8" s="35" customFormat="1" ht="17.25" customHeight="1">
      <c r="A57" s="108">
        <v>43</v>
      </c>
      <c r="B57" s="12"/>
      <c r="C57" s="12"/>
      <c r="D57" s="12"/>
      <c r="E57" s="12"/>
      <c r="F57" s="13"/>
      <c r="G57" s="151"/>
      <c r="H57" s="104" t="str">
        <f t="shared" si="0"/>
        <v/>
      </c>
    </row>
    <row r="58" spans="1:8" s="35" customFormat="1" ht="17.25" customHeight="1">
      <c r="A58" s="108">
        <v>44</v>
      </c>
      <c r="B58" s="12"/>
      <c r="C58" s="12"/>
      <c r="D58" s="12"/>
      <c r="E58" s="12"/>
      <c r="F58" s="13"/>
      <c r="G58" s="151"/>
      <c r="H58" s="104" t="str">
        <f t="shared" si="0"/>
        <v/>
      </c>
    </row>
    <row r="59" spans="1:8" s="35" customFormat="1" ht="17.25" customHeight="1">
      <c r="A59" s="108">
        <v>45</v>
      </c>
      <c r="B59" s="12"/>
      <c r="C59" s="12"/>
      <c r="D59" s="12"/>
      <c r="E59" s="12"/>
      <c r="F59" s="13"/>
      <c r="G59" s="151"/>
      <c r="H59" s="104" t="str">
        <f t="shared" si="0"/>
        <v/>
      </c>
    </row>
    <row r="60" spans="1:8" s="35" customFormat="1" ht="17.25" customHeight="1">
      <c r="A60" s="108">
        <v>46</v>
      </c>
      <c r="B60" s="12"/>
      <c r="C60" s="12"/>
      <c r="D60" s="12"/>
      <c r="E60" s="12"/>
      <c r="F60" s="13"/>
      <c r="G60" s="151"/>
      <c r="H60" s="104" t="str">
        <f t="shared" si="0"/>
        <v/>
      </c>
    </row>
    <row r="61" spans="1:8" s="35" customFormat="1" ht="17.25" customHeight="1">
      <c r="A61" s="108">
        <v>47</v>
      </c>
      <c r="B61" s="12"/>
      <c r="C61" s="12"/>
      <c r="D61" s="12"/>
      <c r="E61" s="12"/>
      <c r="F61" s="13"/>
      <c r="G61" s="151"/>
      <c r="H61" s="104" t="str">
        <f t="shared" si="0"/>
        <v/>
      </c>
    </row>
    <row r="62" spans="1:8" s="35" customFormat="1" ht="17.25" customHeight="1">
      <c r="A62" s="108">
        <v>48</v>
      </c>
      <c r="B62" s="12"/>
      <c r="C62" s="12"/>
      <c r="D62" s="12"/>
      <c r="E62" s="12"/>
      <c r="F62" s="13"/>
      <c r="G62" s="151"/>
      <c r="H62" s="104" t="str">
        <f t="shared" si="0"/>
        <v/>
      </c>
    </row>
    <row r="63" spans="1:8" s="35" customFormat="1" ht="17.25" customHeight="1">
      <c r="A63" s="108">
        <v>49</v>
      </c>
      <c r="B63" s="12"/>
      <c r="C63" s="12"/>
      <c r="D63" s="12"/>
      <c r="E63" s="12"/>
      <c r="F63" s="13"/>
      <c r="G63" s="151"/>
      <c r="H63" s="104" t="str">
        <f t="shared" si="0"/>
        <v/>
      </c>
    </row>
    <row r="64" spans="1:8" s="35" customFormat="1" ht="17.25" customHeight="1">
      <c r="A64" s="108">
        <v>50</v>
      </c>
      <c r="B64" s="12"/>
      <c r="C64" s="12"/>
      <c r="D64" s="12"/>
      <c r="E64" s="12"/>
      <c r="F64" s="13"/>
      <c r="G64" s="151"/>
      <c r="H64" s="104" t="str">
        <f t="shared" si="0"/>
        <v/>
      </c>
    </row>
    <row r="65" spans="1:8" s="35" customFormat="1" ht="17.25" customHeight="1">
      <c r="A65" s="108">
        <v>51</v>
      </c>
      <c r="B65" s="12"/>
      <c r="C65" s="12"/>
      <c r="D65" s="12"/>
      <c r="E65" s="12"/>
      <c r="F65" s="13"/>
      <c r="G65" s="151"/>
      <c r="H65" s="104" t="str">
        <f t="shared" si="0"/>
        <v/>
      </c>
    </row>
    <row r="66" spans="1:8" s="35" customFormat="1" ht="17.25" customHeight="1">
      <c r="A66" s="108">
        <v>52</v>
      </c>
      <c r="B66" s="12"/>
      <c r="C66" s="12"/>
      <c r="D66" s="12"/>
      <c r="E66" s="12"/>
      <c r="F66" s="13"/>
      <c r="G66" s="151"/>
      <c r="H66" s="104" t="str">
        <f t="shared" si="0"/>
        <v/>
      </c>
    </row>
    <row r="67" spans="1:8" s="35" customFormat="1" ht="17.25" customHeight="1">
      <c r="A67" s="108">
        <v>53</v>
      </c>
      <c r="B67" s="12"/>
      <c r="C67" s="12"/>
      <c r="D67" s="12"/>
      <c r="E67" s="12"/>
      <c r="F67" s="13"/>
      <c r="G67" s="151"/>
      <c r="H67" s="104" t="str">
        <f t="shared" si="0"/>
        <v/>
      </c>
    </row>
    <row r="68" spans="1:8" s="35" customFormat="1" ht="17.25" customHeight="1">
      <c r="A68" s="108">
        <v>54</v>
      </c>
      <c r="B68" s="12"/>
      <c r="C68" s="12"/>
      <c r="D68" s="12"/>
      <c r="E68" s="12"/>
      <c r="F68" s="13"/>
      <c r="G68" s="151"/>
      <c r="H68" s="104" t="str">
        <f t="shared" si="0"/>
        <v/>
      </c>
    </row>
    <row r="69" spans="1:8" s="35" customFormat="1" ht="17.25" customHeight="1">
      <c r="A69" s="108">
        <v>55</v>
      </c>
      <c r="B69" s="12"/>
      <c r="C69" s="12"/>
      <c r="D69" s="12"/>
      <c r="E69" s="12"/>
      <c r="F69" s="13"/>
      <c r="G69" s="151"/>
      <c r="H69" s="104" t="str">
        <f t="shared" si="0"/>
        <v/>
      </c>
    </row>
    <row r="70" spans="1:8" s="35" customFormat="1" ht="17.25" customHeight="1">
      <c r="A70" s="108">
        <v>56</v>
      </c>
      <c r="B70" s="12"/>
      <c r="C70" s="12"/>
      <c r="D70" s="12"/>
      <c r="E70" s="12"/>
      <c r="F70" s="13"/>
      <c r="G70" s="151"/>
      <c r="H70" s="104" t="str">
        <f t="shared" si="0"/>
        <v/>
      </c>
    </row>
    <row r="71" spans="1:8" s="35" customFormat="1" ht="17.25" customHeight="1">
      <c r="A71" s="108">
        <v>57</v>
      </c>
      <c r="B71" s="12"/>
      <c r="C71" s="12"/>
      <c r="D71" s="12"/>
      <c r="E71" s="12"/>
      <c r="F71" s="13"/>
      <c r="G71" s="151"/>
      <c r="H71" s="104" t="str">
        <f t="shared" si="0"/>
        <v/>
      </c>
    </row>
    <row r="72" spans="1:8" s="35" customFormat="1" ht="17.25" customHeight="1">
      <c r="A72" s="108">
        <v>58</v>
      </c>
      <c r="B72" s="12"/>
      <c r="C72" s="12"/>
      <c r="D72" s="12"/>
      <c r="E72" s="12"/>
      <c r="F72" s="13"/>
      <c r="G72" s="151"/>
      <c r="H72" s="104" t="str">
        <f t="shared" si="0"/>
        <v/>
      </c>
    </row>
    <row r="73" spans="1:8" s="35" customFormat="1" ht="17.25" customHeight="1">
      <c r="A73" s="108">
        <v>59</v>
      </c>
      <c r="B73" s="12"/>
      <c r="C73" s="12"/>
      <c r="D73" s="12"/>
      <c r="E73" s="12"/>
      <c r="F73" s="13"/>
      <c r="G73" s="151"/>
      <c r="H73" s="104" t="str">
        <f t="shared" si="0"/>
        <v/>
      </c>
    </row>
    <row r="74" spans="1:8" s="35" customFormat="1" ht="17.25" customHeight="1">
      <c r="A74" s="108">
        <v>60</v>
      </c>
      <c r="B74" s="12"/>
      <c r="C74" s="12"/>
      <c r="D74" s="12"/>
      <c r="E74" s="12"/>
      <c r="F74" s="13"/>
      <c r="G74" s="151"/>
      <c r="H74" s="104" t="str">
        <f t="shared" si="0"/>
        <v/>
      </c>
    </row>
    <row r="75" spans="1:8" s="35" customFormat="1" ht="17.25" customHeight="1">
      <c r="A75" s="108">
        <v>61</v>
      </c>
      <c r="B75" s="12"/>
      <c r="C75" s="12"/>
      <c r="D75" s="12"/>
      <c r="E75" s="12"/>
      <c r="F75" s="13"/>
      <c r="G75" s="151"/>
      <c r="H75" s="104" t="str">
        <f t="shared" si="0"/>
        <v/>
      </c>
    </row>
    <row r="76" spans="1:8" s="35" customFormat="1" ht="17.25" customHeight="1">
      <c r="A76" s="108">
        <v>62</v>
      </c>
      <c r="B76" s="12"/>
      <c r="C76" s="12"/>
      <c r="D76" s="12"/>
      <c r="E76" s="12"/>
      <c r="F76" s="13"/>
      <c r="G76" s="151"/>
      <c r="H76" s="104" t="str">
        <f t="shared" si="0"/>
        <v/>
      </c>
    </row>
    <row r="77" spans="1:8" s="35" customFormat="1" ht="17.25" customHeight="1">
      <c r="A77" s="108">
        <v>63</v>
      </c>
      <c r="B77" s="12"/>
      <c r="C77" s="12"/>
      <c r="D77" s="12"/>
      <c r="E77" s="12"/>
      <c r="F77" s="13"/>
      <c r="G77" s="151"/>
      <c r="H77" s="104" t="str">
        <f t="shared" si="0"/>
        <v/>
      </c>
    </row>
    <row r="78" spans="1:8" s="35" customFormat="1" ht="17.25" customHeight="1">
      <c r="A78" s="108">
        <v>64</v>
      </c>
      <c r="B78" s="12"/>
      <c r="C78" s="12"/>
      <c r="D78" s="12"/>
      <c r="E78" s="12"/>
      <c r="F78" s="13"/>
      <c r="G78" s="151"/>
      <c r="H78" s="104" t="str">
        <f t="shared" si="0"/>
        <v/>
      </c>
    </row>
    <row r="79" spans="1:8" s="35" customFormat="1" ht="17.25" customHeight="1">
      <c r="A79" s="108">
        <v>65</v>
      </c>
      <c r="B79" s="12"/>
      <c r="C79" s="12"/>
      <c r="D79" s="12"/>
      <c r="E79" s="12"/>
      <c r="F79" s="13"/>
      <c r="G79" s="151"/>
      <c r="H79" s="104" t="str">
        <f t="shared" si="0"/>
        <v/>
      </c>
    </row>
    <row r="80" spans="1:8" s="35" customFormat="1" ht="17.25" customHeight="1">
      <c r="A80" s="108">
        <v>66</v>
      </c>
      <c r="B80" s="12"/>
      <c r="C80" s="12"/>
      <c r="D80" s="12"/>
      <c r="E80" s="12"/>
      <c r="F80" s="13"/>
      <c r="G80" s="151"/>
      <c r="H80" s="104" t="str">
        <f t="shared" si="0"/>
        <v/>
      </c>
    </row>
    <row r="81" spans="1:8" s="35" customFormat="1" ht="17.25" customHeight="1">
      <c r="A81" s="108">
        <v>67</v>
      </c>
      <c r="B81" s="12"/>
      <c r="C81" s="12"/>
      <c r="D81" s="12"/>
      <c r="E81" s="12"/>
      <c r="F81" s="13"/>
      <c r="G81" s="151"/>
      <c r="H81" s="104" t="str">
        <f t="shared" si="0"/>
        <v/>
      </c>
    </row>
    <row r="82" spans="1:8" s="35" customFormat="1" ht="17.25" customHeight="1">
      <c r="A82" s="108">
        <v>68</v>
      </c>
      <c r="B82" s="12"/>
      <c r="C82" s="12"/>
      <c r="D82" s="12"/>
      <c r="E82" s="12"/>
      <c r="F82" s="13"/>
      <c r="G82" s="151"/>
      <c r="H82" s="104" t="str">
        <f t="shared" si="0"/>
        <v/>
      </c>
    </row>
    <row r="83" spans="1:8" s="35" customFormat="1" ht="17.25" customHeight="1">
      <c r="A83" s="108">
        <v>69</v>
      </c>
      <c r="B83" s="12"/>
      <c r="C83" s="12"/>
      <c r="D83" s="12"/>
      <c r="E83" s="12"/>
      <c r="F83" s="13"/>
      <c r="G83" s="151"/>
      <c r="H83" s="104" t="str">
        <f t="shared" si="0"/>
        <v/>
      </c>
    </row>
    <row r="84" spans="1:8" s="35" customFormat="1" ht="17.25" customHeight="1">
      <c r="A84" s="108">
        <v>70</v>
      </c>
      <c r="B84" s="12"/>
      <c r="C84" s="12"/>
      <c r="D84" s="12"/>
      <c r="E84" s="12"/>
      <c r="F84" s="13"/>
      <c r="G84" s="151"/>
      <c r="H84" s="104" t="str">
        <f t="shared" si="0"/>
        <v/>
      </c>
    </row>
    <row r="85" spans="1:8" s="35" customFormat="1" ht="17.25" customHeight="1">
      <c r="A85" s="108">
        <v>71</v>
      </c>
      <c r="B85" s="12"/>
      <c r="C85" s="12"/>
      <c r="D85" s="12"/>
      <c r="E85" s="12"/>
      <c r="F85" s="13"/>
      <c r="G85" s="151"/>
      <c r="H85" s="104" t="str">
        <f t="shared" si="0"/>
        <v/>
      </c>
    </row>
    <row r="86" spans="1:8" s="35" customFormat="1" ht="17.25" customHeight="1">
      <c r="A86" s="108">
        <v>72</v>
      </c>
      <c r="B86" s="12"/>
      <c r="C86" s="12"/>
      <c r="D86" s="12"/>
      <c r="E86" s="12"/>
      <c r="F86" s="13"/>
      <c r="G86" s="151"/>
      <c r="H86" s="104" t="str">
        <f t="shared" si="0"/>
        <v/>
      </c>
    </row>
    <row r="87" spans="1:8" s="35" customFormat="1" ht="17.25" customHeight="1">
      <c r="A87" s="108">
        <v>73</v>
      </c>
      <c r="B87" s="12"/>
      <c r="C87" s="12"/>
      <c r="D87" s="12"/>
      <c r="E87" s="12"/>
      <c r="F87" s="13"/>
      <c r="G87" s="151"/>
      <c r="H87" s="104" t="str">
        <f t="shared" si="0"/>
        <v/>
      </c>
    </row>
    <row r="88" spans="1:8" s="35" customFormat="1" ht="17.25" customHeight="1">
      <c r="A88" s="108">
        <v>74</v>
      </c>
      <c r="B88" s="12"/>
      <c r="C88" s="12"/>
      <c r="D88" s="12"/>
      <c r="E88" s="12"/>
      <c r="F88" s="13"/>
      <c r="G88" s="151"/>
      <c r="H88" s="104" t="str">
        <f t="shared" si="0"/>
        <v/>
      </c>
    </row>
    <row r="89" spans="1:8" s="35" customFormat="1" ht="17.25" customHeight="1">
      <c r="A89" s="108">
        <v>75</v>
      </c>
      <c r="B89" s="12"/>
      <c r="C89" s="12"/>
      <c r="D89" s="12"/>
      <c r="E89" s="12"/>
      <c r="F89" s="13"/>
      <c r="G89" s="151"/>
      <c r="H89" s="104" t="str">
        <f t="shared" si="0"/>
        <v/>
      </c>
    </row>
    <row r="90" spans="1:8" s="35" customFormat="1" ht="17.25" customHeight="1">
      <c r="A90" s="108">
        <v>76</v>
      </c>
      <c r="B90" s="12"/>
      <c r="C90" s="12"/>
      <c r="D90" s="12"/>
      <c r="E90" s="12"/>
      <c r="F90" s="13"/>
      <c r="G90" s="151"/>
      <c r="H90" s="104" t="str">
        <f t="shared" si="0"/>
        <v/>
      </c>
    </row>
    <row r="91" spans="1:8" s="35" customFormat="1" ht="17.25" customHeight="1">
      <c r="A91" s="108">
        <v>77</v>
      </c>
      <c r="B91" s="12"/>
      <c r="C91" s="12"/>
      <c r="D91" s="12"/>
      <c r="E91" s="12"/>
      <c r="F91" s="13"/>
      <c r="G91" s="151"/>
      <c r="H91" s="104" t="str">
        <f t="shared" si="0"/>
        <v/>
      </c>
    </row>
    <row r="92" spans="1:8" s="35" customFormat="1" ht="17.25" customHeight="1">
      <c r="A92" s="108">
        <v>78</v>
      </c>
      <c r="B92" s="12"/>
      <c r="C92" s="12"/>
      <c r="D92" s="12"/>
      <c r="E92" s="12"/>
      <c r="F92" s="13"/>
      <c r="G92" s="151"/>
      <c r="H92" s="104" t="str">
        <f t="shared" si="0"/>
        <v/>
      </c>
    </row>
    <row r="93" spans="1:8" s="35" customFormat="1" ht="17.25" customHeight="1">
      <c r="A93" s="108">
        <v>79</v>
      </c>
      <c r="B93" s="12"/>
      <c r="C93" s="12"/>
      <c r="D93" s="12"/>
      <c r="E93" s="12"/>
      <c r="F93" s="13"/>
      <c r="G93" s="151"/>
      <c r="H93" s="104" t="str">
        <f t="shared" si="0"/>
        <v/>
      </c>
    </row>
    <row r="94" spans="1:8" s="35" customFormat="1" ht="17.25" customHeight="1">
      <c r="A94" s="108">
        <v>80</v>
      </c>
      <c r="B94" s="12"/>
      <c r="C94" s="12"/>
      <c r="D94" s="12"/>
      <c r="E94" s="12"/>
      <c r="F94" s="13"/>
      <c r="G94" s="151"/>
      <c r="H94" s="104" t="str">
        <f t="shared" si="0"/>
        <v/>
      </c>
    </row>
    <row r="95" spans="1:8" s="35" customFormat="1" ht="17.25" customHeight="1">
      <c r="A95" s="108">
        <v>81</v>
      </c>
      <c r="B95" s="12"/>
      <c r="C95" s="12"/>
      <c r="D95" s="12"/>
      <c r="E95" s="12"/>
      <c r="F95" s="13"/>
      <c r="G95" s="151"/>
      <c r="H95" s="104" t="str">
        <f t="shared" si="0"/>
        <v/>
      </c>
    </row>
    <row r="96" spans="1:8" s="35" customFormat="1" ht="17.25" customHeight="1">
      <c r="A96" s="108">
        <v>82</v>
      </c>
      <c r="B96" s="12"/>
      <c r="C96" s="12"/>
      <c r="D96" s="12"/>
      <c r="E96" s="12"/>
      <c r="F96" s="13"/>
      <c r="G96" s="151"/>
      <c r="H96" s="104" t="str">
        <f t="shared" si="0"/>
        <v/>
      </c>
    </row>
    <row r="97" spans="1:8" s="35" customFormat="1" ht="17.25" customHeight="1">
      <c r="A97" s="108">
        <v>83</v>
      </c>
      <c r="B97" s="12"/>
      <c r="C97" s="12"/>
      <c r="D97" s="12"/>
      <c r="E97" s="12"/>
      <c r="F97" s="13"/>
      <c r="G97" s="151"/>
      <c r="H97" s="104" t="str">
        <f t="shared" si="0"/>
        <v/>
      </c>
    </row>
    <row r="98" spans="1:8" s="35" customFormat="1" ht="17.25" customHeight="1">
      <c r="A98" s="108">
        <v>84</v>
      </c>
      <c r="B98" s="12"/>
      <c r="C98" s="12"/>
      <c r="D98" s="12"/>
      <c r="E98" s="12"/>
      <c r="F98" s="13"/>
      <c r="G98" s="151"/>
      <c r="H98" s="104" t="str">
        <f t="shared" si="0"/>
        <v/>
      </c>
    </row>
    <row r="99" spans="1:8" s="35" customFormat="1" ht="17.25" customHeight="1">
      <c r="A99" s="108">
        <v>85</v>
      </c>
      <c r="B99" s="12"/>
      <c r="C99" s="12"/>
      <c r="D99" s="12"/>
      <c r="E99" s="12"/>
      <c r="F99" s="13"/>
      <c r="G99" s="151"/>
      <c r="H99" s="104" t="str">
        <f t="shared" si="0"/>
        <v/>
      </c>
    </row>
    <row r="100" spans="1:8" s="35" customFormat="1" ht="17.25" customHeight="1">
      <c r="A100" s="108">
        <v>86</v>
      </c>
      <c r="B100" s="12"/>
      <c r="C100" s="12"/>
      <c r="D100" s="12"/>
      <c r="E100" s="12"/>
      <c r="F100" s="13"/>
      <c r="G100" s="151"/>
      <c r="H100" s="104" t="str">
        <f t="shared" si="0"/>
        <v/>
      </c>
    </row>
    <row r="101" spans="1:8" s="35" customFormat="1" ht="17.25" customHeight="1">
      <c r="A101" s="108">
        <v>87</v>
      </c>
      <c r="B101" s="12"/>
      <c r="C101" s="12"/>
      <c r="D101" s="12"/>
      <c r="E101" s="12"/>
      <c r="F101" s="13"/>
      <c r="G101" s="151"/>
      <c r="H101" s="104" t="str">
        <f t="shared" si="0"/>
        <v/>
      </c>
    </row>
    <row r="102" spans="1:8" s="35" customFormat="1" ht="17.25" customHeight="1">
      <c r="A102" s="108">
        <v>88</v>
      </c>
      <c r="B102" s="12"/>
      <c r="C102" s="12"/>
      <c r="D102" s="12"/>
      <c r="E102" s="12"/>
      <c r="F102" s="13"/>
      <c r="G102" s="151"/>
      <c r="H102" s="104" t="str">
        <f t="shared" si="0"/>
        <v/>
      </c>
    </row>
    <row r="103" spans="1:8" s="35" customFormat="1" ht="17.25" customHeight="1">
      <c r="A103" s="108">
        <v>89</v>
      </c>
      <c r="B103" s="12"/>
      <c r="C103" s="12"/>
      <c r="D103" s="12"/>
      <c r="E103" s="12"/>
      <c r="F103" s="13"/>
      <c r="G103" s="151"/>
      <c r="H103" s="104" t="str">
        <f t="shared" si="0"/>
        <v/>
      </c>
    </row>
    <row r="104" spans="1:8" s="35" customFormat="1" ht="17.25" customHeight="1">
      <c r="A104" s="108">
        <v>90</v>
      </c>
      <c r="B104" s="12"/>
      <c r="C104" s="12"/>
      <c r="D104" s="12"/>
      <c r="E104" s="12"/>
      <c r="F104" s="13"/>
      <c r="G104" s="151"/>
      <c r="H104" s="104" t="str">
        <f t="shared" si="0"/>
        <v/>
      </c>
    </row>
    <row r="105" spans="1:8" s="35" customFormat="1" ht="17.25" customHeight="1">
      <c r="A105" s="108">
        <v>91</v>
      </c>
      <c r="B105" s="12"/>
      <c r="C105" s="12"/>
      <c r="D105" s="12"/>
      <c r="E105" s="12"/>
      <c r="F105" s="13"/>
      <c r="G105" s="151"/>
      <c r="H105" s="104" t="str">
        <f t="shared" si="0"/>
        <v/>
      </c>
    </row>
    <row r="106" spans="1:8" s="35" customFormat="1" ht="17.25" customHeight="1">
      <c r="A106" s="108">
        <v>92</v>
      </c>
      <c r="B106" s="12"/>
      <c r="C106" s="12"/>
      <c r="D106" s="12"/>
      <c r="E106" s="12"/>
      <c r="F106" s="13"/>
      <c r="G106" s="151"/>
      <c r="H106" s="104" t="str">
        <f t="shared" si="0"/>
        <v/>
      </c>
    </row>
    <row r="107" spans="1:8" s="35" customFormat="1" ht="17.25" customHeight="1">
      <c r="A107" s="108">
        <v>93</v>
      </c>
      <c r="B107" s="12"/>
      <c r="C107" s="12"/>
      <c r="D107" s="12"/>
      <c r="E107" s="12"/>
      <c r="F107" s="13"/>
      <c r="G107" s="151"/>
      <c r="H107" s="104" t="str">
        <f t="shared" si="0"/>
        <v/>
      </c>
    </row>
    <row r="108" spans="1:8" s="35" customFormat="1" ht="17.25" customHeight="1">
      <c r="A108" s="108">
        <v>94</v>
      </c>
      <c r="B108" s="12"/>
      <c r="C108" s="12"/>
      <c r="D108" s="12"/>
      <c r="E108" s="12"/>
      <c r="F108" s="13"/>
      <c r="G108" s="151"/>
      <c r="H108" s="104" t="str">
        <f t="shared" si="0"/>
        <v/>
      </c>
    </row>
    <row r="109" spans="1:8" s="35" customFormat="1" ht="17.25" customHeight="1">
      <c r="A109" s="108">
        <v>95</v>
      </c>
      <c r="B109" s="12"/>
      <c r="C109" s="12"/>
      <c r="D109" s="12"/>
      <c r="E109" s="12"/>
      <c r="F109" s="13"/>
      <c r="G109" s="151"/>
      <c r="H109" s="104" t="str">
        <f t="shared" si="0"/>
        <v/>
      </c>
    </row>
    <row r="110" spans="1:8" s="35" customFormat="1" ht="17.25" customHeight="1">
      <c r="A110" s="108">
        <v>96</v>
      </c>
      <c r="B110" s="12"/>
      <c r="C110" s="12"/>
      <c r="D110" s="12"/>
      <c r="E110" s="12"/>
      <c r="F110" s="13"/>
      <c r="G110" s="151"/>
      <c r="H110" s="104" t="str">
        <f t="shared" si="0"/>
        <v/>
      </c>
    </row>
    <row r="111" spans="1:8" s="35" customFormat="1" ht="17.25" customHeight="1">
      <c r="A111" s="108">
        <v>97</v>
      </c>
      <c r="B111" s="12"/>
      <c r="C111" s="12"/>
      <c r="D111" s="12"/>
      <c r="E111" s="12"/>
      <c r="F111" s="13"/>
      <c r="G111" s="151"/>
      <c r="H111" s="104" t="str">
        <f t="shared" si="0"/>
        <v/>
      </c>
    </row>
    <row r="112" spans="1:8" s="35" customFormat="1" ht="17.25" customHeight="1">
      <c r="A112" s="108">
        <v>98</v>
      </c>
      <c r="B112" s="12"/>
      <c r="C112" s="12"/>
      <c r="D112" s="12"/>
      <c r="E112" s="12"/>
      <c r="F112" s="13"/>
      <c r="G112" s="151"/>
      <c r="H112" s="104" t="str">
        <f t="shared" si="0"/>
        <v/>
      </c>
    </row>
    <row r="113" spans="1:8" s="35" customFormat="1" ht="17.25" customHeight="1">
      <c r="A113" s="108">
        <v>99</v>
      </c>
      <c r="B113" s="12"/>
      <c r="C113" s="12"/>
      <c r="D113" s="12"/>
      <c r="E113" s="12"/>
      <c r="F113" s="13"/>
      <c r="G113" s="151"/>
      <c r="H113" s="104" t="str">
        <f t="shared" si="0"/>
        <v/>
      </c>
    </row>
    <row r="114" spans="1:8" s="35" customFormat="1" ht="17.25" customHeight="1">
      <c r="A114" s="108">
        <v>100</v>
      </c>
      <c r="B114" s="12"/>
      <c r="C114" s="12"/>
      <c r="D114" s="12"/>
      <c r="E114" s="12"/>
      <c r="F114" s="13"/>
      <c r="G114" s="151"/>
      <c r="H114" s="104" t="str">
        <f t="shared" si="0"/>
        <v/>
      </c>
    </row>
    <row r="115" spans="1:8">
      <c r="A115" s="109"/>
      <c r="B115" s="110"/>
      <c r="C115" s="110"/>
      <c r="D115" s="110"/>
      <c r="E115" s="111"/>
      <c r="F115" s="112"/>
      <c r="G115" s="28">
        <f>SUM(G15:G114)</f>
        <v>0</v>
      </c>
    </row>
    <row r="116" spans="1:8">
      <c r="B116" s="3"/>
      <c r="C116" s="3"/>
      <c r="D116" s="3"/>
      <c r="E116" s="74"/>
      <c r="F116" s="160"/>
      <c r="G116" s="74"/>
    </row>
    <row r="117" spans="1:8" ht="21" customHeight="1">
      <c r="C117" s="620" t="str">
        <f>IF(G115='Memoria académica'!F37,"","El total de horas de docencia no coincide con las consignadas en la hoja de Memoria académica")</f>
        <v/>
      </c>
      <c r="D117" s="620"/>
      <c r="E117" s="620"/>
      <c r="F117" s="620"/>
      <c r="G117" s="620"/>
    </row>
    <row r="118" spans="1:8" ht="15.75">
      <c r="B118" s="113"/>
      <c r="C118" s="153"/>
      <c r="D118" s="617" t="s">
        <v>318</v>
      </c>
      <c r="E118" s="617"/>
      <c r="F118" s="617"/>
    </row>
    <row r="119" spans="1:8">
      <c r="D119" s="118" t="s">
        <v>276</v>
      </c>
      <c r="E119" s="118"/>
      <c r="F119" s="118" t="s">
        <v>275</v>
      </c>
    </row>
    <row r="120" spans="1:8">
      <c r="B120" s="64"/>
      <c r="C120" s="51" t="s">
        <v>317</v>
      </c>
      <c r="D120" s="31">
        <f>SUMIF(F15:F114,"UCM",G15:G114)</f>
        <v>0</v>
      </c>
      <c r="E120" s="26"/>
      <c r="F120" s="117">
        <f>IFERROR(D120/D122,0)</f>
        <v>0</v>
      </c>
    </row>
    <row r="121" spans="1:8">
      <c r="B121" s="64"/>
      <c r="C121" s="51" t="s">
        <v>123</v>
      </c>
      <c r="D121" s="31">
        <f>SUMIF(F15:F114,"Externo",G15:G114)</f>
        <v>0</v>
      </c>
      <c r="E121" s="26"/>
      <c r="F121" s="117">
        <f>IFERROR(D121/D122,0)</f>
        <v>0</v>
      </c>
    </row>
    <row r="122" spans="1:8" ht="15" customHeight="1">
      <c r="D122" s="116">
        <f>SUM(D120:D121)</f>
        <v>0</v>
      </c>
      <c r="E122" s="26"/>
      <c r="F122" s="115">
        <f>SUM(F120:F121)</f>
        <v>0</v>
      </c>
    </row>
    <row r="123" spans="1:8" ht="15" customHeight="1">
      <c r="B123" s="621" t="str">
        <f>IF(F120&lt;25%,"La participación del profesorado de la UCM es inferior al 25%. Por favor cumplimente el apartado siguiente:","")</f>
        <v>La participación del profesorado de la UCM es inferior al 25%. Por favor cumplimente el apartado siguiente:</v>
      </c>
      <c r="C123" s="621"/>
      <c r="D123" s="621"/>
      <c r="E123" s="621"/>
      <c r="F123" s="621"/>
      <c r="G123" s="621"/>
    </row>
    <row r="124" spans="1:8" ht="10.5" customHeight="1">
      <c r="B124" s="154"/>
      <c r="C124" s="154"/>
      <c r="D124" s="154"/>
      <c r="E124" s="154"/>
      <c r="F124" s="154"/>
    </row>
    <row r="125" spans="1:8" ht="15.75" customHeight="1">
      <c r="B125" s="618" t="s">
        <v>211</v>
      </c>
      <c r="C125" s="618"/>
      <c r="D125" s="618"/>
      <c r="E125" s="618"/>
      <c r="F125" s="618"/>
      <c r="G125" s="618"/>
    </row>
    <row r="126" spans="1:8" ht="100.5" customHeight="1">
      <c r="B126" s="619"/>
      <c r="C126" s="619"/>
      <c r="D126" s="619"/>
      <c r="E126" s="619"/>
      <c r="F126" s="619"/>
      <c r="G126" s="619"/>
    </row>
  </sheetData>
  <sheetProtection algorithmName="SHA-512" hashValue="YcjiUYpU3JtWa975Akwy1CQijQh4gUEO+h/Ijc7jEOz6oL596MK4ug2U/1A7vwfzrnxMsTu6nFfqNLyNPtUDLQ==" saltValue="r+Iiqq3dFRsP0BbbKu589w==" spinCount="100000" sheet="1" objects="1" scenarios="1"/>
  <mergeCells count="13">
    <mergeCell ref="B7:G7"/>
    <mergeCell ref="B8:F8"/>
    <mergeCell ref="A10:G10"/>
    <mergeCell ref="A11:G11"/>
    <mergeCell ref="F13:F14"/>
    <mergeCell ref="G13:G14"/>
    <mergeCell ref="B14:D14"/>
    <mergeCell ref="A13:A14"/>
    <mergeCell ref="D118:F118"/>
    <mergeCell ref="B125:G125"/>
    <mergeCell ref="B126:G126"/>
    <mergeCell ref="C117:G117"/>
    <mergeCell ref="B123:G123"/>
  </mergeCells>
  <conditionalFormatting sqref="F120">
    <cfRule type="cellIs" dxfId="2" priority="1" operator="lessThan">
      <formula>0.25</formula>
    </cfRule>
  </conditionalFormatting>
  <dataValidations count="1">
    <dataValidation type="decimal" errorStyle="information" operator="greaterThan" allowBlank="1" showErrorMessage="1" error="La participación del profesorado de la UCM es inferior al 30%. Por favor cumplimente en el apartado siguiente justificando la necesidad o las razones de la mayor participación del profesorado externo." prompt="La participación del profesorado de la UCM es inferior al 30%. Por favor cumplimente en el apartado siguiente justificando la necesidad o las razones de la mayor participación del profesorado externo." sqref="F120" xr:uid="{00000000-0002-0000-0400-000000000000}">
      <formula1>30</formula1>
    </dataValidation>
  </dataValidations>
  <pageMargins left="0.7" right="0.7" top="0.75" bottom="0.75" header="0.3" footer="0.3"/>
  <pageSetup paperSize="9" scale="75" fitToHeight="0" orientation="portrait" r:id="rId1"/>
  <headerFooter>
    <oddFooter>&amp;C&amp;A: &amp;P/&amp;N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'Hoja interna'!$G$29:$G$30</xm:f>
          </x14:formula1>
          <xm:sqref>F15:F114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28" zoomScale="90" zoomScaleNormal="90" workbookViewId="0">
      <selection activeCell="L4" sqref="L1:S1048576"/>
    </sheetView>
  </sheetViews>
  <sheetFormatPr baseColWidth="10" defaultColWidth="9.140625" defaultRowHeight="15"/>
  <cols>
    <col min="1" max="1" width="1.5703125" style="135" customWidth="1"/>
    <col min="2" max="2" width="2.7109375" style="135" customWidth="1"/>
    <col min="3" max="7" width="9.140625" style="135"/>
    <col min="8" max="9" width="9.140625" style="119"/>
    <col min="10" max="10" width="56.5703125" style="119" customWidth="1"/>
    <col min="11" max="11" width="2.42578125" style="119" customWidth="1"/>
    <col min="12" max="16" width="9.140625" style="119" hidden="1" customWidth="1"/>
    <col min="17" max="17" width="13.140625" style="119" hidden="1" customWidth="1"/>
    <col min="18" max="19" width="9.140625" style="119" hidden="1" customWidth="1"/>
    <col min="20" max="21" width="9.140625" style="119" customWidth="1"/>
    <col min="22" max="16384" width="9.140625" style="119"/>
  </cols>
  <sheetData>
    <row r="1" spans="1:19" ht="18.75" customHeight="1">
      <c r="A1" s="119"/>
      <c r="B1" s="119"/>
      <c r="C1" s="120"/>
      <c r="D1" s="119"/>
      <c r="E1" s="119"/>
      <c r="F1" s="119"/>
      <c r="G1" s="119"/>
      <c r="H1" s="121"/>
      <c r="I1" s="121"/>
    </row>
    <row r="2" spans="1:19">
      <c r="A2" s="119"/>
      <c r="B2" s="119"/>
      <c r="C2" s="120"/>
      <c r="D2" s="119"/>
      <c r="E2" s="119"/>
      <c r="F2" s="119"/>
      <c r="G2" s="119"/>
      <c r="H2" s="121"/>
      <c r="I2" s="121"/>
      <c r="O2" s="122"/>
      <c r="P2" s="122"/>
      <c r="Q2" s="122"/>
      <c r="R2" s="122"/>
      <c r="S2" s="122"/>
    </row>
    <row r="3" spans="1:19">
      <c r="A3" s="119"/>
      <c r="B3" s="119"/>
      <c r="C3" s="120"/>
      <c r="D3" s="119"/>
      <c r="E3" s="119"/>
      <c r="F3" s="119"/>
      <c r="G3" s="119"/>
      <c r="H3" s="121"/>
      <c r="I3" s="121"/>
      <c r="O3" s="122"/>
      <c r="P3" s="122"/>
      <c r="Q3" s="122"/>
      <c r="R3" s="122"/>
      <c r="S3" s="122"/>
    </row>
    <row r="4" spans="1:19">
      <c r="A4" s="119"/>
      <c r="B4" s="119"/>
      <c r="C4" s="120"/>
      <c r="D4" s="119"/>
      <c r="E4" s="119"/>
      <c r="F4" s="119"/>
      <c r="G4" s="119"/>
      <c r="H4" s="121"/>
      <c r="I4" s="121"/>
      <c r="O4" s="122" t="s">
        <v>270</v>
      </c>
      <c r="P4" s="122"/>
      <c r="Q4" s="122"/>
      <c r="R4" s="122"/>
      <c r="S4" s="122"/>
    </row>
    <row r="5" spans="1:19" ht="9.75" customHeight="1">
      <c r="A5" s="119"/>
      <c r="B5" s="119"/>
      <c r="C5" s="120"/>
      <c r="D5" s="119"/>
      <c r="E5" s="119"/>
      <c r="F5" s="119"/>
      <c r="G5" s="119"/>
      <c r="H5" s="121"/>
      <c r="I5" s="121"/>
      <c r="O5" s="122"/>
      <c r="P5" s="122"/>
      <c r="Q5" s="122"/>
      <c r="R5" s="122"/>
      <c r="S5" s="122"/>
    </row>
    <row r="6" spans="1:19" ht="15.75" customHeight="1">
      <c r="A6" s="628" t="s">
        <v>46</v>
      </c>
      <c r="B6" s="628"/>
      <c r="C6" s="628"/>
      <c r="D6" s="628"/>
      <c r="E6" s="628"/>
      <c r="F6" s="628"/>
      <c r="G6" s="628"/>
      <c r="H6" s="628"/>
      <c r="I6" s="628"/>
      <c r="J6" s="628"/>
      <c r="K6" s="628"/>
      <c r="O6" s="122"/>
      <c r="P6" s="122"/>
      <c r="Q6" s="122"/>
      <c r="R6" s="122"/>
      <c r="S6" s="122"/>
    </row>
    <row r="7" spans="1:19" ht="6.75" customHeight="1">
      <c r="A7" s="628"/>
      <c r="B7" s="628"/>
      <c r="C7" s="628"/>
      <c r="D7" s="628"/>
      <c r="E7" s="628"/>
      <c r="F7" s="628"/>
      <c r="G7" s="628"/>
      <c r="H7" s="123"/>
      <c r="I7" s="124"/>
    </row>
    <row r="8" spans="1:19" ht="18.75">
      <c r="A8" s="632" t="s">
        <v>258</v>
      </c>
      <c r="B8" s="632"/>
      <c r="C8" s="632"/>
      <c r="D8" s="632"/>
      <c r="E8" s="632"/>
      <c r="F8" s="632"/>
      <c r="G8" s="632"/>
      <c r="H8" s="632"/>
      <c r="I8" s="632"/>
      <c r="J8" s="632"/>
      <c r="K8" s="632"/>
      <c r="N8" s="125"/>
      <c r="O8" s="125"/>
      <c r="P8" s="126"/>
    </row>
    <row r="9" spans="1:19" ht="86.25" customHeight="1">
      <c r="A9" s="127"/>
      <c r="B9" s="630" t="s">
        <v>285</v>
      </c>
      <c r="C9" s="631"/>
      <c r="D9" s="631"/>
      <c r="E9" s="631"/>
      <c r="F9" s="631"/>
      <c r="G9" s="631"/>
      <c r="H9" s="631"/>
      <c r="I9" s="631"/>
      <c r="J9" s="631"/>
      <c r="K9" s="631"/>
      <c r="N9" s="125"/>
      <c r="O9" s="125"/>
      <c r="P9" s="126"/>
    </row>
    <row r="10" spans="1:19" ht="8.25" customHeight="1">
      <c r="A10" s="128"/>
      <c r="B10" s="128"/>
      <c r="C10" s="128"/>
      <c r="D10" s="128"/>
      <c r="E10" s="128"/>
      <c r="F10" s="128"/>
      <c r="G10" s="128"/>
      <c r="N10" s="129"/>
      <c r="O10" s="125"/>
      <c r="P10" s="126"/>
    </row>
    <row r="11" spans="1:19">
      <c r="A11" s="128"/>
      <c r="B11" s="142"/>
      <c r="C11" s="130" t="s">
        <v>257</v>
      </c>
      <c r="D11" s="130"/>
      <c r="E11" s="142"/>
      <c r="F11" s="142"/>
      <c r="G11" s="142"/>
      <c r="H11" s="146"/>
      <c r="I11" s="146"/>
      <c r="J11" s="146"/>
      <c r="K11" s="146"/>
      <c r="N11" s="129"/>
      <c r="O11" s="131" t="str">
        <f>IF(AND('Datos generales'!$C$15="Máster de Formación Permanente",'Datos generales'!$C$50&gt;59,'Datos generales'!$C$50&lt;121),"seguir mirando","MASTER KO")</f>
        <v>MASTER KO</v>
      </c>
      <c r="P11" s="119" t="str">
        <f>IF('Datos generales'!A57=" ","OK","KO")</f>
        <v>KO</v>
      </c>
      <c r="R11" s="119" t="s">
        <v>265</v>
      </c>
      <c r="S11" s="119" t="str">
        <f>IF(AND('Datos generales'!$C$15="Máster de Formación Permanente",P11="OK"),"OK",IF(AND('Datos generales'!$C$15="Diploma de Especialización",P12="OK"),"OK",IF(AND('Datos generales'!$C$15="Experto",P13="OK"),"OK",IF(AND('Datos generales'!$C$15="Diploma de Formación Permanente",P14="OK"),"OK",IF(AND('Datos generales'!$C$15="Certificado de Formación Permanente",P15="OK"),"OK",IF(AND('Datos generales'!$C$15="Microcredencial",P16="OK"),"OK",IF(AND('Datos generales'!$C$15="Internado",P17="OK"),"OK","KO")))))))</f>
        <v>KO</v>
      </c>
    </row>
    <row r="12" spans="1:19">
      <c r="A12" s="132"/>
      <c r="B12" s="143"/>
      <c r="C12" s="629" t="str">
        <f>IF(S11="KO","- El número total de créditos no corresponde con el tipo de curso propuesto"," ")</f>
        <v>- El número total de créditos no corresponde con el tipo de curso propuesto</v>
      </c>
      <c r="D12" s="629"/>
      <c r="E12" s="629"/>
      <c r="F12" s="629"/>
      <c r="G12" s="629"/>
      <c r="H12" s="629"/>
      <c r="I12" s="629"/>
      <c r="J12" s="629"/>
      <c r="K12" s="146"/>
      <c r="N12" s="125"/>
      <c r="O12" s="125" t="s">
        <v>259</v>
      </c>
      <c r="P12" s="133" t="str">
        <f>IF(AND('Datos generales'!C15="Diploma de Especialización",'Datos generales'!C50&gt;29,'Datos generales'!C50&lt;60),"OK","KO")</f>
        <v>KO</v>
      </c>
    </row>
    <row r="13" spans="1:19">
      <c r="A13" s="132"/>
      <c r="B13" s="143"/>
      <c r="C13" s="629" t="str">
        <f>IF(OR(P20="KO",P22="KO"),"- El número de créditos de prácticas externas excede del máximo permitido del 50%"," ")</f>
        <v xml:space="preserve"> </v>
      </c>
      <c r="D13" s="629"/>
      <c r="E13" s="629"/>
      <c r="F13" s="629"/>
      <c r="G13" s="629"/>
      <c r="H13" s="629"/>
      <c r="I13" s="629"/>
      <c r="J13" s="629"/>
      <c r="K13" s="146"/>
      <c r="N13" s="125"/>
      <c r="O13" s="125" t="s">
        <v>260</v>
      </c>
      <c r="P13" s="131" t="str">
        <f>IF(AND('Datos generales'!$C$15="Experto",'Datos generales'!$C$50&gt;19,'Datos generales'!$C$50&lt;30),"OK","KO")</f>
        <v>KO</v>
      </c>
    </row>
    <row r="14" spans="1:19">
      <c r="A14" s="132"/>
      <c r="B14" s="143"/>
      <c r="C14" s="629" t="str">
        <f>IF(P27="KO","- Un curso de gestión externa no puede consignar importe de reserva de plaza.","")</f>
        <v/>
      </c>
      <c r="D14" s="629"/>
      <c r="E14" s="629"/>
      <c r="F14" s="629"/>
      <c r="G14" s="629"/>
      <c r="H14" s="629"/>
      <c r="I14" s="629"/>
      <c r="J14" s="629"/>
      <c r="K14" s="146"/>
      <c r="N14" s="125"/>
      <c r="O14" s="125" t="s">
        <v>263</v>
      </c>
      <c r="P14" s="131" t="str">
        <f>IF(AND('Datos generales'!$C$15="Diploma de Formación Permanente",'Datos generales'!$C$50&gt;14,'Datos generales'!$C$50&lt;31),"OK","KO")</f>
        <v>KO</v>
      </c>
    </row>
    <row r="15" spans="1:19" ht="49.5" customHeight="1">
      <c r="A15" s="132"/>
      <c r="B15" s="143"/>
      <c r="C15" s="634" t="str">
        <f>IF(P30="OK","","- El centro responsable y el centro gestor no coinciden. Recuerde que la documentación adjunta a la propuesta deberá aportar el visto bueno del centro gestor.")</f>
        <v/>
      </c>
      <c r="D15" s="634"/>
      <c r="E15" s="634"/>
      <c r="F15" s="634"/>
      <c r="G15" s="634"/>
      <c r="H15" s="634"/>
      <c r="I15" s="634"/>
      <c r="J15" s="634"/>
      <c r="K15" s="146"/>
      <c r="O15" s="119" t="s">
        <v>264</v>
      </c>
      <c r="P15" s="131" t="str">
        <f>IF(AND('Datos generales'!$C$15="Certificado de Formación Permanente",'Datos generales'!$C$50&gt;0,'Datos generales'!$C$50&lt;14),"OK","KO")</f>
        <v>KO</v>
      </c>
    </row>
    <row r="16" spans="1:19" ht="15.75" customHeight="1">
      <c r="A16" s="134"/>
      <c r="B16" s="143"/>
      <c r="C16" s="629" t="str">
        <f>IF('Datos generales'!C28&lt;&gt;"","","- Es obligatorio incluir un teléfono de información para el curso.")</f>
        <v>- Es obligatorio incluir un teléfono de información para el curso.</v>
      </c>
      <c r="D16" s="629"/>
      <c r="E16" s="629"/>
      <c r="F16" s="629"/>
      <c r="G16" s="629"/>
      <c r="H16" s="629"/>
      <c r="I16" s="629"/>
      <c r="J16" s="629"/>
      <c r="K16" s="146"/>
      <c r="O16" s="119" t="s">
        <v>261</v>
      </c>
      <c r="P16" s="131" t="str">
        <f>IF(AND('Datos generales'!$C$15="Microcredencial",'Datos generales'!$C$50&gt;0,'Datos generales'!$C$50&lt;15),"OK","KO")</f>
        <v>KO</v>
      </c>
    </row>
    <row r="17" spans="1:25">
      <c r="A17" s="132"/>
      <c r="B17" s="143"/>
      <c r="C17" s="629" t="str">
        <f>IF('Datos generales'!C27&lt;&gt;"","","- Es obligatorio incluir un correo electrónico de información para el curso.")</f>
        <v>- Es obligatorio incluir un correo electrónico de información para el curso.</v>
      </c>
      <c r="D17" s="629"/>
      <c r="E17" s="629"/>
      <c r="F17" s="629"/>
      <c r="G17" s="629"/>
      <c r="H17" s="629"/>
      <c r="I17" s="629"/>
      <c r="J17" s="629"/>
      <c r="K17" s="146"/>
      <c r="O17" s="119" t="s">
        <v>262</v>
      </c>
      <c r="P17" s="131" t="str">
        <f>IF(AND('Datos generales'!$C$15="Internado",'Datos generales'!$C$50&gt;79),"OK","KO")</f>
        <v>KO</v>
      </c>
    </row>
    <row r="18" spans="1:25">
      <c r="A18" s="132"/>
      <c r="B18" s="143"/>
      <c r="C18" s="629" t="str">
        <f>IF(P33="KO","- Debe completar todos los datos del director/a en la hoja de datos generales.","")</f>
        <v>- Debe completar todos los datos del director/a en la hoja de datos generales.</v>
      </c>
      <c r="D18" s="629"/>
      <c r="E18" s="629"/>
      <c r="F18" s="629"/>
      <c r="G18" s="629"/>
      <c r="H18" s="629"/>
      <c r="I18" s="629"/>
      <c r="J18" s="629"/>
      <c r="K18" s="146"/>
      <c r="Y18" s="149"/>
    </row>
    <row r="19" spans="1:25">
      <c r="A19" s="132"/>
      <c r="B19" s="143"/>
      <c r="C19" s="629" t="str">
        <f>IF(AND('Datos generales'!C61="",'Datos generales'!C20&lt;&gt;"Nueva propuesta"),"- No se ha indicado el importe del curso anterior en la hoja de datos generales.","")</f>
        <v>- No se ha indicado el importe del curso anterior en la hoja de datos generales.</v>
      </c>
      <c r="D19" s="629"/>
      <c r="E19" s="629"/>
      <c r="F19" s="629"/>
      <c r="G19" s="629"/>
      <c r="H19" s="629"/>
      <c r="I19" s="629"/>
      <c r="J19" s="629"/>
      <c r="K19" s="146"/>
    </row>
    <row r="20" spans="1:25">
      <c r="A20" s="132"/>
      <c r="B20" s="143"/>
      <c r="C20" s="633" t="str">
        <f>IF(P37="KO","- El importe del curso se ha incrementado por encima del IPC '7,3%'. Deberá presentarlo como propuesta CON modificación y justificarlo.","")</f>
        <v/>
      </c>
      <c r="D20" s="633"/>
      <c r="E20" s="633"/>
      <c r="F20" s="633"/>
      <c r="G20" s="633"/>
      <c r="H20" s="633"/>
      <c r="I20" s="633"/>
      <c r="J20" s="633"/>
      <c r="K20" s="146"/>
      <c r="O20" s="119" t="s">
        <v>267</v>
      </c>
      <c r="P20" s="119" t="str">
        <f>IF('Datos generales'!C52&gt;('Datos generales'!C50*50/100),"KO","OK")</f>
        <v>OK</v>
      </c>
    </row>
    <row r="21" spans="1:25">
      <c r="A21" s="132"/>
      <c r="B21" s="143"/>
      <c r="C21" s="633" t="str">
        <f>IF(P24="KO","- Debe indicar las fechas de inicio y fin del curso.","")</f>
        <v/>
      </c>
      <c r="D21" s="633"/>
      <c r="E21" s="633"/>
      <c r="F21" s="633"/>
      <c r="G21" s="633"/>
      <c r="H21" s="633"/>
      <c r="I21" s="633"/>
      <c r="J21" s="633"/>
      <c r="K21" s="146"/>
    </row>
    <row r="22" spans="1:25">
      <c r="A22" s="132"/>
      <c r="B22" s="143"/>
      <c r="C22" s="629" t="str">
        <f>IF(Q34="KO","- Debe indicar las fechas de las dos convocatorias de títulos propios.","")</f>
        <v/>
      </c>
      <c r="D22" s="629"/>
      <c r="E22" s="629"/>
      <c r="F22" s="629"/>
      <c r="G22" s="629"/>
      <c r="H22" s="629"/>
      <c r="I22" s="629"/>
      <c r="J22" s="629"/>
      <c r="K22" s="146"/>
      <c r="O22" s="119" t="s">
        <v>268</v>
      </c>
      <c r="P22" s="119" t="str">
        <f>"OK"</f>
        <v>OK</v>
      </c>
    </row>
    <row r="23" spans="1:25">
      <c r="A23" s="132"/>
      <c r="B23" s="143"/>
      <c r="C23" s="629" t="str">
        <f>IF(P53="KO","- Debe indicar en su apartado el nombre y apellidos del decano/la decana del centro responsable.","")</f>
        <v>- Debe indicar en su apartado el nombre y apellidos del decano/la decana del centro responsable.</v>
      </c>
      <c r="D23" s="629"/>
      <c r="E23" s="629"/>
      <c r="F23" s="629"/>
      <c r="G23" s="629"/>
      <c r="H23" s="629"/>
      <c r="I23" s="629"/>
      <c r="J23" s="629"/>
      <c r="K23" s="146"/>
    </row>
    <row r="24" spans="1:25">
      <c r="A24" s="132"/>
      <c r="B24" s="143"/>
      <c r="C24" s="629"/>
      <c r="D24" s="629"/>
      <c r="E24" s="629"/>
      <c r="F24" s="629"/>
      <c r="G24" s="629"/>
      <c r="H24" s="629"/>
      <c r="I24" s="629"/>
      <c r="J24" s="629"/>
      <c r="K24" s="146"/>
      <c r="O24" s="119" t="s">
        <v>288</v>
      </c>
      <c r="P24" s="119" t="str">
        <f>IF(AND(Q24=TRUE,OR('Datos generales'!B70="",'Datos generales'!E70="")),"KO","OK")</f>
        <v>OK</v>
      </c>
      <c r="Q24" s="119" t="b">
        <f>OR('Datos generales'!C15="Máster de Formación Permanente",'Datos generales'!C15="Diploma de Especialización",'Datos generales'!C15="Experto",'Datos generales'!C15="Internado")</f>
        <v>0</v>
      </c>
    </row>
    <row r="25" spans="1:25">
      <c r="A25" s="132"/>
      <c r="B25" s="143"/>
      <c r="C25" s="629" t="str">
        <f>IF(AND(P30="KO",'Datos generales'!E128=""),"- El centro gestor es distinto del centro responsable. Debe indicar el nombre y apellidos del decano/la decana del centro gestor.","")</f>
        <v/>
      </c>
      <c r="D25" s="629"/>
      <c r="E25" s="629"/>
      <c r="F25" s="629"/>
      <c r="G25" s="629"/>
      <c r="H25" s="629"/>
      <c r="I25" s="629"/>
      <c r="J25" s="629"/>
      <c r="K25" s="146"/>
    </row>
    <row r="26" spans="1:25" ht="4.5" customHeight="1">
      <c r="A26" s="132"/>
      <c r="B26" s="143"/>
      <c r="C26" s="146"/>
      <c r="D26" s="146"/>
      <c r="E26" s="146"/>
      <c r="F26" s="146"/>
      <c r="G26" s="146"/>
      <c r="H26" s="146"/>
      <c r="I26" s="146"/>
      <c r="J26" s="146"/>
      <c r="K26" s="146"/>
    </row>
    <row r="27" spans="1:25">
      <c r="A27" s="119"/>
      <c r="B27" s="140"/>
      <c r="C27" s="136" t="s">
        <v>256</v>
      </c>
      <c r="D27" s="136"/>
      <c r="E27" s="147"/>
      <c r="F27" s="147"/>
      <c r="G27" s="147"/>
      <c r="H27" s="147"/>
      <c r="I27" s="147"/>
      <c r="J27" s="147"/>
      <c r="K27" s="147"/>
      <c r="O27" s="119" t="s">
        <v>266</v>
      </c>
      <c r="P27" s="119" t="str">
        <f>IF(AND('Datos generales'!E69&lt;&gt;"",'Datos generales'!E107="Sí"),"KO","OK")</f>
        <v>OK</v>
      </c>
    </row>
    <row r="28" spans="1:25">
      <c r="A28" s="119"/>
      <c r="B28" s="140"/>
      <c r="C28" s="635" t="str">
        <f>IF(P54="KO","- Debe indicar en su apartado el nombre y apellidos del/la gerente del centro responsable.","")</f>
        <v>- Debe indicar en su apartado el nombre y apellidos del/la gerente del centro responsable.</v>
      </c>
      <c r="D28" s="635"/>
      <c r="E28" s="635"/>
      <c r="F28" s="635"/>
      <c r="G28" s="635"/>
      <c r="H28" s="635"/>
      <c r="I28" s="635"/>
      <c r="J28" s="635"/>
      <c r="K28" s="147"/>
    </row>
    <row r="29" spans="1:25">
      <c r="A29" s="132"/>
      <c r="B29" s="140"/>
      <c r="C29" s="629" t="str">
        <f>IF(OR('Datos económicos'!E69&gt;0.009,'Datos económicos'!E69&lt;-0.009),"- El presupuesto no está equilibrado. El balance de ingresos/gastos debe ser igual a cero.","")</f>
        <v/>
      </c>
      <c r="D29" s="629"/>
      <c r="E29" s="629"/>
      <c r="F29" s="629"/>
      <c r="G29" s="629"/>
      <c r="H29" s="629"/>
      <c r="I29" s="629"/>
      <c r="J29" s="629"/>
      <c r="K29" s="147"/>
    </row>
    <row r="30" spans="1:25">
      <c r="A30" s="132"/>
      <c r="B30" s="140"/>
      <c r="C30" s="629" t="str">
        <f>IF(P40="OK","","- El número total de alumnos de la hoja de datos generales no coincide con el desglose hecho en la hoja de datos económicos.")</f>
        <v/>
      </c>
      <c r="D30" s="629"/>
      <c r="E30" s="629"/>
      <c r="F30" s="629"/>
      <c r="G30" s="629"/>
      <c r="H30" s="629"/>
      <c r="I30" s="629"/>
      <c r="J30" s="629"/>
      <c r="K30" s="147"/>
      <c r="O30" s="119" t="s">
        <v>269</v>
      </c>
      <c r="P30" s="119" t="str">
        <f>IF('Datos generales'!C22='Datos generales'!C24,"OK","KO")</f>
        <v>OK</v>
      </c>
    </row>
    <row r="31" spans="1:25" ht="4.5" customHeight="1">
      <c r="A31" s="132"/>
      <c r="B31" s="140"/>
      <c r="C31" s="147"/>
      <c r="D31" s="147"/>
      <c r="E31" s="147"/>
      <c r="F31" s="147"/>
      <c r="G31" s="147"/>
      <c r="H31" s="147"/>
      <c r="I31" s="147"/>
      <c r="J31" s="147"/>
      <c r="K31" s="147"/>
    </row>
    <row r="32" spans="1:25">
      <c r="A32" s="119"/>
      <c r="B32" s="144"/>
      <c r="C32" s="137" t="s">
        <v>255</v>
      </c>
      <c r="D32" s="137"/>
      <c r="E32" s="148"/>
      <c r="F32" s="148"/>
      <c r="G32" s="148"/>
      <c r="H32" s="148"/>
      <c r="I32" s="148"/>
      <c r="J32" s="148"/>
      <c r="K32" s="148"/>
    </row>
    <row r="33" spans="1:17">
      <c r="A33" s="132"/>
      <c r="B33" s="144"/>
      <c r="C33" s="629" t="str">
        <f>IF(P56="KO", "- Las horas de TFM de la memoria académica no coinciden con las horas de tutorización de TFM en la hoja de datos académicos. Estas deben coincidir.","")</f>
        <v/>
      </c>
      <c r="D33" s="629"/>
      <c r="E33" s="629"/>
      <c r="F33" s="629"/>
      <c r="G33" s="629"/>
      <c r="H33" s="629"/>
      <c r="I33" s="629"/>
      <c r="J33" s="629"/>
      <c r="K33" s="148"/>
      <c r="O33" s="119" t="s">
        <v>271</v>
      </c>
      <c r="P33" s="119" t="str">
        <f>IF(OR('Datos generales'!C30="",'Datos generales'!F30="",'Datos generales'!C31="",'Datos generales'!E31="",'Datos generales'!C32=""),"KO","OK")</f>
        <v>KO</v>
      </c>
    </row>
    <row r="34" spans="1:17">
      <c r="A34" s="132"/>
      <c r="B34" s="144"/>
      <c r="C34" s="636"/>
      <c r="D34" s="636"/>
      <c r="E34" s="636"/>
      <c r="F34" s="636"/>
      <c r="G34" s="636"/>
      <c r="H34" s="636"/>
      <c r="I34" s="636"/>
      <c r="J34" s="636"/>
      <c r="K34" s="148"/>
      <c r="O34" s="119" t="s">
        <v>272</v>
      </c>
      <c r="P34" s="119" t="b">
        <f>OR('Datos generales'!C15="Máster de Formación Permanente",'Datos generales'!C15="Diploma de Especialización",'Datos generales'!C15="Experto",'Datos generales'!C15="Internado")</f>
        <v>0</v>
      </c>
      <c r="Q34" s="119" t="str">
        <f>IF(AND(P34=TRUE,OR('Datos generales'!B71="",'Datos generales'!E71="")),"KO","OK")</f>
        <v>OK</v>
      </c>
    </row>
    <row r="35" spans="1:17">
      <c r="A35" s="132"/>
      <c r="B35" s="144"/>
      <c r="C35" s="629" t="str">
        <f>IF(P42="KO","- La participación del profesorado UCM no llega al mínimo del 25% exigido, y no se ha cumplimentado el apartado de justificación.","")</f>
        <v>- La participación del profesorado UCM no llega al mínimo del 25% exigido, y no se ha cumplimentado el apartado de justificación.</v>
      </c>
      <c r="D35" s="629"/>
      <c r="E35" s="629"/>
      <c r="F35" s="629"/>
      <c r="G35" s="629"/>
      <c r="H35" s="629"/>
      <c r="I35" s="629"/>
      <c r="J35" s="629"/>
      <c r="K35" s="148"/>
    </row>
    <row r="36" spans="1:17">
      <c r="A36" s="132"/>
      <c r="B36" s="144"/>
      <c r="C36" s="629" t="str">
        <f>IF(P59="KO","- Las horas de tutorización de prácticas curriculares deben ser las mismas que las calculadas en la hoja de memoria académica.","")</f>
        <v/>
      </c>
      <c r="D36" s="629"/>
      <c r="E36" s="629"/>
      <c r="F36" s="629"/>
      <c r="G36" s="629"/>
      <c r="H36" s="629"/>
      <c r="I36" s="629"/>
      <c r="J36" s="629"/>
      <c r="K36" s="148"/>
      <c r="N36" s="138">
        <v>7.2999999999999995E-2</v>
      </c>
      <c r="O36" s="119" t="s">
        <v>273</v>
      </c>
      <c r="P36" s="119" t="str">
        <f>IF('Datos generales'!C62&gt;'RESUMEN ERRORES'!N36,"KO","OK")</f>
        <v>OK</v>
      </c>
    </row>
    <row r="37" spans="1:17">
      <c r="A37" s="132"/>
      <c r="B37" s="144"/>
      <c r="C37" s="629" t="str">
        <f>IF(P60="KO","- Las horas de supervisión de prácticas clínicas deben ser las mismas que las calculadas en la hoja de memoria académica.","")</f>
        <v/>
      </c>
      <c r="D37" s="629"/>
      <c r="E37" s="629"/>
      <c r="F37" s="629"/>
      <c r="G37" s="629"/>
      <c r="H37" s="629"/>
      <c r="I37" s="629"/>
      <c r="J37" s="629"/>
      <c r="K37" s="148"/>
      <c r="P37" s="119" t="str">
        <f>IF(AND('Datos generales'!C20="Propuesta sin modificación",'RESUMEN ERRORES'!P36="KO"),"KO","OK")</f>
        <v>OK</v>
      </c>
    </row>
    <row r="38" spans="1:17" ht="5.25" customHeight="1">
      <c r="A38" s="132"/>
      <c r="B38" s="144"/>
      <c r="C38" s="148"/>
      <c r="D38" s="148"/>
      <c r="E38" s="148"/>
      <c r="F38" s="148"/>
      <c r="G38" s="148"/>
      <c r="H38" s="148"/>
      <c r="I38" s="148"/>
      <c r="J38" s="148"/>
      <c r="K38" s="148"/>
    </row>
    <row r="39" spans="1:17">
      <c r="A39" s="119"/>
      <c r="B39" s="141"/>
      <c r="C39" s="139" t="s">
        <v>254</v>
      </c>
      <c r="D39" s="139"/>
      <c r="E39" s="145"/>
      <c r="F39" s="145"/>
      <c r="G39" s="145"/>
      <c r="H39" s="145"/>
      <c r="I39" s="145"/>
      <c r="J39" s="145"/>
      <c r="K39" s="145"/>
    </row>
    <row r="40" spans="1:17">
      <c r="A40" s="132"/>
      <c r="B40" s="141"/>
      <c r="C40" s="629" t="str">
        <f>IF(P44="KO", "- No ha cumplimentado completamente la hoja del módulo de TFM.","")</f>
        <v/>
      </c>
      <c r="D40" s="629"/>
      <c r="E40" s="629"/>
      <c r="F40" s="629"/>
      <c r="G40" s="629"/>
      <c r="H40" s="629"/>
      <c r="I40" s="629"/>
      <c r="J40" s="629"/>
      <c r="K40" s="145"/>
      <c r="O40" s="119" t="s">
        <v>274</v>
      </c>
      <c r="P40" s="119" t="str">
        <f>IF('Datos económicos'!C42='Datos generales'!B65,"OK","KO")</f>
        <v>OK</v>
      </c>
    </row>
    <row r="41" spans="1:17">
      <c r="A41" s="132"/>
      <c r="B41" s="141"/>
      <c r="C41" s="629" t="str">
        <f>IF(P49="KO","- El curso tiene prácticas externas y no ha cumplimentado completamente la hoja de 'módulo de prácticas externas'.","")</f>
        <v/>
      </c>
      <c r="D41" s="629"/>
      <c r="E41" s="629"/>
      <c r="F41" s="629"/>
      <c r="G41" s="629"/>
      <c r="H41" s="629"/>
      <c r="I41" s="629"/>
      <c r="J41" s="629"/>
      <c r="K41" s="145"/>
    </row>
    <row r="42" spans="1:17">
      <c r="A42" s="132"/>
      <c r="B42" s="141"/>
      <c r="C42" s="629" t="str">
        <f>IF(P51="KO","- El curso tiene prácticas clínicas y no ha cumplimentado completamente la hoja de 'módulo de prácticas clínicas'.","")</f>
        <v/>
      </c>
      <c r="D42" s="629"/>
      <c r="E42" s="629"/>
      <c r="F42" s="629"/>
      <c r="G42" s="629"/>
      <c r="H42" s="629"/>
      <c r="I42" s="629"/>
      <c r="J42" s="629"/>
      <c r="K42" s="145"/>
      <c r="O42" s="119" t="s">
        <v>277</v>
      </c>
      <c r="P42" s="119" t="str">
        <f>IF(AND('Datos académicos'!F120&lt;25%,'Datos académicos'!B126=""),"KO","OK")</f>
        <v>KO</v>
      </c>
    </row>
    <row r="43" spans="1:17">
      <c r="A43" s="128"/>
      <c r="B43" s="141"/>
      <c r="C43" s="629"/>
      <c r="D43" s="629"/>
      <c r="E43" s="629"/>
      <c r="F43" s="629"/>
      <c r="G43" s="629"/>
      <c r="H43" s="629"/>
      <c r="I43" s="629"/>
      <c r="J43" s="629"/>
      <c r="K43" s="145"/>
    </row>
    <row r="44" spans="1:17" ht="17.25" customHeight="1">
      <c r="A44" s="128"/>
      <c r="B44" s="141"/>
      <c r="C44" s="145"/>
      <c r="D44" s="145"/>
      <c r="E44" s="145"/>
      <c r="F44" s="145"/>
      <c r="G44" s="145"/>
      <c r="H44" s="145"/>
      <c r="I44" s="145"/>
      <c r="J44" s="145"/>
      <c r="K44" s="145"/>
      <c r="O44" s="119" t="s">
        <v>278</v>
      </c>
      <c r="P44" s="119" t="str">
        <f>IF(AND('Datos generales'!C15="Máster de Formación Permanente",OR('Módulo TFM'!A19="",'Módulo TFM'!A22="",'Módulo TFM'!A25="")),"KO","OK")</f>
        <v>OK</v>
      </c>
    </row>
    <row r="45" spans="1:17">
      <c r="A45" s="128"/>
      <c r="B45" s="128"/>
      <c r="C45" s="119"/>
      <c r="D45" s="119"/>
      <c r="E45" s="119"/>
      <c r="F45" s="119"/>
      <c r="G45" s="119"/>
    </row>
    <row r="46" spans="1:17">
      <c r="A46" s="128"/>
      <c r="B46" s="128"/>
      <c r="C46" s="119"/>
      <c r="D46" s="119"/>
      <c r="E46" s="119"/>
      <c r="F46" s="119"/>
      <c r="G46" s="119"/>
      <c r="O46" s="119" t="s">
        <v>279</v>
      </c>
      <c r="P46" s="119" t="str">
        <f>IF('Datos generales'!C17="Dos años","2",IF('Datos generales'!C17="Tres años","3","1"))</f>
        <v>1</v>
      </c>
    </row>
    <row r="47" spans="1:17">
      <c r="A47" s="128"/>
      <c r="B47" s="128"/>
      <c r="C47" s="119"/>
      <c r="D47" s="119"/>
      <c r="E47" s="119"/>
      <c r="F47" s="119"/>
      <c r="G47" s="119"/>
      <c r="P47" s="135"/>
    </row>
    <row r="48" spans="1:17">
      <c r="A48" s="128"/>
      <c r="B48" s="128"/>
      <c r="C48" s="119"/>
      <c r="D48" s="119"/>
      <c r="E48" s="119"/>
      <c r="F48" s="119"/>
      <c r="G48" s="119"/>
    </row>
    <row r="49" spans="1:16">
      <c r="A49" s="128"/>
      <c r="B49" s="128"/>
      <c r="C49" s="119"/>
      <c r="D49" s="119"/>
      <c r="E49" s="119"/>
      <c r="F49" s="119"/>
      <c r="G49" s="119"/>
      <c r="O49" s="119" t="s">
        <v>280</v>
      </c>
      <c r="P49" s="119" t="str">
        <f>IF('Módulo Prácticas Externas '!B17&gt;0,IF(OR('Módulo Prácticas Externas '!A20="",'Módulo Prácticas Externas '!H17="",'Módulo Prácticas Externas '!A23="",'Módulo Prácticas Externas '!A26="",'Módulo Prácticas Externas '!A29=""),"KO","OK"),"OK")</f>
        <v>OK</v>
      </c>
    </row>
    <row r="50" spans="1:16">
      <c r="A50" s="128"/>
      <c r="B50" s="128"/>
      <c r="C50" s="119"/>
      <c r="D50" s="119"/>
      <c r="E50" s="119"/>
      <c r="F50" s="119"/>
      <c r="G50" s="119"/>
    </row>
    <row r="51" spans="1:16">
      <c r="A51" s="119"/>
      <c r="B51" s="119"/>
      <c r="C51" s="119"/>
      <c r="D51" s="119"/>
      <c r="E51" s="119"/>
      <c r="F51" s="119"/>
      <c r="G51" s="119"/>
      <c r="O51" s="119" t="s">
        <v>281</v>
      </c>
      <c r="P51" s="119" t="str">
        <f>IF('Módulo Prácticas Clínicas'!B16&gt;0,IF(OR('Módulo Prácticas Clínicas'!A19="",'Módulo Prácticas Clínicas'!A22="",'Módulo Prácticas Clínicas'!A25="",'Módulo Prácticas Clínicas'!A29=""),"KO","OK"),"OK")</f>
        <v>OK</v>
      </c>
    </row>
    <row r="52" spans="1:16">
      <c r="A52" s="119"/>
      <c r="B52" s="119"/>
      <c r="C52" s="119"/>
      <c r="D52" s="119"/>
      <c r="E52" s="119"/>
      <c r="F52" s="119"/>
      <c r="G52" s="119"/>
    </row>
    <row r="53" spans="1:16">
      <c r="A53" s="119"/>
      <c r="B53" s="119"/>
      <c r="C53" s="119"/>
      <c r="D53" s="119"/>
      <c r="E53" s="119"/>
      <c r="F53" s="119"/>
      <c r="G53" s="119"/>
      <c r="O53" s="119" t="s">
        <v>282</v>
      </c>
      <c r="P53" s="119" t="str">
        <f>IF('Datos generales'!D121="","KO","OK")</f>
        <v>KO</v>
      </c>
    </row>
    <row r="54" spans="1:16">
      <c r="A54" s="119"/>
      <c r="B54" s="119"/>
      <c r="C54" s="119"/>
      <c r="D54" s="119"/>
      <c r="E54" s="119"/>
      <c r="F54" s="119"/>
      <c r="G54" s="119"/>
      <c r="O54" s="119" t="s">
        <v>283</v>
      </c>
      <c r="P54" s="119" t="str">
        <f>IF('Datos económicos'!C81="","KO","OK")</f>
        <v>KO</v>
      </c>
    </row>
    <row r="55" spans="1:16">
      <c r="A55" s="119"/>
      <c r="B55" s="119"/>
      <c r="C55" s="119"/>
      <c r="D55" s="119"/>
      <c r="E55" s="119"/>
      <c r="F55" s="119"/>
      <c r="G55" s="119"/>
    </row>
    <row r="56" spans="1:16">
      <c r="A56" s="119"/>
      <c r="B56" s="119"/>
      <c r="C56" s="119"/>
      <c r="D56" s="119"/>
      <c r="E56" s="119"/>
      <c r="F56" s="119"/>
      <c r="G56" s="119"/>
      <c r="O56" s="119" t="s">
        <v>284</v>
      </c>
      <c r="P56" s="119" t="str">
        <f>IF(INT('Memoria académica'!F40)&lt;&gt;0,IF('Datos académicos'!#REF!&lt;&gt;'Memoria académica'!F40,"KO","OK"),"OK")</f>
        <v>OK</v>
      </c>
    </row>
    <row r="57" spans="1:16">
      <c r="A57" s="119"/>
      <c r="B57" s="119"/>
      <c r="C57" s="119"/>
      <c r="D57" s="119"/>
      <c r="E57" s="119"/>
      <c r="F57" s="119"/>
      <c r="G57" s="119"/>
    </row>
    <row r="58" spans="1:16">
      <c r="A58" s="119"/>
      <c r="B58" s="119"/>
      <c r="C58" s="119"/>
      <c r="D58" s="119"/>
      <c r="E58" s="119"/>
      <c r="F58" s="119"/>
      <c r="G58" s="119"/>
    </row>
    <row r="59" spans="1:16">
      <c r="A59" s="119"/>
      <c r="B59" s="119"/>
      <c r="C59" s="119"/>
      <c r="D59" s="119"/>
      <c r="E59" s="119"/>
      <c r="F59" s="119"/>
      <c r="G59" s="119"/>
      <c r="O59" s="119" t="s">
        <v>287</v>
      </c>
      <c r="P59" s="119" t="str">
        <f>IF(ROUND(('Memoria académica'!F38),0)&lt;&gt;0,IF(ROUND(('Memoria académica'!F38),0)&lt;&gt;'Datos académicos'!#REF!,"KO","OK"),"OK")</f>
        <v>OK</v>
      </c>
    </row>
    <row r="60" spans="1:16">
      <c r="A60" s="119"/>
      <c r="B60" s="119"/>
      <c r="C60" s="119"/>
      <c r="D60" s="119"/>
      <c r="E60" s="119"/>
      <c r="F60" s="119"/>
      <c r="G60" s="119"/>
      <c r="O60" s="119" t="s">
        <v>286</v>
      </c>
      <c r="P60" s="119" t="str">
        <f>IF(ROUND(('Memoria académica'!F39),0)&lt;&gt;0,IF(ROUND(('Memoria académica'!F39),0)&lt;&gt;'Datos académicos'!#REF!,"KO","OK"),"OK")</f>
        <v>OK</v>
      </c>
    </row>
    <row r="61" spans="1:16">
      <c r="A61" s="119"/>
      <c r="B61" s="119"/>
      <c r="C61" s="119"/>
      <c r="D61" s="119"/>
      <c r="E61" s="119"/>
      <c r="F61" s="119"/>
      <c r="G61" s="119"/>
    </row>
    <row r="62" spans="1:16">
      <c r="A62" s="119"/>
      <c r="B62" s="119"/>
      <c r="C62" s="119"/>
      <c r="D62" s="119"/>
      <c r="E62" s="119"/>
      <c r="F62" s="119"/>
      <c r="G62" s="119"/>
    </row>
    <row r="63" spans="1:16">
      <c r="A63" s="119"/>
      <c r="B63" s="119"/>
      <c r="C63" s="119"/>
      <c r="D63" s="119"/>
      <c r="E63" s="119"/>
      <c r="F63" s="119"/>
      <c r="G63" s="119"/>
    </row>
    <row r="64" spans="1:16">
      <c r="A64" s="119"/>
      <c r="B64" s="119"/>
      <c r="C64" s="119"/>
      <c r="D64" s="119"/>
      <c r="E64" s="119"/>
      <c r="F64" s="119"/>
      <c r="G64" s="119"/>
    </row>
    <row r="65" s="119" customFormat="1"/>
    <row r="66" s="119" customFormat="1"/>
    <row r="67" s="119" customFormat="1"/>
    <row r="68" s="119" customFormat="1"/>
    <row r="69" s="119" customFormat="1"/>
    <row r="70" s="119" customFormat="1"/>
    <row r="71" s="119" customFormat="1"/>
    <row r="72" s="119" customFormat="1"/>
    <row r="73" s="119" customFormat="1"/>
    <row r="74" s="119" customFormat="1"/>
    <row r="75" s="119" customFormat="1"/>
    <row r="76" s="119" customFormat="1"/>
    <row r="77" s="119" customFormat="1"/>
    <row r="78" s="119" customFormat="1"/>
    <row r="79" s="119" customFormat="1"/>
    <row r="80" s="119" customFormat="1"/>
    <row r="81" s="119" customFormat="1"/>
    <row r="82" s="119" customFormat="1"/>
    <row r="83" s="119" customFormat="1"/>
    <row r="84" s="119" customFormat="1"/>
    <row r="85" s="119" customFormat="1"/>
    <row r="86" s="119" customFormat="1"/>
    <row r="87" s="119" customFormat="1"/>
    <row r="88" s="119" customFormat="1"/>
    <row r="89" s="119" customFormat="1"/>
    <row r="90" s="119" customFormat="1"/>
    <row r="91" s="119" customFormat="1"/>
    <row r="92" s="119" customFormat="1"/>
    <row r="93" s="119" customFormat="1"/>
    <row r="94" s="119" customFormat="1"/>
    <row r="95" s="119" customFormat="1"/>
    <row r="96" s="119" customFormat="1"/>
    <row r="97" s="119" customFormat="1"/>
    <row r="98" s="119" customFormat="1"/>
    <row r="99" s="119" customFormat="1"/>
    <row r="100" s="119" customFormat="1"/>
    <row r="101" s="119" customFormat="1"/>
    <row r="102" s="119" customFormat="1"/>
    <row r="103" s="119" customFormat="1"/>
    <row r="104" s="119" customFormat="1"/>
    <row r="105" s="119" customFormat="1"/>
    <row r="106" s="119" customFormat="1"/>
    <row r="107" s="119" customFormat="1"/>
    <row r="108" s="119" customFormat="1"/>
    <row r="109" s="119" customFormat="1"/>
    <row r="110" s="119" customFormat="1"/>
    <row r="111" s="119" customFormat="1"/>
    <row r="112" s="119" customFormat="1"/>
    <row r="113" s="119" customFormat="1"/>
    <row r="114" s="119" customFormat="1"/>
    <row r="115" s="119" customFormat="1"/>
    <row r="116" s="119" customFormat="1"/>
    <row r="117" s="119" customFormat="1"/>
    <row r="118" s="119" customFormat="1"/>
    <row r="119" s="119" customFormat="1"/>
    <row r="120" s="119" customFormat="1"/>
    <row r="121" s="119" customFormat="1"/>
    <row r="122" s="119" customFormat="1"/>
    <row r="123" s="119" customFormat="1"/>
    <row r="124" s="119" customFormat="1"/>
    <row r="125" s="119" customFormat="1"/>
    <row r="126" s="119" customFormat="1"/>
    <row r="127" s="119" customFormat="1"/>
    <row r="128" s="119" customFormat="1"/>
    <row r="129" s="119" customFormat="1"/>
    <row r="130" s="119" customFormat="1"/>
    <row r="131" s="119" customFormat="1"/>
    <row r="132" s="119" customFormat="1"/>
    <row r="133" s="119" customFormat="1"/>
    <row r="134" s="119" customFormat="1"/>
    <row r="135" s="119" customFormat="1"/>
    <row r="136" s="119" customFormat="1"/>
    <row r="137" s="119" customFormat="1"/>
    <row r="138" s="119" customFormat="1"/>
    <row r="139" s="119" customFormat="1"/>
    <row r="140" s="119" customFormat="1"/>
    <row r="141" s="119" customFormat="1"/>
    <row r="142" s="119" customFormat="1"/>
    <row r="143" s="119" customFormat="1"/>
    <row r="144" s="119" customFormat="1"/>
    <row r="145" s="119" customFormat="1"/>
    <row r="146" s="119" customFormat="1"/>
    <row r="147" s="119" customFormat="1"/>
    <row r="148" s="119" customFormat="1"/>
    <row r="149" s="119" customFormat="1"/>
  </sheetData>
  <sheetProtection algorithmName="SHA-512" hashValue="rzfydxgt8n52hvd6wLW375bhttvEqnsgqpAvb51pV1tKGvryz6DoHDmX/y0bMl8qhxZtp7xDZQaa45xH5ahRag==" saltValue="Sl1oUc0k0NtPsbL7Ya3uTg==" spinCount="100000" sheet="1" objects="1" scenarios="1"/>
  <mergeCells count="30">
    <mergeCell ref="C43:J43"/>
    <mergeCell ref="C36:J36"/>
    <mergeCell ref="C37:J37"/>
    <mergeCell ref="C40:J40"/>
    <mergeCell ref="C41:J41"/>
    <mergeCell ref="C42:J42"/>
    <mergeCell ref="C29:J29"/>
    <mergeCell ref="C30:J30"/>
    <mergeCell ref="C33:J33"/>
    <mergeCell ref="C34:J34"/>
    <mergeCell ref="C35:J35"/>
    <mergeCell ref="C22:J22"/>
    <mergeCell ref="C23:J23"/>
    <mergeCell ref="C24:J24"/>
    <mergeCell ref="C25:J25"/>
    <mergeCell ref="C28:J28"/>
    <mergeCell ref="C21:J21"/>
    <mergeCell ref="C16:J16"/>
    <mergeCell ref="C17:J17"/>
    <mergeCell ref="C18:J18"/>
    <mergeCell ref="C14:J14"/>
    <mergeCell ref="C15:J15"/>
    <mergeCell ref="C19:J19"/>
    <mergeCell ref="C20:J20"/>
    <mergeCell ref="A6:K6"/>
    <mergeCell ref="A7:G7"/>
    <mergeCell ref="C13:J13"/>
    <mergeCell ref="C12:J12"/>
    <mergeCell ref="B9:K9"/>
    <mergeCell ref="A8:K8"/>
  </mergeCells>
  <pageMargins left="0.25" right="0.25" top="0.75" bottom="0.75" header="0.3" footer="0.3"/>
  <pageSetup paperSize="9" scale="7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rgb="FF0070C0"/>
    <pageSetUpPr fitToPage="1"/>
  </sheetPr>
  <dimension ref="A7:O67"/>
  <sheetViews>
    <sheetView showGridLines="0" topLeftCell="A4" zoomScale="85" zoomScaleNormal="85" workbookViewId="0">
      <selection activeCell="B16" sqref="B16"/>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49"/>
      <c r="B13" s="649"/>
      <c r="C13" s="649"/>
      <c r="D13" s="649"/>
      <c r="E13" s="649"/>
      <c r="F13" s="649"/>
      <c r="G13" s="649"/>
      <c r="H13" s="649"/>
      <c r="I13" s="649"/>
      <c r="J13" s="649"/>
      <c r="K13" s="649"/>
      <c r="L13" s="649"/>
      <c r="M13" s="649"/>
      <c r="N13" s="649"/>
    </row>
    <row r="14" spans="1:15" ht="18.75">
      <c r="A14" s="641" t="str">
        <f>"Módulo 1: "&amp;'Memoria académica'!B19</f>
        <v xml:space="preserve">Módulo 1: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académica'!D19+'Memoria académica'!D20&lt;&gt;0,'Memoria académica'!D19+'Memoria académica'!D20,"")</f>
        <v/>
      </c>
      <c r="D16" s="78" t="s">
        <v>204</v>
      </c>
      <c r="E16" s="79"/>
      <c r="F16" s="639" t="str">
        <f>IF(AND('Memoria académica'!E19="",'Memoria académica'!E20=""),"",IF(AND('Memoria académica'!E19&lt;&gt;"",'Memoria académica'!E20&lt;&gt;""),"Semipresencial",IF('Memoria académica'!E19&lt;&gt;"",'Memoria académica'!E19,'Memoria académica'!E20)))</f>
        <v/>
      </c>
      <c r="G16" s="639"/>
      <c r="I16" s="77" t="s">
        <v>206</v>
      </c>
      <c r="J16" s="74"/>
      <c r="K16" s="74"/>
      <c r="L16" s="2"/>
      <c r="M16" s="650" t="str">
        <f>IF('Memoria académica'!F19+'Memoria académica'!F20&lt;&gt;0,'Memoria académica'!F19+'Memoria académica'!F20,"")</f>
        <v/>
      </c>
      <c r="N16" s="650"/>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7"/>
      <c r="F52" s="637"/>
      <c r="G52" s="637"/>
      <c r="H52" s="1"/>
      <c r="I52" s="1"/>
      <c r="J52" s="1"/>
      <c r="K52" s="1"/>
      <c r="L52" s="1"/>
      <c r="M52" s="1"/>
      <c r="N52" s="1"/>
    </row>
    <row r="53" spans="1:14">
      <c r="A53" s="1"/>
      <c r="B53" s="74"/>
      <c r="C53" s="74"/>
      <c r="D53" s="74"/>
      <c r="E53" s="637"/>
      <c r="F53" s="637"/>
      <c r="G53" s="637"/>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EroZqrH4xIzyW+Ngi2aDXI+IBAIeXkMArZCQvpoHRE81iT9bEZf+a8b7IYZcOrYemiF5XEo5nPgpmyAuKW0o0g==" saltValue="M7FRD7upBtoW66Coc2fS+A==" spinCount="100000" sheet="1" objects="1" scenarios="1"/>
  <mergeCells count="28">
    <mergeCell ref="A13:N13"/>
    <mergeCell ref="I30:I31"/>
    <mergeCell ref="J30:J31"/>
    <mergeCell ref="K30:K31"/>
    <mergeCell ref="L30:L31"/>
    <mergeCell ref="M16:N16"/>
    <mergeCell ref="A31:C31"/>
    <mergeCell ref="E30:E31"/>
    <mergeCell ref="F30:F31"/>
    <mergeCell ref="G30:G31"/>
    <mergeCell ref="H30:H31"/>
    <mergeCell ref="A24:N24"/>
    <mergeCell ref="E52:G52"/>
    <mergeCell ref="E53:G53"/>
    <mergeCell ref="A10:N10"/>
    <mergeCell ref="A7:N7"/>
    <mergeCell ref="A8:N8"/>
    <mergeCell ref="F16:G16"/>
    <mergeCell ref="A19:N19"/>
    <mergeCell ref="A14:N14"/>
    <mergeCell ref="A29:D29"/>
    <mergeCell ref="E29:N29"/>
    <mergeCell ref="A22:N22"/>
    <mergeCell ref="A25:N25"/>
    <mergeCell ref="A50:D50"/>
    <mergeCell ref="M30:M31"/>
    <mergeCell ref="N30:N31"/>
    <mergeCell ref="A12:N1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70C0"/>
    <pageSetUpPr fitToPage="1"/>
  </sheetPr>
  <dimension ref="A7:Q63"/>
  <sheetViews>
    <sheetView showGridLines="0" zoomScale="85" zoomScaleNormal="85" workbookViewId="0">
      <selection activeCell="A25" sqref="A25:N25"/>
    </sheetView>
  </sheetViews>
  <sheetFormatPr baseColWidth="10" defaultColWidth="10.85546875" defaultRowHeight="15"/>
  <cols>
    <col min="1" max="1" width="20.140625" customWidth="1"/>
    <col min="2" max="2" width="10.140625" style="43" customWidth="1"/>
    <col min="3" max="3" width="13.42578125" style="43" customWidth="1"/>
    <col min="4" max="4" width="16" style="43" customWidth="1"/>
    <col min="5" max="5" width="1.85546875" style="43" customWidth="1"/>
    <col min="6" max="7" width="7.5703125" style="43" customWidth="1"/>
    <col min="8" max="8" width="6.140625" customWidth="1"/>
    <col min="9" max="11" width="7.5703125" customWidth="1"/>
    <col min="12" max="12" width="6.28515625" customWidth="1"/>
    <col min="13" max="13" width="5.85546875" customWidth="1"/>
    <col min="14" max="14" width="5.2851562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2: "&amp;'Memoria académica'!B21</f>
        <v xml:space="preserve">Módulo 2: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académica'!D21+'Memoria académica'!D22&lt;&gt;0,'Memoria académica'!D21+'Memoria académica'!D22,"")</f>
        <v/>
      </c>
      <c r="D16" s="79" t="s">
        <v>204</v>
      </c>
      <c r="F16" s="656" t="str">
        <f>IF(AND('Memoria académica'!E21="",'Memoria académica'!E22=""),"",IF(AND('Memoria académica'!E21&lt;&gt;"",'Memoria académica'!E22&lt;&gt;""),"Semipresencial",IF('Memoria académica'!E21&lt;&gt;"",'Memoria académica'!E21,'Memoria académica'!E22)))</f>
        <v/>
      </c>
      <c r="G16" s="639"/>
      <c r="I16" s="77" t="s">
        <v>206</v>
      </c>
      <c r="J16" s="84"/>
      <c r="K16" s="84"/>
      <c r="L16" s="27"/>
      <c r="M16" s="650" t="str">
        <f>IF('Memoria académica'!F21+'Memoria académica'!F22&lt;&gt;0,'Memoria académica'!F21+'Memoria académica'!F22,"")</f>
        <v/>
      </c>
      <c r="N16" s="650"/>
    </row>
    <row r="17" spans="1:17">
      <c r="D17" s="51"/>
    </row>
    <row r="18" spans="1:17">
      <c r="A18" s="77" t="s">
        <v>135</v>
      </c>
      <c r="D18" s="51"/>
    </row>
    <row r="19" spans="1:17" ht="231" customHeight="1">
      <c r="A19" s="646"/>
      <c r="B19" s="646"/>
      <c r="C19" s="646"/>
      <c r="D19" s="646"/>
      <c r="E19" s="646"/>
      <c r="F19" s="646"/>
      <c r="G19" s="646"/>
      <c r="H19" s="646"/>
      <c r="I19" s="646"/>
      <c r="J19" s="646"/>
      <c r="K19" s="646"/>
      <c r="L19" s="646"/>
      <c r="M19" s="646"/>
      <c r="N19" s="646"/>
      <c r="Q19" s="32"/>
    </row>
    <row r="20" spans="1:17" ht="15.6" customHeight="1">
      <c r="A20" s="80"/>
      <c r="B20" s="80"/>
      <c r="C20" s="80"/>
      <c r="D20" s="80"/>
      <c r="E20" s="80"/>
      <c r="F20" s="80"/>
      <c r="G20" s="80"/>
      <c r="H20" s="80"/>
      <c r="I20" s="80"/>
      <c r="J20" s="80"/>
      <c r="K20" s="80"/>
      <c r="L20" s="80"/>
      <c r="M20" s="80"/>
      <c r="N20" s="80"/>
    </row>
    <row r="21" spans="1:17">
      <c r="A21" s="77" t="s">
        <v>136</v>
      </c>
      <c r="D21" s="51"/>
    </row>
    <row r="22" spans="1:17" ht="117" customHeight="1">
      <c r="A22" s="654"/>
      <c r="B22" s="654"/>
      <c r="C22" s="654"/>
      <c r="D22" s="654"/>
      <c r="E22" s="654"/>
      <c r="F22" s="654"/>
      <c r="G22" s="654"/>
      <c r="H22" s="654"/>
      <c r="I22" s="654"/>
      <c r="J22" s="654"/>
      <c r="K22" s="654"/>
      <c r="L22" s="654"/>
      <c r="M22" s="654"/>
      <c r="N22" s="654"/>
    </row>
    <row r="23" spans="1:17">
      <c r="A23" s="26"/>
      <c r="D23" s="51"/>
    </row>
    <row r="24" spans="1:17" s="1" customFormat="1">
      <c r="A24" s="655" t="s">
        <v>305</v>
      </c>
      <c r="B24" s="653"/>
      <c r="C24" s="653"/>
      <c r="D24" s="653"/>
      <c r="E24" s="653"/>
      <c r="F24" s="653"/>
      <c r="G24" s="653"/>
      <c r="H24" s="653"/>
      <c r="I24" s="653"/>
      <c r="J24" s="653"/>
      <c r="K24" s="653"/>
      <c r="L24" s="653"/>
      <c r="M24" s="653"/>
      <c r="N24" s="653"/>
    </row>
    <row r="25" spans="1:17" ht="147" customHeight="1">
      <c r="A25" s="646"/>
      <c r="B25" s="646"/>
      <c r="C25" s="646"/>
      <c r="D25" s="646"/>
      <c r="E25" s="646"/>
      <c r="F25" s="646"/>
      <c r="G25" s="646"/>
      <c r="H25" s="646"/>
      <c r="I25" s="646"/>
      <c r="J25" s="646"/>
      <c r="K25" s="646"/>
      <c r="L25" s="646"/>
      <c r="M25" s="646"/>
      <c r="N25" s="646"/>
    </row>
    <row r="26" spans="1:17" ht="16.5" customHeight="1">
      <c r="A26" s="80"/>
      <c r="B26" s="80"/>
      <c r="C26" s="80"/>
      <c r="D26" s="80"/>
      <c r="E26" s="80"/>
      <c r="F26" s="80"/>
      <c r="G26" s="80"/>
      <c r="H26" s="80"/>
      <c r="I26" s="80"/>
      <c r="J26" s="80"/>
      <c r="K26" s="80"/>
      <c r="L26" s="80"/>
      <c r="M26" s="80"/>
      <c r="N26" s="80"/>
    </row>
    <row r="28" spans="1:17">
      <c r="A28" s="2"/>
      <c r="B28" s="74"/>
      <c r="C28" s="74"/>
      <c r="D28" s="106"/>
      <c r="E28" s="74"/>
      <c r="F28" s="74"/>
      <c r="G28" s="74"/>
      <c r="H28" s="1"/>
      <c r="I28" s="1"/>
      <c r="J28" s="1"/>
      <c r="K28" s="1"/>
      <c r="L28" s="1"/>
      <c r="M28" s="1"/>
      <c r="N28" s="1"/>
    </row>
    <row r="29" spans="1:17">
      <c r="A29" s="642"/>
      <c r="B29" s="643"/>
      <c r="C29" s="643"/>
      <c r="D29" s="643"/>
      <c r="E29" s="644"/>
      <c r="F29" s="644"/>
      <c r="G29" s="644"/>
      <c r="H29" s="644"/>
      <c r="I29" s="644"/>
      <c r="J29" s="644"/>
      <c r="K29" s="644"/>
      <c r="L29" s="644"/>
      <c r="M29" s="644"/>
      <c r="N29" s="644"/>
      <c r="O29" s="71"/>
    </row>
    <row r="30" spans="1:17">
      <c r="A30" s="74"/>
      <c r="B30" s="74"/>
      <c r="C30" s="74"/>
      <c r="D30" s="74"/>
      <c r="E30" s="637"/>
      <c r="F30" s="637"/>
      <c r="G30" s="637"/>
      <c r="H30" s="637"/>
      <c r="I30" s="637"/>
      <c r="J30" s="637"/>
      <c r="K30" s="637"/>
      <c r="L30" s="637"/>
      <c r="M30" s="637"/>
      <c r="N30" s="637"/>
    </row>
    <row r="31" spans="1:17">
      <c r="A31" s="651"/>
      <c r="B31" s="652"/>
      <c r="C31" s="652"/>
      <c r="D31" s="82"/>
      <c r="E31" s="637"/>
      <c r="F31" s="637"/>
      <c r="G31" s="637"/>
      <c r="H31" s="637"/>
      <c r="I31" s="637"/>
      <c r="J31" s="637"/>
      <c r="K31" s="637"/>
      <c r="L31" s="637"/>
      <c r="M31" s="637"/>
      <c r="N31" s="637"/>
    </row>
    <row r="32" spans="1:17">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RfJqrioMXM2XiUqZrEhT2gWs3ufdMnWbNVNUDe3/yxo4tpu41NJVIczWaR11btOeNphiffKUF2Kj4WTF6sm6tQ==" saltValue="grP8GbxbocgdVPH9jQC09Q=="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19.85546875" customWidth="1"/>
    <col min="2" max="2" width="11" style="43" customWidth="1"/>
    <col min="3" max="3" width="14.42578125" style="43" customWidth="1"/>
    <col min="4" max="4" width="13" style="43" customWidth="1"/>
    <col min="5" max="5" width="1.28515625" style="43" customWidth="1"/>
    <col min="6" max="7" width="7.5703125" style="43" customWidth="1"/>
    <col min="8" max="8" width="3.5703125" customWidth="1"/>
    <col min="9" max="11" width="7.5703125" customWidth="1"/>
    <col min="12" max="12" width="6.7109375" customWidth="1"/>
    <col min="13" max="13" width="6.140625" customWidth="1"/>
    <col min="14" max="14" width="4.4257812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3: "&amp;'Memoria académica'!B23</f>
        <v xml:space="preserve">Módulo 3: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académica'!D23+'Memoria académica'!D24&lt;&gt;0,'Memoria académica'!D23+'Memoria académica'!D24,"")</f>
        <v/>
      </c>
      <c r="D16" s="79" t="s">
        <v>204</v>
      </c>
      <c r="F16" s="639" t="str">
        <f>IF(AND('Memoria académica'!E23="",'Memoria académica'!E24=""),"",IF(AND('Memoria académica'!E23&lt;&gt;"",'Memoria académica'!E24&lt;&gt;""),"Semipresencial",IF('Memoria académica'!E23&lt;&gt;"",'Memoria académica'!E23,'Memoria académica'!E24)))</f>
        <v/>
      </c>
      <c r="G16" s="639"/>
      <c r="I16" s="77" t="s">
        <v>206</v>
      </c>
      <c r="J16" s="84"/>
      <c r="K16" s="84"/>
      <c r="L16" s="27"/>
      <c r="M16" s="650" t="str">
        <f>IF('Memoria académica'!F23+'Memoria académica'!F24&lt;&gt;0,'Memoria académica'!F23+'Memoria académica'!F24,"")</f>
        <v/>
      </c>
      <c r="N16" s="650"/>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7" t="s">
        <v>304</v>
      </c>
      <c r="B24" s="657"/>
      <c r="C24" s="657"/>
      <c r="D24" s="657"/>
      <c r="E24" s="657"/>
      <c r="F24" s="657"/>
      <c r="G24" s="657"/>
      <c r="H24" s="657"/>
      <c r="I24" s="657"/>
      <c r="J24" s="657"/>
      <c r="K24" s="657"/>
      <c r="L24" s="657"/>
      <c r="M24" s="657"/>
      <c r="N24" s="65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DTmx9gVCgTaA2CbUSrEnoX1SQ0R7VShVwRmODfMeBiSYafL/xkaYMd6yx8v/nB/WiaTT5pjAxyoSd+zwJXu00A==" saltValue="w/WLqQbJQY7nNT2/vhMgaA=="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82" fitToHeight="0" orientation="portrait" r:id="rId1"/>
  <headerFooter>
    <oddFooter>&amp;C&amp;A: &amp;P/&amp;N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20.28515625" customWidth="1"/>
    <col min="2" max="2" width="11.140625" style="43" customWidth="1"/>
    <col min="3" max="3" width="10.140625" style="43" customWidth="1"/>
    <col min="4" max="4" width="20.5703125" style="43" customWidth="1"/>
    <col min="5" max="5" width="2.140625" style="43" customWidth="1"/>
    <col min="6" max="7" width="7.5703125" style="43" customWidth="1"/>
    <col min="8" max="11" width="7.5703125" customWidth="1"/>
    <col min="12" max="12" width="6.42578125" customWidth="1"/>
    <col min="13" max="13" width="6" customWidth="1"/>
    <col min="14" max="14" width="4.4257812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s="45" customFormat="1" ht="16.5" customHeight="1">
      <c r="A12" s="648" t="s">
        <v>244</v>
      </c>
      <c r="B12" s="648"/>
      <c r="C12" s="648"/>
      <c r="D12" s="648"/>
      <c r="E12" s="648"/>
      <c r="F12" s="648"/>
      <c r="G12" s="648"/>
      <c r="H12" s="648"/>
      <c r="I12" s="648"/>
      <c r="J12" s="648"/>
      <c r="K12" s="648"/>
      <c r="L12" s="648"/>
      <c r="M12" s="648"/>
      <c r="N12" s="648"/>
    </row>
    <row r="14" spans="1:15" ht="18.75">
      <c r="A14" s="641" t="str">
        <f>"Módulo 4: "&amp;'Memoria académica'!B25</f>
        <v xml:space="preserve">Módulo 4: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académica'!D25+'Memoria académica'!D26&lt;&gt;0,'Memoria académica'!D25+'Memoria académica'!D26,"")</f>
        <v/>
      </c>
      <c r="D16" s="79" t="s">
        <v>204</v>
      </c>
      <c r="F16" s="639" t="str">
        <f>IF(AND('Memoria académica'!E25="",'Memoria académica'!E26=""),"",IF(AND('Memoria académica'!E25&lt;&gt;"",'Memoria académica'!E26&lt;&gt;""),"Semipresencial",IF('Memoria académica'!E25&lt;&gt;"",'Memoria académica'!E25,'Memoria académica'!E26)))</f>
        <v/>
      </c>
      <c r="G16" s="639"/>
      <c r="I16" s="77" t="s">
        <v>206</v>
      </c>
      <c r="J16" s="84"/>
      <c r="K16" s="84"/>
      <c r="L16" s="27"/>
      <c r="M16" s="650" t="str">
        <f>IF('Memoria académica'!F25+'Memoria académica'!F26&lt;&gt;0,'Memoria académica'!F25+'Memoria académica'!F26,"")</f>
        <v/>
      </c>
      <c r="N16" s="650"/>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GLR5rAQj6MIowaH/4eut/EijwBOrOVW6lm9bxIZOED5Wlj+HXh6f4CfT7+ugQlsPpWIsHJA0vHcoyxaWFAtRWQ==" saltValue="btgZbHGVHqZF8rty5L0pbg=="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6" fitToHeight="0" orientation="portrait" r:id="rId1"/>
  <headerFooter>
    <oddFooter>&amp;C&amp;A: &amp;P/&amp;N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0070C0"/>
    <pageSetUpPr fitToPage="1"/>
  </sheetPr>
  <dimension ref="A7:O63"/>
  <sheetViews>
    <sheetView showGridLines="0" zoomScale="85" zoomScaleNormal="85" workbookViewId="0">
      <selection activeCell="A25" sqref="A25:N25"/>
    </sheetView>
  </sheetViews>
  <sheetFormatPr baseColWidth="10" defaultColWidth="10.85546875" defaultRowHeight="15"/>
  <cols>
    <col min="1" max="1" width="19.7109375" customWidth="1"/>
    <col min="2" max="2" width="11.5703125" style="43" customWidth="1"/>
    <col min="3" max="3" width="15.42578125" style="43" customWidth="1"/>
    <col min="4" max="4" width="12.5703125" style="43" customWidth="1"/>
    <col min="5" max="5" width="1.85546875" style="43" customWidth="1"/>
    <col min="6" max="7" width="7.5703125" style="43" customWidth="1"/>
    <col min="8" max="8" width="6.5703125" customWidth="1"/>
    <col min="9" max="11" width="7.5703125" customWidth="1"/>
    <col min="12" max="12" width="6.7109375" customWidth="1"/>
    <col min="13" max="13" width="6.5703125" customWidth="1"/>
    <col min="14" max="14" width="5.4257812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5: "&amp;'Memoria académica'!B27</f>
        <v xml:space="preserve">Módulo 5: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académica'!D27+'Memoria académica'!D28&lt;&gt;0,'Memoria académica'!D27+'Memoria académica'!D28,"")</f>
        <v/>
      </c>
      <c r="D16" s="79" t="s">
        <v>204</v>
      </c>
      <c r="F16" s="639" t="str">
        <f>IF(AND('Memoria académica'!E27="",'Memoria académica'!E28=""),"",IF(AND('Memoria académica'!E27&lt;&gt;"",'Memoria académica'!E28&lt;&gt;""),"Semipresencial",IF('Memoria académica'!E27&lt;&gt;"",'Memoria académica'!E27,'Memoria académica'!E28)))</f>
        <v/>
      </c>
      <c r="G16" s="639"/>
      <c r="I16" s="77" t="s">
        <v>206</v>
      </c>
      <c r="J16" s="84"/>
      <c r="K16" s="84"/>
      <c r="L16" s="27"/>
      <c r="M16" s="650" t="str">
        <f>IF('Memoria académica'!F27+'Memoria académica'!F28&lt;&gt;0,'Memoria académica'!F27+'Memoria académica'!F28,"")</f>
        <v/>
      </c>
      <c r="N16" s="650"/>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s="2" customFormat="1"/>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ht="18.75">
      <c r="A51" s="83"/>
      <c r="B51" s="1"/>
      <c r="C51" s="74"/>
      <c r="D51" s="74"/>
      <c r="E51" s="74"/>
      <c r="F51" s="74"/>
      <c r="G51" s="74"/>
      <c r="H51" s="1"/>
      <c r="I51" s="1"/>
      <c r="J51" s="1"/>
      <c r="K51" s="1"/>
      <c r="L51" s="1"/>
      <c r="M51" s="1"/>
      <c r="N51" s="1"/>
    </row>
    <row r="52" spans="1:14">
      <c r="A52" s="1"/>
      <c r="B52" s="1"/>
      <c r="C52" s="74"/>
      <c r="D52" s="74"/>
      <c r="E52" s="74"/>
      <c r="F52" s="74"/>
      <c r="G52" s="74"/>
      <c r="H52" s="1"/>
      <c r="I52" s="1"/>
      <c r="J52" s="1"/>
      <c r="K52" s="1"/>
      <c r="L52" s="1"/>
      <c r="M52" s="1"/>
      <c r="N52" s="1"/>
    </row>
    <row r="53" spans="1:14">
      <c r="A53" s="1"/>
      <c r="B53" s="1"/>
      <c r="C53" s="1"/>
      <c r="D53" s="1"/>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qrjgtga1HvfZHKRFrzHJ8RAg0VSMm3QqhLfp16ZIWipYl5nJ7Cw1c0TQ9LgxGEnfx8p3wQXTMFIqrFa7x+5thg==" saltValue="5mlKgvVoGCq8Ihd1rNBGGQ=="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0070C0"/>
    <pageSetUpPr fitToPage="1"/>
  </sheetPr>
  <dimension ref="A7:O63"/>
  <sheetViews>
    <sheetView showGridLines="0" zoomScale="85" zoomScaleNormal="85" workbookViewId="0">
      <selection activeCell="R14" sqref="R14"/>
    </sheetView>
  </sheetViews>
  <sheetFormatPr baseColWidth="10" defaultColWidth="10.85546875" defaultRowHeight="15"/>
  <cols>
    <col min="1" max="1" width="20.140625" customWidth="1"/>
    <col min="2" max="2" width="11.140625" style="43" customWidth="1"/>
    <col min="3" max="3" width="14.42578125" style="43" customWidth="1"/>
    <col min="4" max="4" width="12.85546875" style="43" customWidth="1"/>
    <col min="5" max="5" width="1.42578125" style="43" customWidth="1"/>
    <col min="6" max="7" width="7.5703125" style="43" customWidth="1"/>
    <col min="8" max="11" width="7.5703125" customWidth="1"/>
    <col min="12" max="12" width="6.5703125" customWidth="1"/>
    <col min="13" max="13" width="6.7109375" customWidth="1"/>
    <col min="14" max="14" width="5.8554687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6: "&amp;'Memoria académica'!B29</f>
        <v xml:space="preserve">Módulo 6: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académica'!D29+'Memoria académica'!D30&lt;&gt;0,'Memoria académica'!D29+'Memoria académica'!D30,"")</f>
        <v/>
      </c>
      <c r="D16" s="79" t="s">
        <v>204</v>
      </c>
      <c r="F16" s="639" t="str">
        <f>IF(AND('Memoria académica'!E29="",'Memoria académica'!E30=""),"",IF(AND('Memoria académica'!E29&lt;&gt;"",'Memoria académica'!E30&lt;&gt;""),"Semipresencial",IF('Memoria académica'!E29&lt;&gt;"",'Memoria académica'!E29,'Memoria académica'!E30)))</f>
        <v/>
      </c>
      <c r="G16" s="639"/>
      <c r="I16" s="77" t="s">
        <v>206</v>
      </c>
      <c r="J16" s="84"/>
      <c r="K16" s="84"/>
      <c r="L16" s="27"/>
      <c r="M16" s="650" t="str">
        <f>IF('Memoria académica'!F29+'Memoria académica'!F30&lt;&gt;0,'Memoria académica'!F29+'Memoria académica'!F30,"")</f>
        <v/>
      </c>
      <c r="N16" s="650"/>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c r="A53" s="1"/>
      <c r="B53" s="74"/>
      <c r="C53" s="74"/>
      <c r="D53" s="74"/>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L96cKIPevPmYY1naAj4otbXxWQhc+5OrN4sMk1Xvf8jHem+yOV416cvSTm7wVSkyltccVzCUuz0xfTWzpgMQzA==" saltValue="uTe5H4uuNuKzP5a1rYfRyA=="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49"/>
      <c r="B13" s="649"/>
      <c r="C13" s="649"/>
      <c r="D13" s="649"/>
      <c r="E13" s="649"/>
      <c r="F13" s="649"/>
      <c r="G13" s="649"/>
      <c r="H13" s="649"/>
      <c r="I13" s="649"/>
      <c r="J13" s="649"/>
      <c r="K13" s="649"/>
      <c r="L13" s="649"/>
      <c r="M13" s="649"/>
      <c r="N13" s="649"/>
    </row>
    <row r="14" spans="1:15" ht="18.75">
      <c r="A14" s="641" t="str">
        <f>"Módulo 7: "&amp;'Memoria académica'!B31</f>
        <v xml:space="preserve">Módulo 7: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académica'!D31+'Memoria académica'!D32&lt;&gt;0,'Memoria académica'!D31+'Memoria académica'!D32,"")</f>
        <v/>
      </c>
      <c r="D16" s="78" t="s">
        <v>204</v>
      </c>
      <c r="E16" s="79"/>
      <c r="F16" s="639" t="str">
        <f>IF(AND('Memoria académica'!E31="",'Memoria académica'!E32=""),"",IF(AND('Memoria académica'!E31&lt;&gt;"",'Memoria académica'!E32&lt;&gt;""),"Semipresencial",IF('Memoria académica'!E31&lt;&gt;"",'Memoria académica'!E31,'Memoria académica'!E32)))</f>
        <v/>
      </c>
      <c r="G16" s="639"/>
      <c r="I16" s="77" t="s">
        <v>206</v>
      </c>
      <c r="J16" s="74"/>
      <c r="K16" s="74"/>
      <c r="L16" s="2"/>
      <c r="M16" s="650" t="str">
        <f>IF('Memoria académica'!F31+'Memoria académica'!F32&lt;&gt;0,'Memoria académica'!F31+'Memoria académica'!F32,"")</f>
        <v/>
      </c>
      <c r="N16" s="650"/>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7"/>
      <c r="F52" s="637"/>
      <c r="G52" s="637"/>
      <c r="H52" s="1"/>
      <c r="I52" s="1"/>
      <c r="J52" s="1"/>
      <c r="K52" s="1"/>
      <c r="L52" s="1"/>
      <c r="M52" s="1"/>
      <c r="N52" s="1"/>
    </row>
    <row r="53" spans="1:14">
      <c r="A53" s="1"/>
      <c r="B53" s="74"/>
      <c r="C53" s="74"/>
      <c r="D53" s="74"/>
      <c r="E53" s="637"/>
      <c r="F53" s="637"/>
      <c r="G53" s="637"/>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trRUqptnKhcVnypX+JoDohKZG9q/bGBYsOvbtRnhNj3YiBpT/N9FSDz5GocpxOizeFzMWIg2hNw3uznOVK1aYA==" saltValue="D+xpiw5pb0o3txLzAF0wLw=="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49"/>
      <c r="B13" s="649"/>
      <c r="C13" s="649"/>
      <c r="D13" s="649"/>
      <c r="E13" s="649"/>
      <c r="F13" s="649"/>
      <c r="G13" s="649"/>
      <c r="H13" s="649"/>
      <c r="I13" s="649"/>
      <c r="J13" s="649"/>
      <c r="K13" s="649"/>
      <c r="L13" s="649"/>
      <c r="M13" s="649"/>
      <c r="N13" s="649"/>
    </row>
    <row r="14" spans="1:15" ht="18.75">
      <c r="A14" s="641" t="str">
        <f>"Módulo 8: "&amp;'Memoria académica'!B33</f>
        <v xml:space="preserve">Módulo 8: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académica'!D33+'Memoria académica'!D34&lt;&gt;0,'Memoria académica'!D33+'Memoria académica'!D34,"")</f>
        <v/>
      </c>
      <c r="D16" s="78" t="s">
        <v>204</v>
      </c>
      <c r="E16" s="79"/>
      <c r="F16" s="639" t="str">
        <f>IF(AND('Memoria académica'!E33="",'Memoria académica'!E34=""),"",IF(AND('Memoria académica'!E33&lt;&gt;"",'Memoria académica'!E34&lt;&gt;""),"Semipresencial",IF('Memoria académica'!E33&lt;&gt;"",'Memoria académica'!E34,'Memoria académica'!E33)))</f>
        <v/>
      </c>
      <c r="G16" s="639"/>
      <c r="I16" s="77" t="s">
        <v>206</v>
      </c>
      <c r="J16" s="74"/>
      <c r="K16" s="74"/>
      <c r="L16" s="2"/>
      <c r="M16" s="650" t="str">
        <f>IF('Memoria académica'!F33+'Memoria académica'!F34&lt;&gt;0,'Memoria académica'!F33+'Memoria académica'!F34,"")</f>
        <v/>
      </c>
      <c r="N16" s="650"/>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7"/>
      <c r="F52" s="637"/>
      <c r="G52" s="637"/>
      <c r="H52" s="1"/>
      <c r="I52" s="1"/>
      <c r="J52" s="1"/>
      <c r="K52" s="1"/>
      <c r="L52" s="1"/>
      <c r="M52" s="1"/>
      <c r="N52" s="1"/>
    </row>
    <row r="53" spans="1:14">
      <c r="A53" s="1"/>
      <c r="B53" s="74"/>
      <c r="C53" s="74"/>
      <c r="D53" s="74"/>
      <c r="E53" s="637"/>
      <c r="F53" s="637"/>
      <c r="G53" s="637"/>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GnE1SlG4pxhY0djsYzT6llOx6oJxzF6m3/JnqbLRR7cxNOKgc9bhnd3DRVxDfFpjVltykqWsxvw2/41KnPXH9A==" saltValue="7fy+AakvusZ/xHlFYAwuUQ=="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2" t="s">
        <v>46</v>
      </c>
      <c r="B7" s="612"/>
      <c r="C7" s="612"/>
      <c r="D7" s="612"/>
      <c r="E7" s="612"/>
      <c r="F7" s="612"/>
      <c r="G7" s="612"/>
      <c r="H7" s="612"/>
      <c r="I7" s="612"/>
      <c r="J7" s="612"/>
      <c r="K7" s="612"/>
      <c r="L7" s="612"/>
      <c r="M7" s="612"/>
      <c r="N7" s="612"/>
    </row>
    <row r="8" spans="1:15" ht="14.45" customHeight="1">
      <c r="A8" s="612" t="str">
        <f>IF('Datos generales'!C15="","",'Datos generales'!C15&amp;" en " &amp;'Datos generales'!C16)</f>
        <v/>
      </c>
      <c r="B8" s="612"/>
      <c r="C8" s="612"/>
      <c r="D8" s="612"/>
      <c r="E8" s="612"/>
      <c r="F8" s="612"/>
      <c r="G8" s="612"/>
      <c r="H8" s="612"/>
      <c r="I8" s="612"/>
      <c r="J8" s="612"/>
      <c r="K8" s="612"/>
      <c r="L8" s="612"/>
      <c r="M8" s="612"/>
      <c r="N8" s="612"/>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49"/>
      <c r="B13" s="649"/>
      <c r="C13" s="649"/>
      <c r="D13" s="649"/>
      <c r="E13" s="649"/>
      <c r="F13" s="649"/>
      <c r="G13" s="649"/>
      <c r="H13" s="649"/>
      <c r="I13" s="649"/>
      <c r="J13" s="649"/>
      <c r="K13" s="649"/>
      <c r="L13" s="649"/>
      <c r="M13" s="649"/>
      <c r="N13" s="649"/>
    </row>
    <row r="14" spans="1:15" ht="18.75">
      <c r="A14" s="641" t="str">
        <f>"Módulo 9: "&amp;'Memoria académica'!B35</f>
        <v xml:space="preserve">Módulo 9: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académica'!D35+'Memoria académica'!D36&lt;&gt;0,'Memoria académica'!D35+'Memoria académica'!D36,"")</f>
        <v/>
      </c>
      <c r="D16" s="78" t="s">
        <v>204</v>
      </c>
      <c r="E16" s="79"/>
      <c r="F16" s="639" t="str">
        <f>IF(AND('Memoria académica'!E35="",'Memoria académica'!E36=""),"",IF(AND('Memoria académica'!E35&lt;&gt;"",'Memoria académica'!E36&lt;&gt;""),"Semipresencial",IF('Memoria académica'!E35&lt;&gt;"",'Memoria académica'!E36,'Memoria académica'!E35)))</f>
        <v/>
      </c>
      <c r="G16" s="639"/>
      <c r="I16" s="77" t="s">
        <v>206</v>
      </c>
      <c r="J16" s="74"/>
      <c r="K16" s="74"/>
      <c r="L16" s="2"/>
      <c r="M16" s="650" t="str">
        <f>IF('Memoria académica'!F35+'Memoria académica'!F36&lt;&gt;0,'Memoria académica'!F35+'Memoria académica'!F36,"")</f>
        <v/>
      </c>
      <c r="N16" s="650"/>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7"/>
      <c r="F30" s="637"/>
      <c r="G30" s="637"/>
      <c r="H30" s="637"/>
      <c r="I30" s="637"/>
      <c r="J30" s="637"/>
      <c r="K30" s="637"/>
      <c r="L30" s="637"/>
      <c r="M30" s="637"/>
      <c r="N30" s="637"/>
    </row>
    <row r="31" spans="1:15">
      <c r="A31" s="651"/>
      <c r="B31" s="652"/>
      <c r="C31" s="652"/>
      <c r="D31" s="82"/>
      <c r="E31" s="637"/>
      <c r="F31" s="637"/>
      <c r="G31" s="637"/>
      <c r="H31" s="637"/>
      <c r="I31" s="637"/>
      <c r="J31" s="637"/>
      <c r="K31" s="637"/>
      <c r="L31" s="637"/>
      <c r="M31" s="637"/>
      <c r="N31" s="637"/>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7"/>
      <c r="F52" s="637"/>
      <c r="G52" s="637"/>
      <c r="H52" s="1"/>
      <c r="I52" s="1"/>
      <c r="J52" s="1"/>
      <c r="K52" s="1"/>
      <c r="L52" s="1"/>
      <c r="M52" s="1"/>
      <c r="N52" s="1"/>
    </row>
    <row r="53" spans="1:14">
      <c r="A53" s="1"/>
      <c r="B53" s="74"/>
      <c r="C53" s="74"/>
      <c r="D53" s="74"/>
      <c r="E53" s="637"/>
      <c r="F53" s="637"/>
      <c r="G53" s="637"/>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UA2iaN3LJYx2L7s09IOxSU1ffvbhd7jTa9Y436SoldC0gjK0tL7VEctrLBwakWaY11cDPA6HAxzG24vOvyA1Mg==" saltValue="MR3jkx/ssDjN8v96M1NHCw=="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0070C0"/>
    <pageSetUpPr fitToPage="1"/>
  </sheetPr>
  <dimension ref="A7:N59"/>
  <sheetViews>
    <sheetView showGridLines="0" zoomScale="90" zoomScaleNormal="90" workbookViewId="0">
      <selection activeCell="A15" sqref="A15:I15"/>
    </sheetView>
  </sheetViews>
  <sheetFormatPr baseColWidth="10" defaultColWidth="10.85546875" defaultRowHeight="15"/>
  <cols>
    <col min="1" max="1" width="20.140625" customWidth="1"/>
    <col min="2" max="2" width="9" style="43" customWidth="1"/>
    <col min="3" max="3" width="15.85546875" style="43" customWidth="1"/>
    <col min="4" max="4" width="14.5703125" style="43" customWidth="1"/>
    <col min="5" max="5" width="14.140625" style="43" customWidth="1"/>
    <col min="6" max="6" width="16.85546875" style="43" customWidth="1"/>
    <col min="7" max="7" width="11.28515625" style="43" customWidth="1"/>
    <col min="8" max="9" width="7.5703125" customWidth="1"/>
    <col min="10" max="10" width="9.28515625" customWidth="1"/>
  </cols>
  <sheetData>
    <row r="7" spans="1:14" ht="18.75">
      <c r="A7" s="612" t="s">
        <v>46</v>
      </c>
      <c r="B7" s="612"/>
      <c r="C7" s="612"/>
      <c r="D7" s="612"/>
      <c r="E7" s="612"/>
      <c r="F7" s="612"/>
      <c r="G7" s="612"/>
      <c r="H7" s="612"/>
      <c r="I7" s="612"/>
    </row>
    <row r="8" spans="1:14" ht="14.45" customHeight="1">
      <c r="A8" s="612" t="str">
        <f>IF('Datos generales'!C15="","",'Datos generales'!C15&amp;" en " &amp;'Datos generales'!C16)</f>
        <v/>
      </c>
      <c r="B8" s="612"/>
      <c r="C8" s="612"/>
      <c r="D8" s="612"/>
      <c r="E8" s="612"/>
      <c r="F8" s="612"/>
      <c r="G8" s="612"/>
      <c r="H8" s="612"/>
      <c r="I8" s="612"/>
    </row>
    <row r="10" spans="1:14" ht="18.75">
      <c r="A10" s="638" t="s">
        <v>44</v>
      </c>
      <c r="B10" s="638"/>
      <c r="C10" s="638"/>
      <c r="D10" s="638"/>
      <c r="E10" s="638"/>
      <c r="F10" s="638"/>
      <c r="G10" s="638"/>
      <c r="H10" s="638"/>
      <c r="I10" s="638"/>
    </row>
    <row r="12" spans="1:14" ht="16.5" customHeight="1">
      <c r="A12" s="648" t="s">
        <v>244</v>
      </c>
      <c r="B12" s="648"/>
      <c r="C12" s="648"/>
      <c r="D12" s="648"/>
      <c r="E12" s="648"/>
      <c r="F12" s="648"/>
      <c r="G12" s="648"/>
      <c r="H12" s="648"/>
      <c r="I12" s="648"/>
      <c r="J12" s="81"/>
      <c r="K12" s="81"/>
      <c r="L12" s="81"/>
      <c r="M12" s="81"/>
      <c r="N12" s="81"/>
    </row>
    <row r="14" spans="1:14" ht="18.75">
      <c r="A14" s="641" t="s">
        <v>325</v>
      </c>
      <c r="B14" s="641"/>
      <c r="C14" s="641"/>
      <c r="D14" s="641"/>
      <c r="E14" s="641"/>
      <c r="F14" s="641"/>
      <c r="G14" s="641"/>
      <c r="H14" s="641"/>
      <c r="I14" s="641"/>
      <c r="J14" s="55"/>
    </row>
    <row r="15" spans="1:14" ht="13.5" customHeight="1">
      <c r="A15" s="661"/>
      <c r="B15" s="661"/>
      <c r="C15" s="661"/>
      <c r="D15" s="661"/>
      <c r="E15" s="661"/>
      <c r="F15" s="661"/>
      <c r="G15" s="661"/>
      <c r="H15" s="661"/>
      <c r="I15" s="661"/>
      <c r="J15" s="55"/>
    </row>
    <row r="16" spans="1:14">
      <c r="D16" s="51"/>
    </row>
    <row r="17" spans="1:9">
      <c r="A17" s="77" t="s">
        <v>32</v>
      </c>
      <c r="B17" s="155">
        <f>'Datos generales'!C52</f>
        <v>0</v>
      </c>
      <c r="C17" s="85"/>
      <c r="D17" s="79"/>
      <c r="G17" s="77" t="s">
        <v>207</v>
      </c>
      <c r="H17" s="659" t="s">
        <v>94</v>
      </c>
      <c r="I17" s="660"/>
    </row>
    <row r="18" spans="1:9">
      <c r="D18" s="51"/>
    </row>
    <row r="19" spans="1:9">
      <c r="A19" s="653" t="s">
        <v>136</v>
      </c>
      <c r="B19" s="653"/>
      <c r="C19" s="653"/>
      <c r="D19" s="653"/>
      <c r="E19" s="653"/>
      <c r="F19" s="653"/>
      <c r="G19" s="653"/>
      <c r="H19" s="653"/>
      <c r="I19" s="653"/>
    </row>
    <row r="20" spans="1:9" ht="117" customHeight="1">
      <c r="A20" s="646"/>
      <c r="B20" s="646"/>
      <c r="C20" s="646"/>
      <c r="D20" s="646"/>
      <c r="E20" s="646"/>
      <c r="F20" s="646"/>
      <c r="G20" s="646"/>
      <c r="H20" s="646"/>
      <c r="I20" s="646"/>
    </row>
    <row r="21" spans="1:9" ht="15.6" customHeight="1">
      <c r="A21" s="80"/>
      <c r="B21" s="80"/>
      <c r="C21" s="80"/>
      <c r="D21" s="80"/>
      <c r="E21" s="80"/>
      <c r="F21" s="80"/>
      <c r="G21" s="80"/>
      <c r="H21" s="80"/>
      <c r="I21" s="80"/>
    </row>
    <row r="22" spans="1:9" ht="19.5" customHeight="1">
      <c r="A22" s="653" t="s">
        <v>151</v>
      </c>
      <c r="B22" s="653"/>
      <c r="C22" s="653"/>
      <c r="D22" s="653"/>
      <c r="E22" s="653"/>
      <c r="F22" s="653"/>
      <c r="G22" s="653"/>
      <c r="H22" s="653"/>
      <c r="I22" s="653"/>
    </row>
    <row r="23" spans="1:9" ht="65.45" customHeight="1">
      <c r="A23" s="645"/>
      <c r="B23" s="654"/>
      <c r="C23" s="654"/>
      <c r="D23" s="654"/>
      <c r="E23" s="654"/>
      <c r="F23" s="654"/>
      <c r="G23" s="654"/>
      <c r="H23" s="654"/>
      <c r="I23" s="654"/>
    </row>
    <row r="24" spans="1:9">
      <c r="A24" s="26"/>
      <c r="D24" s="51"/>
    </row>
    <row r="25" spans="1:9" s="1" customFormat="1" ht="33.75" customHeight="1">
      <c r="A25" s="662" t="s">
        <v>307</v>
      </c>
      <c r="B25" s="662"/>
      <c r="C25" s="662"/>
      <c r="D25" s="662"/>
      <c r="E25" s="662"/>
      <c r="F25" s="662"/>
      <c r="G25" s="662"/>
      <c r="H25" s="662"/>
      <c r="I25" s="662"/>
    </row>
    <row r="26" spans="1:9" ht="65.45" customHeight="1">
      <c r="A26" s="646"/>
      <c r="B26" s="646"/>
      <c r="C26" s="646"/>
      <c r="D26" s="646"/>
      <c r="E26" s="646"/>
      <c r="F26" s="646"/>
      <c r="G26" s="646"/>
      <c r="H26" s="646"/>
      <c r="I26" s="646"/>
    </row>
    <row r="27" spans="1:9" ht="16.5" customHeight="1">
      <c r="A27" s="80"/>
      <c r="B27" s="80"/>
      <c r="C27" s="80"/>
      <c r="D27" s="80"/>
      <c r="E27" s="80"/>
      <c r="F27" s="80"/>
      <c r="G27" s="80"/>
      <c r="H27" s="80"/>
      <c r="I27" s="80"/>
    </row>
    <row r="28" spans="1:9" s="1" customFormat="1" ht="27" customHeight="1">
      <c r="A28" s="662" t="s">
        <v>247</v>
      </c>
      <c r="B28" s="653"/>
      <c r="C28" s="653"/>
      <c r="D28" s="653"/>
      <c r="E28" s="653"/>
      <c r="F28" s="653"/>
      <c r="G28" s="653"/>
      <c r="H28" s="653"/>
      <c r="I28" s="653"/>
    </row>
    <row r="29" spans="1:9" ht="65.45" customHeight="1">
      <c r="A29" s="646"/>
      <c r="B29" s="646"/>
      <c r="C29" s="646"/>
      <c r="D29" s="646"/>
      <c r="E29" s="646"/>
      <c r="F29" s="646"/>
      <c r="G29" s="646"/>
      <c r="H29" s="646"/>
      <c r="I29" s="646"/>
    </row>
    <row r="30" spans="1:9">
      <c r="A30" s="2"/>
      <c r="D30" s="51"/>
    </row>
    <row r="32" spans="1:9">
      <c r="A32" s="1"/>
      <c r="B32" s="74"/>
      <c r="C32" s="71"/>
      <c r="D32" s="106"/>
      <c r="E32" s="74"/>
      <c r="F32" s="74"/>
      <c r="G32" s="74"/>
    </row>
    <row r="33" spans="1:7">
      <c r="A33" s="2"/>
      <c r="B33" s="74"/>
      <c r="C33" s="74"/>
      <c r="D33" s="106"/>
      <c r="E33" s="74"/>
      <c r="F33" s="74"/>
      <c r="G33" s="74"/>
    </row>
    <row r="34" spans="1:7">
      <c r="A34" s="1"/>
      <c r="B34" s="642"/>
      <c r="C34" s="642"/>
      <c r="D34" s="642"/>
      <c r="E34" s="642"/>
      <c r="F34" s="644"/>
      <c r="G34" s="644"/>
    </row>
    <row r="35" spans="1:7" ht="14.45" customHeight="1">
      <c r="A35" s="1"/>
      <c r="B35" s="74"/>
      <c r="C35" s="74"/>
      <c r="D35" s="74"/>
      <c r="E35" s="74"/>
      <c r="F35" s="658"/>
      <c r="G35" s="658"/>
    </row>
    <row r="36" spans="1:7" ht="14.45" customHeight="1">
      <c r="A36" s="1"/>
      <c r="B36" s="651"/>
      <c r="C36" s="651"/>
      <c r="D36" s="651"/>
      <c r="E36" s="82"/>
      <c r="F36" s="658"/>
      <c r="G36" s="658"/>
    </row>
    <row r="37" spans="1:7">
      <c r="A37" s="1"/>
      <c r="B37" s="3"/>
      <c r="C37" s="3"/>
      <c r="D37" s="3"/>
      <c r="E37" s="3"/>
      <c r="F37" s="74"/>
      <c r="G37" s="86"/>
    </row>
    <row r="38" spans="1:7">
      <c r="A38" s="1"/>
      <c r="B38" s="3"/>
      <c r="C38" s="3"/>
      <c r="D38" s="3"/>
      <c r="E38" s="3"/>
      <c r="F38" s="74"/>
      <c r="G38" s="86"/>
    </row>
    <row r="39" spans="1:7">
      <c r="A39" s="1"/>
      <c r="B39" s="3"/>
      <c r="C39" s="3"/>
      <c r="D39" s="3"/>
      <c r="E39" s="3"/>
      <c r="F39" s="74"/>
      <c r="G39" s="86"/>
    </row>
    <row r="40" spans="1:7">
      <c r="A40" s="1"/>
      <c r="B40" s="3"/>
      <c r="C40" s="3"/>
      <c r="D40" s="3"/>
      <c r="E40" s="3"/>
      <c r="F40" s="74"/>
      <c r="G40" s="86"/>
    </row>
    <row r="41" spans="1:7">
      <c r="A41" s="1"/>
      <c r="B41" s="3"/>
      <c r="C41" s="3"/>
      <c r="D41" s="3"/>
      <c r="E41" s="3"/>
      <c r="F41" s="74"/>
      <c r="G41" s="86"/>
    </row>
    <row r="42" spans="1:7">
      <c r="A42" s="1"/>
      <c r="B42" s="3"/>
      <c r="C42" s="3"/>
      <c r="D42" s="3"/>
      <c r="E42" s="3"/>
      <c r="F42" s="74"/>
      <c r="G42" s="86"/>
    </row>
    <row r="43" spans="1:7">
      <c r="A43" s="1"/>
      <c r="B43" s="3"/>
      <c r="C43" s="3"/>
      <c r="D43" s="3"/>
      <c r="E43" s="3"/>
      <c r="F43" s="74"/>
      <c r="G43" s="86"/>
    </row>
    <row r="44" spans="1:7">
      <c r="A44" s="1"/>
      <c r="B44" s="3"/>
      <c r="C44" s="3"/>
      <c r="D44" s="3"/>
      <c r="E44" s="3"/>
      <c r="F44" s="74"/>
      <c r="G44" s="86"/>
    </row>
    <row r="45" spans="1:7">
      <c r="A45" s="1"/>
      <c r="B45" s="3"/>
      <c r="C45" s="3"/>
      <c r="D45" s="3"/>
      <c r="E45" s="3"/>
      <c r="F45" s="74"/>
      <c r="G45" s="86"/>
    </row>
    <row r="46" spans="1:7">
      <c r="A46" s="1"/>
      <c r="B46" s="3"/>
      <c r="C46" s="3"/>
      <c r="D46" s="3"/>
      <c r="E46" s="3"/>
      <c r="F46" s="74"/>
      <c r="G46" s="86"/>
    </row>
    <row r="47" spans="1:7">
      <c r="A47" s="1"/>
      <c r="B47" s="3"/>
      <c r="C47" s="3"/>
      <c r="D47" s="3"/>
      <c r="E47" s="3"/>
      <c r="F47" s="74"/>
      <c r="G47" s="86"/>
    </row>
    <row r="48" spans="1:7">
      <c r="A48" s="1"/>
      <c r="B48" s="3"/>
      <c r="C48" s="3"/>
      <c r="D48" s="3"/>
      <c r="E48" s="3"/>
      <c r="F48" s="74"/>
      <c r="G48" s="86"/>
    </row>
    <row r="49" spans="1:7">
      <c r="A49" s="1"/>
      <c r="B49" s="3"/>
      <c r="C49" s="3"/>
      <c r="D49" s="3"/>
      <c r="E49" s="3"/>
      <c r="F49" s="74"/>
      <c r="G49" s="86"/>
    </row>
    <row r="50" spans="1:7">
      <c r="A50" s="1"/>
      <c r="B50" s="3"/>
      <c r="C50" s="3"/>
      <c r="D50" s="3"/>
      <c r="E50" s="3"/>
      <c r="F50" s="74"/>
      <c r="G50" s="86"/>
    </row>
    <row r="51" spans="1:7">
      <c r="A51" s="1"/>
      <c r="B51" s="3"/>
      <c r="C51" s="3"/>
      <c r="D51" s="3"/>
      <c r="E51" s="3"/>
      <c r="F51" s="74"/>
      <c r="G51" s="86"/>
    </row>
    <row r="52" spans="1:7">
      <c r="A52" s="1"/>
      <c r="B52" s="3"/>
      <c r="C52" s="3"/>
      <c r="D52" s="3"/>
      <c r="E52" s="3"/>
      <c r="F52" s="74"/>
      <c r="G52" s="86"/>
    </row>
    <row r="53" spans="1:7">
      <c r="A53" s="1"/>
      <c r="B53" s="647"/>
      <c r="C53" s="647"/>
      <c r="D53" s="647"/>
      <c r="E53" s="647"/>
      <c r="F53" s="86"/>
      <c r="G53" s="86"/>
    </row>
    <row r="55" spans="1:7">
      <c r="A55" s="87"/>
      <c r="B55"/>
    </row>
    <row r="56" spans="1:7">
      <c r="B56"/>
      <c r="C56"/>
      <c r="D56"/>
      <c r="E56"/>
    </row>
    <row r="57" spans="1:7">
      <c r="B57"/>
      <c r="C57"/>
      <c r="D57"/>
      <c r="E57"/>
    </row>
    <row r="58" spans="1:7">
      <c r="B58"/>
      <c r="C58"/>
      <c r="D58"/>
      <c r="E58"/>
    </row>
    <row r="59" spans="1:7">
      <c r="B59"/>
      <c r="C59"/>
      <c r="D59"/>
      <c r="E59"/>
    </row>
  </sheetData>
  <sheetProtection algorithmName="SHA-512" hashValue="uoaS9cTk4tT/dcI0XrzivO413s+zEKoS27wSCVRWuw2Bo7wq2pj2MY/hfYaMXbxho2IKFb/I1K5YkAxWg7JoUg==" saltValue="zqOV4yMdNBFZSlNJCT37dA==" spinCount="100000" sheet="1" objects="1" scenarios="1"/>
  <mergeCells count="21">
    <mergeCell ref="A7:I7"/>
    <mergeCell ref="A8:I8"/>
    <mergeCell ref="A10:I10"/>
    <mergeCell ref="A14:I14"/>
    <mergeCell ref="A29:I29"/>
    <mergeCell ref="A20:I20"/>
    <mergeCell ref="A23:I23"/>
    <mergeCell ref="A26:I26"/>
    <mergeCell ref="H17:I17"/>
    <mergeCell ref="A15:I15"/>
    <mergeCell ref="A28:I28"/>
    <mergeCell ref="A12:I12"/>
    <mergeCell ref="A19:I19"/>
    <mergeCell ref="A22:I22"/>
    <mergeCell ref="A25:I25"/>
    <mergeCell ref="F35:F36"/>
    <mergeCell ref="F34:G34"/>
    <mergeCell ref="B36:D36"/>
    <mergeCell ref="G35:G36"/>
    <mergeCell ref="B53:E53"/>
    <mergeCell ref="B34:E34"/>
  </mergeCells>
  <printOptions horizontalCentered="1"/>
  <pageMargins left="0.31496062992125984" right="0.31496062992125984" top="0.55118110236220474" bottom="0.35433070866141736" header="0.31496062992125984" footer="0.31496062992125984"/>
  <pageSetup paperSize="9" scale="83"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3" operator="notEqual" id="{17193845-F0EE-42AE-B687-2BB41239E710}">
            <xm:f>'Datos económicos'!#REF!</xm:f>
            <x14:dxf>
              <fill>
                <patternFill>
                  <bgColor rgb="FFFF7D7D"/>
                </patternFill>
              </fill>
            </x14:dxf>
          </x14:cfRule>
          <xm:sqref>F53</xm:sqref>
        </x14:conditionalFormatting>
      </x14:conditionalFormattings>
    </ext>
    <ext xmlns:x14="http://schemas.microsoft.com/office/spreadsheetml/2009/9/main" uri="{CCE6A557-97BC-4b89-ADB6-D9C93CAAB3DF}">
      <x14:dataValidations xmlns:xm="http://schemas.microsoft.com/office/excel/2006/main" count="1">
        <x14:dataValidation type="custom" allowBlank="1" showInputMessage="1" showErrorMessage="1" xr:uid="{00000000-0002-0000-0F00-000000000000}">
          <x14:formula1>
            <xm:f>'Hoja interna'!$G$19</xm:f>
          </x14:formula1>
          <xm:sqref>H17:I17</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0070C0"/>
    <pageSetUpPr fitToPage="1"/>
  </sheetPr>
  <dimension ref="A7:N58"/>
  <sheetViews>
    <sheetView showGridLines="0" zoomScale="85" zoomScaleNormal="85" workbookViewId="0">
      <selection activeCell="A15" sqref="A15"/>
    </sheetView>
  </sheetViews>
  <sheetFormatPr baseColWidth="10" defaultColWidth="10.85546875" defaultRowHeight="15"/>
  <cols>
    <col min="1" max="1" width="19.7109375" customWidth="1"/>
    <col min="2" max="2" width="12.7109375" style="43" customWidth="1"/>
    <col min="3" max="3" width="12.140625" style="43" customWidth="1"/>
    <col min="4" max="4" width="13.140625" style="43" customWidth="1"/>
    <col min="5" max="5" width="12.85546875" style="43" customWidth="1"/>
    <col min="6" max="6" width="18" style="43" customWidth="1"/>
    <col min="7" max="8" width="12.140625" customWidth="1"/>
    <col min="9" max="9" width="8.140625" customWidth="1"/>
  </cols>
  <sheetData>
    <row r="7" spans="1:14" ht="18.75">
      <c r="A7" s="612" t="s">
        <v>46</v>
      </c>
      <c r="B7" s="612"/>
      <c r="C7" s="612"/>
      <c r="D7" s="612"/>
      <c r="E7" s="612"/>
      <c r="F7" s="612"/>
      <c r="G7" s="612"/>
      <c r="H7" s="612"/>
    </row>
    <row r="8" spans="1:14" ht="14.45" customHeight="1">
      <c r="A8" s="612" t="str">
        <f>IF('Datos generales'!C15="","",'Datos generales'!C15&amp;" en " &amp;'Datos generales'!C16)</f>
        <v/>
      </c>
      <c r="B8" s="612"/>
      <c r="C8" s="612"/>
      <c r="D8" s="612"/>
      <c r="E8" s="612"/>
      <c r="F8" s="612"/>
      <c r="G8" s="612"/>
      <c r="H8" s="612"/>
    </row>
    <row r="10" spans="1:14" ht="18.75">
      <c r="A10" s="638" t="s">
        <v>44</v>
      </c>
      <c r="B10" s="638"/>
      <c r="C10" s="638"/>
      <c r="D10" s="638"/>
      <c r="E10" s="638"/>
      <c r="F10" s="638"/>
      <c r="G10" s="638"/>
      <c r="H10" s="638"/>
    </row>
    <row r="12" spans="1:14" ht="16.5" customHeight="1">
      <c r="A12" s="648" t="s">
        <v>244</v>
      </c>
      <c r="B12" s="648"/>
      <c r="C12" s="648"/>
      <c r="D12" s="648"/>
      <c r="E12" s="648"/>
      <c r="F12" s="648"/>
      <c r="G12" s="648"/>
      <c r="H12" s="648"/>
      <c r="I12" s="81"/>
      <c r="J12" s="81"/>
      <c r="K12" s="81"/>
      <c r="L12" s="81"/>
      <c r="M12" s="81"/>
      <c r="N12" s="81"/>
    </row>
    <row r="14" spans="1:14" ht="18.75">
      <c r="A14" s="641" t="s">
        <v>326</v>
      </c>
      <c r="B14" s="641"/>
      <c r="C14" s="641"/>
      <c r="D14" s="641"/>
      <c r="E14" s="641"/>
      <c r="F14" s="641"/>
      <c r="G14" s="641"/>
      <c r="H14" s="641"/>
      <c r="I14" s="55"/>
    </row>
    <row r="15" spans="1:14">
      <c r="D15" s="51"/>
    </row>
    <row r="16" spans="1:14">
      <c r="A16" s="77" t="s">
        <v>32</v>
      </c>
      <c r="B16" s="155">
        <f>'Datos generales'!C54</f>
        <v>0</v>
      </c>
      <c r="F16" s="78"/>
      <c r="G16" s="161"/>
    </row>
    <row r="17" spans="1:8">
      <c r="D17" s="51"/>
    </row>
    <row r="18" spans="1:8">
      <c r="A18" s="77" t="s">
        <v>136</v>
      </c>
      <c r="D18" s="51"/>
    </row>
    <row r="19" spans="1:8" ht="117" customHeight="1">
      <c r="A19" s="646"/>
      <c r="B19" s="646"/>
      <c r="C19" s="646"/>
      <c r="D19" s="646"/>
      <c r="E19" s="646"/>
      <c r="F19" s="646"/>
      <c r="G19" s="646"/>
      <c r="H19" s="646"/>
    </row>
    <row r="20" spans="1:8" ht="15.6" customHeight="1">
      <c r="A20" s="80"/>
      <c r="B20" s="80"/>
      <c r="C20" s="80"/>
      <c r="D20" s="80"/>
      <c r="E20" s="80"/>
      <c r="F20" s="80"/>
      <c r="G20" s="80"/>
      <c r="H20" s="80"/>
    </row>
    <row r="21" spans="1:8">
      <c r="A21" s="653" t="s">
        <v>165</v>
      </c>
      <c r="B21" s="653"/>
      <c r="C21" s="653"/>
      <c r="D21" s="653"/>
      <c r="E21" s="653"/>
      <c r="F21" s="653"/>
      <c r="G21" s="653"/>
      <c r="H21" s="653"/>
    </row>
    <row r="22" spans="1:8" ht="78" customHeight="1">
      <c r="A22" s="645"/>
      <c r="B22" s="654"/>
      <c r="C22" s="654"/>
      <c r="D22" s="654"/>
      <c r="E22" s="654"/>
      <c r="F22" s="654"/>
      <c r="G22" s="654"/>
      <c r="H22" s="654"/>
    </row>
    <row r="23" spans="1:8">
      <c r="A23" s="26"/>
      <c r="D23" s="51"/>
    </row>
    <row r="24" spans="1:8" s="1" customFormat="1">
      <c r="A24" s="653" t="s">
        <v>137</v>
      </c>
      <c r="B24" s="653"/>
      <c r="C24" s="653"/>
      <c r="D24" s="653"/>
      <c r="E24" s="653"/>
      <c r="F24" s="653"/>
      <c r="G24" s="653"/>
      <c r="H24" s="653"/>
    </row>
    <row r="25" spans="1:8" ht="72" customHeight="1">
      <c r="A25" s="646"/>
      <c r="B25" s="646"/>
      <c r="C25" s="646"/>
      <c r="D25" s="646"/>
      <c r="E25" s="646"/>
      <c r="F25" s="646"/>
      <c r="G25" s="646"/>
      <c r="H25" s="646"/>
    </row>
    <row r="26" spans="1:8" ht="16.5" customHeight="1">
      <c r="A26" s="80"/>
      <c r="B26" s="80"/>
      <c r="C26" s="80"/>
      <c r="D26" s="80"/>
      <c r="E26" s="80"/>
      <c r="F26" s="80"/>
      <c r="G26" s="80"/>
      <c r="H26" s="80"/>
    </row>
    <row r="27" spans="1:8" ht="16.5" customHeight="1">
      <c r="A27" s="665" t="s">
        <v>248</v>
      </c>
      <c r="B27" s="665"/>
      <c r="C27" s="665"/>
      <c r="D27" s="665"/>
      <c r="E27" s="665"/>
      <c r="F27" s="665"/>
      <c r="G27" s="665"/>
      <c r="H27" s="665"/>
    </row>
    <row r="28" spans="1:8" s="1" customFormat="1">
      <c r="A28" s="663" t="s">
        <v>208</v>
      </c>
      <c r="B28" s="663"/>
      <c r="C28" s="663"/>
      <c r="D28" s="663"/>
      <c r="E28" s="663"/>
      <c r="F28" s="663"/>
      <c r="G28" s="663"/>
      <c r="H28" s="663"/>
    </row>
    <row r="29" spans="1:8" ht="77.25" customHeight="1">
      <c r="A29" s="646"/>
      <c r="B29" s="646"/>
      <c r="C29" s="646"/>
      <c r="D29" s="646"/>
      <c r="E29" s="646"/>
      <c r="F29" s="646"/>
      <c r="G29" s="646"/>
      <c r="H29" s="646"/>
    </row>
    <row r="30" spans="1:8">
      <c r="A30" s="2"/>
      <c r="D30" s="51"/>
    </row>
    <row r="31" spans="1:8">
      <c r="A31" s="2"/>
      <c r="D31" s="51"/>
    </row>
    <row r="33" spans="1:6">
      <c r="A33" s="2"/>
      <c r="B33" s="74"/>
      <c r="C33" s="74"/>
      <c r="D33" s="106"/>
      <c r="E33" s="74"/>
      <c r="F33" s="74"/>
    </row>
    <row r="34" spans="1:6" ht="14.45" customHeight="1">
      <c r="A34" s="1"/>
      <c r="B34" s="74"/>
      <c r="C34" s="642"/>
      <c r="D34" s="642"/>
      <c r="E34" s="642"/>
      <c r="F34" s="664"/>
    </row>
    <row r="35" spans="1:6">
      <c r="A35" s="1"/>
      <c r="B35" s="74"/>
      <c r="C35" s="74"/>
      <c r="D35" s="74"/>
      <c r="E35" s="74"/>
      <c r="F35" s="664"/>
    </row>
    <row r="36" spans="1:6" ht="14.45" customHeight="1">
      <c r="A36" s="1"/>
      <c r="B36" s="74"/>
      <c r="C36" s="651"/>
      <c r="D36" s="651"/>
      <c r="E36" s="82"/>
      <c r="F36" s="664"/>
    </row>
    <row r="37" spans="1:6">
      <c r="A37" s="1"/>
      <c r="B37" s="74"/>
      <c r="C37" s="3"/>
      <c r="D37" s="3"/>
      <c r="E37" s="3"/>
      <c r="F37" s="74"/>
    </row>
    <row r="38" spans="1:6">
      <c r="A38" s="1"/>
      <c r="B38" s="74"/>
      <c r="C38" s="3"/>
      <c r="D38" s="3"/>
      <c r="E38" s="3"/>
      <c r="F38" s="74"/>
    </row>
    <row r="39" spans="1:6">
      <c r="A39" s="1"/>
      <c r="B39" s="74"/>
      <c r="C39" s="3"/>
      <c r="D39" s="3"/>
      <c r="E39" s="3"/>
      <c r="F39" s="74"/>
    </row>
    <row r="40" spans="1:6">
      <c r="A40" s="1"/>
      <c r="B40" s="74"/>
      <c r="C40" s="3"/>
      <c r="D40" s="3"/>
      <c r="E40" s="3"/>
      <c r="F40" s="74"/>
    </row>
    <row r="41" spans="1:6">
      <c r="A41" s="1"/>
      <c r="B41" s="74"/>
      <c r="C41" s="3"/>
      <c r="D41" s="3"/>
      <c r="E41" s="3"/>
      <c r="F41" s="74"/>
    </row>
    <row r="42" spans="1:6">
      <c r="A42" s="1"/>
      <c r="B42" s="74"/>
      <c r="C42" s="3"/>
      <c r="D42" s="3"/>
      <c r="E42" s="3"/>
      <c r="F42" s="74"/>
    </row>
    <row r="43" spans="1:6">
      <c r="A43" s="1"/>
      <c r="B43" s="74"/>
      <c r="C43" s="3"/>
      <c r="D43" s="3"/>
      <c r="E43" s="3"/>
      <c r="F43" s="74"/>
    </row>
    <row r="44" spans="1:6">
      <c r="A44" s="1"/>
      <c r="B44" s="74"/>
      <c r="C44" s="3"/>
      <c r="D44" s="3"/>
      <c r="E44" s="3"/>
      <c r="F44" s="74"/>
    </row>
    <row r="45" spans="1:6">
      <c r="A45" s="1"/>
      <c r="B45" s="74"/>
      <c r="C45" s="3"/>
      <c r="D45" s="3"/>
      <c r="E45" s="3"/>
      <c r="F45" s="74"/>
    </row>
    <row r="46" spans="1:6">
      <c r="A46" s="1"/>
      <c r="B46" s="74"/>
      <c r="C46" s="3"/>
      <c r="D46" s="3"/>
      <c r="E46" s="3"/>
      <c r="F46" s="74"/>
    </row>
    <row r="47" spans="1:6">
      <c r="A47" s="1"/>
      <c r="B47" s="74"/>
      <c r="C47" s="3"/>
      <c r="D47" s="3"/>
      <c r="E47" s="3"/>
      <c r="F47" s="74"/>
    </row>
    <row r="48" spans="1:6">
      <c r="A48" s="1"/>
      <c r="B48" s="74"/>
      <c r="C48" s="3"/>
      <c r="D48" s="3"/>
      <c r="E48" s="3"/>
      <c r="F48" s="74"/>
    </row>
    <row r="49" spans="1:9">
      <c r="A49" s="1"/>
      <c r="B49" s="74"/>
      <c r="C49" s="3"/>
      <c r="D49" s="3"/>
      <c r="E49" s="3"/>
      <c r="F49" s="74"/>
    </row>
    <row r="50" spans="1:9">
      <c r="A50" s="1"/>
      <c r="B50" s="74"/>
      <c r="C50" s="3"/>
      <c r="D50" s="3"/>
      <c r="E50" s="3"/>
      <c r="F50" s="74"/>
    </row>
    <row r="51" spans="1:9">
      <c r="A51" s="1"/>
      <c r="B51" s="74"/>
      <c r="C51" s="3"/>
      <c r="D51" s="3"/>
      <c r="E51" s="3"/>
      <c r="F51" s="74"/>
    </row>
    <row r="52" spans="1:9">
      <c r="A52" s="1"/>
      <c r="B52" s="74"/>
      <c r="C52" s="3"/>
      <c r="D52" s="3"/>
      <c r="E52" s="3"/>
      <c r="F52" s="74"/>
    </row>
    <row r="53" spans="1:9">
      <c r="A53" s="1"/>
      <c r="B53" s="74"/>
      <c r="C53" s="3"/>
      <c r="D53" s="3"/>
      <c r="E53" s="3"/>
      <c r="F53" s="74"/>
    </row>
    <row r="54" spans="1:9">
      <c r="A54" s="1"/>
      <c r="B54" s="74"/>
      <c r="C54" s="3"/>
      <c r="D54" s="3"/>
      <c r="E54" s="3"/>
      <c r="F54" s="74"/>
    </row>
    <row r="55" spans="1:9">
      <c r="A55" s="1"/>
      <c r="B55" s="74"/>
      <c r="C55" s="3"/>
      <c r="D55" s="3"/>
      <c r="E55" s="3"/>
      <c r="F55" s="74"/>
    </row>
    <row r="56" spans="1:9">
      <c r="A56" s="1"/>
      <c r="B56" s="74"/>
      <c r="C56" s="74"/>
      <c r="D56" s="74"/>
      <c r="E56" s="74"/>
      <c r="F56" s="74"/>
    </row>
    <row r="57" spans="1:9" s="43" customFormat="1">
      <c r="A57"/>
      <c r="C57" s="41"/>
      <c r="D57"/>
      <c r="G57"/>
      <c r="H57"/>
      <c r="I57"/>
    </row>
    <row r="58" spans="1:9" s="43" customFormat="1">
      <c r="A58"/>
      <c r="B58"/>
      <c r="C58"/>
      <c r="D58"/>
      <c r="G58"/>
      <c r="H58"/>
      <c r="I58"/>
    </row>
  </sheetData>
  <mergeCells count="16">
    <mergeCell ref="A28:H28"/>
    <mergeCell ref="C36:D36"/>
    <mergeCell ref="C34:E34"/>
    <mergeCell ref="A7:H7"/>
    <mergeCell ref="A8:H8"/>
    <mergeCell ref="A10:H10"/>
    <mergeCell ref="A14:H14"/>
    <mergeCell ref="A19:H19"/>
    <mergeCell ref="A22:H22"/>
    <mergeCell ref="A25:H25"/>
    <mergeCell ref="A29:H29"/>
    <mergeCell ref="F34:F36"/>
    <mergeCell ref="A12:H12"/>
    <mergeCell ref="A24:H24"/>
    <mergeCell ref="A21:H21"/>
    <mergeCell ref="A27:H27"/>
  </mergeCells>
  <printOptions horizontalCentered="1"/>
  <pageMargins left="0.31496062992125984" right="0.31496062992125984" top="0.55118110236220474" bottom="0.35433070866141736" header="0.31496062992125984" footer="0.31496062992125984"/>
  <pageSetup paperSize="9" scale="86" orientation="portrait" r:id="rId1"/>
  <headerFooter>
    <oddFooter>&amp;C&amp;A: &amp;P/&amp;N</oddFooter>
  </headerFooter>
  <rowBreaks count="1" manualBreakCount="1">
    <brk id="23" max="16383" man="1"/>
  </rowBreaks>
  <drawing r:id="rId2"/>
  <extLst>
    <ext xmlns:x14="http://schemas.microsoft.com/office/spreadsheetml/2009/9/main" uri="{78C0D931-6437-407d-A8EE-F0AAD7539E65}">
      <x14:conditionalFormattings>
        <x14:conditionalFormatting xmlns:xm="http://schemas.microsoft.com/office/excel/2006/main">
          <x14:cfRule type="cellIs" priority="4" operator="notEqual" id="{F0418195-9011-4327-A3CF-B5C978123941}">
            <xm:f>'Datos económicos'!#REF!</xm:f>
            <x14:dxf>
              <fill>
                <patternFill>
                  <bgColor rgb="FFFF7D7D"/>
                </patternFill>
              </fill>
            </x14:dxf>
          </x14:cfRule>
          <xm:sqref>F56</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4">
    <tabColor rgb="FF0070C0"/>
    <pageSetUpPr fitToPage="1"/>
  </sheetPr>
  <dimension ref="A7:J54"/>
  <sheetViews>
    <sheetView showGridLines="0" zoomScale="85" zoomScaleNormal="85" workbookViewId="0">
      <selection activeCell="Q19" sqref="Q19"/>
    </sheetView>
  </sheetViews>
  <sheetFormatPr baseColWidth="10" defaultColWidth="10.85546875" defaultRowHeight="15"/>
  <cols>
    <col min="1" max="1" width="17.42578125" customWidth="1"/>
    <col min="2" max="2" width="17.140625" style="43" customWidth="1"/>
    <col min="3" max="4" width="12.42578125" style="43" customWidth="1"/>
    <col min="5" max="5" width="19.140625" style="43" customWidth="1"/>
    <col min="6" max="6" width="17.42578125" style="43" customWidth="1"/>
    <col min="7" max="7" width="11.85546875" style="43" customWidth="1"/>
    <col min="8" max="8" width="7.5703125" style="43" customWidth="1"/>
    <col min="9" max="9" width="7.5703125" customWidth="1"/>
    <col min="10" max="10" width="8.140625" customWidth="1"/>
  </cols>
  <sheetData>
    <row r="7" spans="1:10" ht="18.75">
      <c r="A7" s="612" t="s">
        <v>46</v>
      </c>
      <c r="B7" s="612"/>
      <c r="C7" s="612"/>
      <c r="D7" s="612"/>
      <c r="E7" s="612"/>
      <c r="F7" s="612"/>
      <c r="G7" s="612"/>
      <c r="H7" s="612"/>
      <c r="I7" s="612"/>
    </row>
    <row r="8" spans="1:10" ht="14.45" customHeight="1">
      <c r="A8" s="612" t="str">
        <f>IF('Datos generales'!C15="","",'Datos generales'!C15&amp;" en " &amp;'Datos generales'!C16)</f>
        <v/>
      </c>
      <c r="B8" s="612"/>
      <c r="C8" s="612"/>
      <c r="D8" s="612"/>
      <c r="E8" s="612"/>
      <c r="F8" s="612"/>
      <c r="G8" s="612"/>
      <c r="H8" s="612"/>
      <c r="I8" s="612"/>
    </row>
    <row r="10" spans="1:10" ht="18.75">
      <c r="A10" s="638" t="s">
        <v>44</v>
      </c>
      <c r="B10" s="638"/>
      <c r="C10" s="638"/>
      <c r="D10" s="638"/>
      <c r="E10" s="638"/>
      <c r="F10" s="638"/>
      <c r="G10" s="638"/>
      <c r="H10" s="638"/>
      <c r="I10" s="638"/>
    </row>
    <row r="12" spans="1:10" ht="42" customHeight="1">
      <c r="A12" s="666" t="s">
        <v>249</v>
      </c>
      <c r="B12" s="666"/>
      <c r="C12" s="666"/>
      <c r="D12" s="666"/>
      <c r="E12" s="666"/>
      <c r="F12" s="666"/>
      <c r="G12" s="666"/>
      <c r="H12" s="666"/>
      <c r="I12" s="666"/>
    </row>
    <row r="14" spans="1:10" ht="18.75">
      <c r="A14" s="641" t="s">
        <v>327</v>
      </c>
      <c r="B14" s="641"/>
      <c r="C14" s="641"/>
      <c r="D14" s="641"/>
      <c r="E14" s="641"/>
      <c r="F14" s="641"/>
      <c r="G14" s="641"/>
      <c r="H14" s="641"/>
      <c r="I14" s="641"/>
      <c r="J14" s="55"/>
    </row>
    <row r="15" spans="1:10">
      <c r="D15" s="51"/>
    </row>
    <row r="16" spans="1:10">
      <c r="B16" s="77" t="s">
        <v>140</v>
      </c>
      <c r="C16" s="155">
        <f>IFERROR('Datos generales'!C55,0)</f>
        <v>0</v>
      </c>
      <c r="F16" s="77"/>
      <c r="H16" s="431"/>
      <c r="I16" s="431"/>
    </row>
    <row r="17" spans="1:9">
      <c r="D17" s="51"/>
    </row>
    <row r="18" spans="1:9">
      <c r="A18" s="653" t="s">
        <v>136</v>
      </c>
      <c r="B18" s="653"/>
      <c r="C18" s="653"/>
      <c r="D18" s="653"/>
      <c r="E18" s="653"/>
      <c r="F18" s="653"/>
      <c r="G18" s="653"/>
      <c r="H18" s="653"/>
      <c r="I18" s="653"/>
    </row>
    <row r="19" spans="1:9" ht="117" customHeight="1">
      <c r="A19" s="645"/>
      <c r="B19" s="645"/>
      <c r="C19" s="645"/>
      <c r="D19" s="645"/>
      <c r="E19" s="645"/>
      <c r="F19" s="645"/>
      <c r="G19" s="645"/>
      <c r="H19" s="645"/>
      <c r="I19" s="645"/>
    </row>
    <row r="20" spans="1:9" ht="15.6" customHeight="1">
      <c r="A20" s="80"/>
      <c r="B20" s="80"/>
      <c r="C20" s="80"/>
      <c r="D20" s="80"/>
      <c r="E20" s="80"/>
      <c r="F20" s="80"/>
      <c r="G20" s="80"/>
      <c r="H20" s="80"/>
      <c r="I20" s="80"/>
    </row>
    <row r="21" spans="1:9">
      <c r="A21" s="653" t="s">
        <v>138</v>
      </c>
      <c r="B21" s="653"/>
      <c r="C21" s="653"/>
      <c r="D21" s="653"/>
      <c r="E21" s="653"/>
      <c r="F21" s="653"/>
      <c r="G21" s="653"/>
      <c r="H21" s="653"/>
      <c r="I21" s="653"/>
    </row>
    <row r="22" spans="1:9" ht="200.1" customHeight="1">
      <c r="A22" s="645"/>
      <c r="B22" s="645"/>
      <c r="C22" s="645"/>
      <c r="D22" s="645"/>
      <c r="E22" s="645"/>
      <c r="F22" s="645"/>
      <c r="G22" s="645"/>
      <c r="H22" s="645"/>
      <c r="I22" s="645"/>
    </row>
    <row r="23" spans="1:9">
      <c r="A23" s="26"/>
      <c r="D23" s="51"/>
    </row>
    <row r="24" spans="1:9" s="1" customFormat="1" ht="33.75" customHeight="1">
      <c r="A24" s="662" t="s">
        <v>310</v>
      </c>
      <c r="B24" s="662"/>
      <c r="C24" s="662"/>
      <c r="D24" s="662"/>
      <c r="E24" s="662"/>
      <c r="F24" s="662"/>
      <c r="G24" s="662"/>
      <c r="H24" s="662"/>
      <c r="I24" s="662"/>
    </row>
    <row r="25" spans="1:9" ht="150" customHeight="1">
      <c r="A25" s="646"/>
      <c r="B25" s="646"/>
      <c r="C25" s="646"/>
      <c r="D25" s="646"/>
      <c r="E25" s="646"/>
      <c r="F25" s="646"/>
      <c r="G25" s="646"/>
      <c r="H25" s="646"/>
      <c r="I25" s="646"/>
    </row>
    <row r="26" spans="1:9" ht="16.5" customHeight="1">
      <c r="A26" s="80"/>
      <c r="B26" s="80"/>
      <c r="C26" s="80"/>
      <c r="D26" s="80"/>
      <c r="E26" s="80"/>
      <c r="F26" s="80"/>
      <c r="G26" s="80"/>
      <c r="H26" s="80"/>
      <c r="I26" s="80"/>
    </row>
    <row r="28" spans="1:9">
      <c r="A28" s="1"/>
      <c r="B28" s="644"/>
      <c r="C28" s="644"/>
      <c r="D28" s="644"/>
      <c r="E28" s="644"/>
      <c r="F28" s="644"/>
      <c r="G28" s="644"/>
    </row>
    <row r="29" spans="1:9">
      <c r="A29" s="2"/>
      <c r="B29" s="74"/>
      <c r="C29" s="74"/>
      <c r="D29" s="106"/>
      <c r="E29" s="74"/>
      <c r="F29" s="74"/>
      <c r="G29" s="74"/>
    </row>
    <row r="30" spans="1:9" ht="14.45" customHeight="1">
      <c r="A30" s="1"/>
      <c r="B30" s="644"/>
      <c r="C30" s="644"/>
      <c r="D30" s="644"/>
      <c r="E30" s="644"/>
      <c r="F30" s="664"/>
      <c r="G30" s="664"/>
      <c r="H30"/>
    </row>
    <row r="31" spans="1:9">
      <c r="A31" s="1"/>
      <c r="B31" s="74"/>
      <c r="C31" s="74"/>
      <c r="D31" s="74"/>
      <c r="E31" s="74"/>
      <c r="F31" s="664"/>
      <c r="G31" s="664"/>
      <c r="H31"/>
    </row>
    <row r="32" spans="1:9" ht="14.45" customHeight="1">
      <c r="A32" s="1"/>
      <c r="B32" s="651"/>
      <c r="C32" s="651"/>
      <c r="D32" s="651"/>
      <c r="E32" s="82"/>
      <c r="F32" s="664"/>
      <c r="G32" s="664"/>
      <c r="H32"/>
    </row>
    <row r="33" spans="1:8">
      <c r="A33" s="1"/>
      <c r="B33" s="3"/>
      <c r="C33" s="3"/>
      <c r="D33" s="3"/>
      <c r="E33" s="3"/>
      <c r="F33" s="74"/>
      <c r="G33" s="74"/>
      <c r="H33"/>
    </row>
    <row r="34" spans="1:8">
      <c r="A34" s="1"/>
      <c r="B34" s="3"/>
      <c r="C34" s="3"/>
      <c r="D34" s="3"/>
      <c r="E34" s="3"/>
      <c r="F34" s="74"/>
      <c r="G34" s="74"/>
      <c r="H34"/>
    </row>
    <row r="35" spans="1:8">
      <c r="A35" s="1"/>
      <c r="B35" s="3"/>
      <c r="C35" s="3"/>
      <c r="D35" s="3"/>
      <c r="E35" s="3"/>
      <c r="F35" s="74"/>
      <c r="G35" s="74"/>
      <c r="H35"/>
    </row>
    <row r="36" spans="1:8">
      <c r="A36" s="1"/>
      <c r="B36" s="3"/>
      <c r="C36" s="3"/>
      <c r="D36" s="3"/>
      <c r="E36" s="3"/>
      <c r="F36" s="74"/>
      <c r="G36" s="74"/>
      <c r="H36"/>
    </row>
    <row r="37" spans="1:8">
      <c r="A37" s="1"/>
      <c r="B37" s="3"/>
      <c r="C37" s="3"/>
      <c r="D37" s="3"/>
      <c r="E37" s="3"/>
      <c r="F37" s="74"/>
      <c r="G37" s="74"/>
      <c r="H37"/>
    </row>
    <row r="38" spans="1:8">
      <c r="A38" s="1"/>
      <c r="B38" s="3"/>
      <c r="C38" s="3"/>
      <c r="D38" s="3"/>
      <c r="E38" s="3"/>
      <c r="F38" s="74"/>
      <c r="G38" s="74"/>
      <c r="H38"/>
    </row>
    <row r="39" spans="1:8">
      <c r="A39" s="1"/>
      <c r="B39" s="3"/>
      <c r="C39" s="3"/>
      <c r="D39" s="3"/>
      <c r="E39" s="3"/>
      <c r="F39" s="74"/>
      <c r="G39" s="74"/>
      <c r="H39"/>
    </row>
    <row r="40" spans="1:8">
      <c r="A40" s="1"/>
      <c r="B40" s="3"/>
      <c r="C40" s="3"/>
      <c r="D40" s="3"/>
      <c r="E40" s="3"/>
      <c r="F40" s="74"/>
      <c r="G40" s="74"/>
      <c r="H40"/>
    </row>
    <row r="41" spans="1:8">
      <c r="A41" s="1"/>
      <c r="B41" s="3"/>
      <c r="C41" s="3"/>
      <c r="D41" s="3"/>
      <c r="E41" s="3"/>
      <c r="F41" s="74"/>
      <c r="G41" s="74"/>
      <c r="H41"/>
    </row>
    <row r="42" spans="1:8">
      <c r="A42" s="1"/>
      <c r="B42" s="3"/>
      <c r="C42" s="3"/>
      <c r="D42" s="3"/>
      <c r="E42" s="3"/>
      <c r="F42" s="74"/>
      <c r="G42" s="74"/>
      <c r="H42"/>
    </row>
    <row r="43" spans="1:8">
      <c r="A43" s="1"/>
      <c r="B43" s="3"/>
      <c r="C43" s="3"/>
      <c r="D43" s="3"/>
      <c r="E43" s="3"/>
      <c r="F43" s="74"/>
      <c r="G43" s="74"/>
      <c r="H43"/>
    </row>
    <row r="44" spans="1:8">
      <c r="A44" s="1"/>
      <c r="B44" s="3"/>
      <c r="C44" s="3"/>
      <c r="D44" s="3"/>
      <c r="E44" s="3"/>
      <c r="F44" s="74"/>
      <c r="G44" s="74"/>
      <c r="H44"/>
    </row>
    <row r="45" spans="1:8">
      <c r="A45" s="1"/>
      <c r="B45" s="3"/>
      <c r="C45" s="3"/>
      <c r="D45" s="3"/>
      <c r="E45" s="3"/>
      <c r="F45" s="74"/>
      <c r="G45" s="74"/>
      <c r="H45"/>
    </row>
    <row r="46" spans="1:8">
      <c r="A46" s="1"/>
      <c r="B46" s="3"/>
      <c r="C46" s="3"/>
      <c r="D46" s="3"/>
      <c r="E46" s="3"/>
      <c r="F46" s="74"/>
      <c r="G46" s="74"/>
      <c r="H46"/>
    </row>
    <row r="47" spans="1:8">
      <c r="A47" s="1"/>
      <c r="B47" s="3"/>
      <c r="C47" s="3"/>
      <c r="D47" s="3"/>
      <c r="E47" s="3"/>
      <c r="F47" s="74"/>
      <c r="G47" s="74"/>
      <c r="H47"/>
    </row>
    <row r="48" spans="1:8">
      <c r="A48" s="1"/>
      <c r="B48" s="3"/>
      <c r="C48" s="3"/>
      <c r="D48" s="3"/>
      <c r="E48" s="3"/>
      <c r="F48" s="74"/>
      <c r="G48" s="74"/>
      <c r="H48"/>
    </row>
    <row r="49" spans="1:8">
      <c r="A49" s="1"/>
      <c r="B49" s="3"/>
      <c r="C49" s="3"/>
      <c r="D49" s="3"/>
      <c r="E49" s="3"/>
      <c r="F49" s="74"/>
      <c r="G49" s="74"/>
      <c r="H49"/>
    </row>
    <row r="50" spans="1:8">
      <c r="A50" s="1"/>
      <c r="B50" s="3"/>
      <c r="C50" s="3"/>
      <c r="D50" s="3"/>
      <c r="E50" s="3"/>
      <c r="F50" s="74"/>
      <c r="G50" s="74"/>
      <c r="H50"/>
    </row>
    <row r="51" spans="1:8">
      <c r="A51" s="1"/>
      <c r="B51" s="3"/>
      <c r="C51" s="3"/>
      <c r="D51" s="3"/>
      <c r="E51" s="3"/>
      <c r="F51" s="74"/>
      <c r="G51" s="74"/>
      <c r="H51"/>
    </row>
    <row r="52" spans="1:8">
      <c r="A52" s="1"/>
      <c r="B52" s="3"/>
      <c r="C52" s="3"/>
      <c r="D52" s="3"/>
      <c r="E52" s="3"/>
      <c r="F52" s="74"/>
      <c r="G52" s="74"/>
      <c r="H52"/>
    </row>
    <row r="53" spans="1:8">
      <c r="A53" s="1"/>
      <c r="B53" s="3"/>
      <c r="C53" s="3"/>
      <c r="D53" s="3"/>
      <c r="E53" s="3"/>
      <c r="F53" s="74"/>
      <c r="G53" s="74"/>
      <c r="H53"/>
    </row>
    <row r="54" spans="1:8">
      <c r="A54" s="1"/>
      <c r="B54" s="647"/>
      <c r="C54" s="647"/>
      <c r="D54" s="647"/>
      <c r="E54" s="647"/>
      <c r="F54" s="74"/>
      <c r="G54" s="74"/>
      <c r="H54"/>
    </row>
  </sheetData>
  <mergeCells count="19">
    <mergeCell ref="B54:E54"/>
    <mergeCell ref="F31:F32"/>
    <mergeCell ref="G31:G32"/>
    <mergeCell ref="B32:D32"/>
    <mergeCell ref="B30:E30"/>
    <mergeCell ref="F30:G30"/>
    <mergeCell ref="A19:I19"/>
    <mergeCell ref="A22:I22"/>
    <mergeCell ref="A25:I25"/>
    <mergeCell ref="B28:G28"/>
    <mergeCell ref="A7:I7"/>
    <mergeCell ref="A8:I8"/>
    <mergeCell ref="A10:I10"/>
    <mergeCell ref="A14:I14"/>
    <mergeCell ref="H16:I16"/>
    <mergeCell ref="A12:I12"/>
    <mergeCell ref="A24:I24"/>
    <mergeCell ref="A21:I21"/>
    <mergeCell ref="A18:I18"/>
  </mergeCells>
  <printOptions horizontalCentered="1"/>
  <pageMargins left="0.31496062992125984" right="0.31496062992125984" top="0.55118110236220474" bottom="0.35433070866141736" header="0.31496062992125984" footer="0.31496062992125984"/>
  <pageSetup paperSize="9" scale="79" orientation="portrait" r:id="rId1"/>
  <headerFooter>
    <oddFooter>&amp;C&amp;A: &amp;P/&amp;N</oddFooter>
  </headerFooter>
  <rowBreaks count="1" manualBreakCount="1">
    <brk id="2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5546875" defaultRowHeight="15"/>
  <cols>
    <col min="1" max="1" width="20.42578125" customWidth="1"/>
    <col min="2" max="2" width="12.5703125" style="43" customWidth="1"/>
    <col min="3" max="3" width="18" customWidth="1"/>
    <col min="4" max="4" width="16.7109375" customWidth="1"/>
    <col min="5" max="5" width="17.42578125" customWidth="1"/>
    <col min="6" max="6" width="11.85546875" customWidth="1"/>
  </cols>
  <sheetData>
    <row r="6" spans="1:11" ht="18.75">
      <c r="A6" s="612" t="s">
        <v>46</v>
      </c>
      <c r="B6" s="612"/>
      <c r="C6" s="612"/>
      <c r="D6" s="612"/>
      <c r="E6" s="612"/>
      <c r="F6" s="612"/>
      <c r="G6" s="53"/>
      <c r="H6" s="53"/>
    </row>
    <row r="7" spans="1:11" ht="14.45" customHeight="1">
      <c r="A7" s="613" t="str">
        <f>IF('Datos generales'!C15="","",'Datos generales'!C15&amp;" en " &amp;'Datos generales'!C16)</f>
        <v/>
      </c>
      <c r="B7" s="613"/>
      <c r="C7" s="613"/>
      <c r="D7" s="613"/>
      <c r="E7" s="613"/>
      <c r="F7" s="613"/>
      <c r="G7" s="53"/>
      <c r="H7" s="26"/>
    </row>
    <row r="9" spans="1:11" ht="18.75">
      <c r="A9" s="670" t="s">
        <v>167</v>
      </c>
      <c r="B9" s="670"/>
      <c r="C9" s="670"/>
      <c r="D9" s="670"/>
      <c r="E9" s="670"/>
      <c r="F9" s="670"/>
      <c r="G9" s="54"/>
    </row>
    <row r="10" spans="1:11" ht="8.1" customHeight="1">
      <c r="A10" s="34"/>
      <c r="B10" s="34"/>
      <c r="C10" s="34"/>
      <c r="D10" s="34"/>
      <c r="E10" s="34"/>
      <c r="F10" s="34"/>
      <c r="G10" s="54"/>
    </row>
    <row r="11" spans="1:11">
      <c r="A11" s="88"/>
      <c r="B11" s="35"/>
      <c r="C11" s="35"/>
      <c r="D11" s="35"/>
      <c r="E11" s="35"/>
    </row>
    <row r="12" spans="1:11" ht="8.1" customHeight="1">
      <c r="A12" s="88"/>
      <c r="B12" s="35"/>
      <c r="C12" s="35"/>
      <c r="D12" s="35"/>
      <c r="E12" s="35"/>
    </row>
    <row r="13" spans="1:11" s="4" customFormat="1">
      <c r="A13" s="3" t="s">
        <v>51</v>
      </c>
      <c r="B13" s="36"/>
      <c r="C13" s="402"/>
      <c r="D13" s="403"/>
      <c r="E13" s="37"/>
      <c r="F13" s="38"/>
    </row>
    <row r="14" spans="1:11" s="4" customFormat="1" ht="47.25" customHeight="1">
      <c r="A14" s="674" t="s">
        <v>250</v>
      </c>
      <c r="B14" s="410"/>
      <c r="C14" s="671"/>
      <c r="D14" s="672"/>
      <c r="E14" s="672"/>
      <c r="F14" s="673"/>
      <c r="H14" s="89"/>
      <c r="I14" s="89"/>
      <c r="J14" s="89"/>
      <c r="K14" s="89"/>
    </row>
    <row r="15" spans="1:11" s="4" customFormat="1">
      <c r="A15" s="3" t="s">
        <v>98</v>
      </c>
      <c r="B15" s="36"/>
      <c r="C15" s="402"/>
      <c r="D15" s="403"/>
      <c r="E15" s="39" t="s">
        <v>168</v>
      </c>
      <c r="F15" s="8"/>
    </row>
    <row r="16" spans="1:11" s="4" customFormat="1">
      <c r="A16" s="3" t="s">
        <v>33</v>
      </c>
      <c r="B16" s="36"/>
      <c r="C16" s="402"/>
      <c r="D16" s="403"/>
      <c r="E16" s="40" t="s">
        <v>99</v>
      </c>
      <c r="F16" s="30"/>
    </row>
    <row r="17" spans="1:8" s="4" customFormat="1">
      <c r="A17" s="669" t="s">
        <v>228</v>
      </c>
      <c r="B17" s="412"/>
      <c r="C17" s="413"/>
      <c r="D17" s="414"/>
      <c r="E17" s="98" t="s">
        <v>141</v>
      </c>
      <c r="F17" s="8"/>
      <c r="G17" s="20"/>
      <c r="H17" s="20"/>
    </row>
    <row r="18" spans="1:8" s="4" customFormat="1">
      <c r="A18" s="3" t="s">
        <v>52</v>
      </c>
      <c r="B18" s="36"/>
      <c r="C18" s="402"/>
      <c r="D18" s="403"/>
      <c r="E18" s="90"/>
      <c r="F18" s="114"/>
    </row>
    <row r="19" spans="1:8" s="4" customFormat="1">
      <c r="A19" s="3" t="s">
        <v>143</v>
      </c>
      <c r="B19" s="36"/>
      <c r="C19" s="402"/>
      <c r="D19" s="403"/>
      <c r="E19" s="37"/>
      <c r="F19" s="38"/>
    </row>
    <row r="20" spans="1:8" s="4" customFormat="1">
      <c r="A20" s="3" t="s">
        <v>152</v>
      </c>
      <c r="B20" s="36"/>
      <c r="C20" s="37"/>
      <c r="D20" s="8"/>
      <c r="E20" s="37"/>
      <c r="F20" s="38"/>
    </row>
    <row r="21" spans="1:8" s="4" customFormat="1">
      <c r="A21" s="3" t="s">
        <v>153</v>
      </c>
      <c r="B21" s="36"/>
      <c r="C21" s="37"/>
      <c r="D21" s="8"/>
      <c r="E21" s="37"/>
      <c r="F21" s="38"/>
    </row>
    <row r="22" spans="1:8" s="4" customFormat="1" ht="14.45" customHeight="1">
      <c r="A22" s="3"/>
      <c r="B22" s="36"/>
      <c r="C22" s="36"/>
      <c r="D22" s="36"/>
      <c r="E22" s="36"/>
    </row>
    <row r="23" spans="1:8" s="4" customFormat="1" ht="14.45" customHeight="1">
      <c r="A23" s="42" t="s">
        <v>154</v>
      </c>
      <c r="B23" s="36"/>
      <c r="C23" s="36"/>
      <c r="D23" s="36"/>
      <c r="E23" s="36"/>
    </row>
    <row r="24" spans="1:8" s="4" customFormat="1" ht="150" customHeight="1">
      <c r="A24" s="645"/>
      <c r="B24" s="645"/>
      <c r="C24" s="645"/>
      <c r="D24" s="645"/>
      <c r="E24" s="645"/>
      <c r="F24" s="645"/>
    </row>
    <row r="25" spans="1:8" s="4" customFormat="1" ht="14.45" customHeight="1">
      <c r="A25" s="3"/>
      <c r="B25" s="36"/>
      <c r="C25" s="36"/>
      <c r="D25" s="36"/>
      <c r="E25" s="36"/>
    </row>
    <row r="26" spans="1:8" s="4" customFormat="1" ht="14.45" customHeight="1">
      <c r="A26" s="42" t="s">
        <v>155</v>
      </c>
      <c r="B26" s="36"/>
      <c r="C26" s="36"/>
      <c r="D26" s="36"/>
      <c r="E26" s="36"/>
    </row>
    <row r="27" spans="1:8" s="4" customFormat="1" ht="80.45" customHeight="1">
      <c r="A27" s="645"/>
      <c r="B27" s="645"/>
      <c r="C27" s="645"/>
      <c r="D27" s="645"/>
      <c r="E27" s="645"/>
      <c r="F27" s="645"/>
    </row>
    <row r="28" spans="1:8" s="4" customFormat="1" ht="14.45" customHeight="1">
      <c r="A28" s="3"/>
      <c r="B28" s="36"/>
      <c r="C28" s="36"/>
      <c r="D28" s="36"/>
      <c r="E28" s="36"/>
    </row>
    <row r="29" spans="1:8" s="4" customFormat="1" ht="30" customHeight="1">
      <c r="A29" s="668" t="s">
        <v>186</v>
      </c>
      <c r="B29" s="668"/>
      <c r="C29" s="668"/>
      <c r="D29" s="668"/>
      <c r="E29" s="668"/>
      <c r="F29" s="668"/>
    </row>
    <row r="30" spans="1:8" s="4" customFormat="1" ht="74.099999999999994" customHeight="1">
      <c r="A30" s="645"/>
      <c r="B30" s="645"/>
      <c r="C30" s="645"/>
      <c r="D30" s="645"/>
      <c r="E30" s="645"/>
      <c r="F30" s="645"/>
    </row>
    <row r="31" spans="1:8" s="4" customFormat="1" ht="14.45" customHeight="1">
      <c r="A31" s="3"/>
      <c r="B31" s="36"/>
      <c r="C31" s="36"/>
      <c r="D31" s="36"/>
      <c r="E31" s="36"/>
    </row>
    <row r="32" spans="1:8">
      <c r="B32"/>
      <c r="C32" s="667" t="s">
        <v>127</v>
      </c>
      <c r="D32" s="667"/>
      <c r="E32" s="26"/>
      <c r="F32" s="26"/>
    </row>
    <row r="39" spans="2:4">
      <c r="B39" s="447" t="s">
        <v>196</v>
      </c>
      <c r="C39" s="447"/>
      <c r="D39" s="447"/>
    </row>
    <row r="47" spans="2:4">
      <c r="B47" s="51"/>
    </row>
  </sheetData>
  <mergeCells count="18">
    <mergeCell ref="A6:F6"/>
    <mergeCell ref="A7:F7"/>
    <mergeCell ref="A9:F9"/>
    <mergeCell ref="C13:D13"/>
    <mergeCell ref="C15:D15"/>
    <mergeCell ref="C14:F14"/>
    <mergeCell ref="A14:B14"/>
    <mergeCell ref="C16:D16"/>
    <mergeCell ref="C18:D18"/>
    <mergeCell ref="C19:D19"/>
    <mergeCell ref="A29:F29"/>
    <mergeCell ref="A17:B17"/>
    <mergeCell ref="C17:D17"/>
    <mergeCell ref="B39:D39"/>
    <mergeCell ref="A24:F24"/>
    <mergeCell ref="A27:F27"/>
    <mergeCell ref="A30:F30"/>
    <mergeCell ref="C32:D32"/>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0E4004829B7A94FBB2ECC56E8488C0B" ma:contentTypeVersion="11" ma:contentTypeDescription="Crear nuevo documento." ma:contentTypeScope="" ma:versionID="7d9c08cdc6fb00b494ce3934b8238af4">
  <xsd:schema xmlns:xsd="http://www.w3.org/2001/XMLSchema" xmlns:xs="http://www.w3.org/2001/XMLSchema" xmlns:p="http://schemas.microsoft.com/office/2006/metadata/properties" xmlns:ns3="1f7f3a91-0c31-49f8-870c-5c1eff6c5523" targetNamespace="http://schemas.microsoft.com/office/2006/metadata/properties" ma:root="true" ma:fieldsID="e52636336462c8f1e770b1dc62b4992d" ns3:_="">
    <xsd:import namespace="1f7f3a91-0c31-49f8-870c-5c1eff6c552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f3a91-0c31-49f8-870c-5c1eff6c55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35C252-D55F-4C83-AE77-7C679D8D2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f3a91-0c31-49f8-870c-5c1eff6c5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9C3FB-3A6C-4219-9570-B3209581129E}">
  <ds:schemaRefs>
    <ds:schemaRef ds:uri="http://schemas.microsoft.com/office/2006/documentManagement/types"/>
    <ds:schemaRef ds:uri="1f7f3a91-0c31-49f8-870c-5c1eff6c5523"/>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EC169FD-C9E6-48CA-8088-A799F20876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21</vt:i4>
      </vt:variant>
    </vt:vector>
  </HeadingPairs>
  <TitlesOfParts>
    <vt:vector size="40" baseType="lpstr">
      <vt:lpstr>Hoja interna</vt:lpstr>
      <vt:lpstr>Datos generales</vt:lpstr>
      <vt:lpstr>Datos económicos</vt:lpstr>
      <vt:lpstr>Memoria académica</vt:lpstr>
      <vt:lpstr>Datos académicos</vt:lpstr>
      <vt:lpstr>RESUMEN ERRORES</vt:lpstr>
      <vt:lpstr>Módulo 1</vt:lpstr>
      <vt:lpstr>Módulo 2</vt:lpstr>
      <vt:lpstr>Módulo 3</vt:lpstr>
      <vt:lpstr>Módulo 4</vt:lpstr>
      <vt:lpstr>Módulo 5</vt:lpstr>
      <vt:lpstr>Módulo 6</vt:lpstr>
      <vt:lpstr>Módulo 7</vt:lpstr>
      <vt:lpstr>Módulo 8</vt:lpstr>
      <vt:lpstr>Módulo 9</vt:lpstr>
      <vt:lpstr>Módulo Prácticas Externas </vt:lpstr>
      <vt:lpstr>Módulo Prácticas Clínicas</vt:lpstr>
      <vt:lpstr>Módulo TFM</vt:lpstr>
      <vt:lpstr>Memoria último curso</vt:lpstr>
      <vt:lpstr>'Datos académicos'!Área_de_impresión</vt:lpstr>
      <vt:lpstr>'Datos económicos'!Área_de_impresión</vt:lpstr>
      <vt:lpstr>'Datos generales'!Área_de_impresión</vt:lpstr>
      <vt:lpstr>'Memoria académica'!Área_de_impresión</vt:lpstr>
      <vt:lpstr>'Memoria último curso'!Área_de_impresión</vt:lpstr>
      <vt:lpstr>'Módulo 1'!Área_de_impresión</vt:lpstr>
      <vt:lpstr>'Módulo 2'!Área_de_impresión</vt:lpstr>
      <vt:lpstr>'Módulo 3'!Área_de_impresión</vt:lpstr>
      <vt:lpstr>'Módulo 4'!Área_de_impresión</vt:lpstr>
      <vt:lpstr>'Módulo 5'!Área_de_impresión</vt:lpstr>
      <vt:lpstr>'Módulo 6'!Área_de_impresión</vt:lpstr>
      <vt:lpstr>'Módulo 7'!Área_de_impresión</vt:lpstr>
      <vt:lpstr>'Módulo 8'!Área_de_impresión</vt:lpstr>
      <vt:lpstr>'Módulo 9'!Área_de_impresión</vt:lpstr>
      <vt:lpstr>'Módulo Prácticas Clínicas'!Área_de_impresión</vt:lpstr>
      <vt:lpstr>'Módulo Prácticas Externas '!Área_de_impresión</vt:lpstr>
      <vt:lpstr>'Módulo TFM'!Área_de_impresión</vt:lpstr>
      <vt:lpstr>'RESUMEN ERRORES'!Área_de_impresión</vt:lpstr>
      <vt:lpstr>Máster_de_Formación_Permanente</vt:lpstr>
      <vt:lpstr>Máster_Formación_Permanente</vt:lpstr>
      <vt:lpstr>'Datos académicos'!Print_Area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NURIA FENOLLAR MORATA</cp:lastModifiedBy>
  <cp:lastPrinted>2025-07-12T14:28:43Z</cp:lastPrinted>
  <dcterms:created xsi:type="dcterms:W3CDTF">2018-11-21T17:59:39Z</dcterms:created>
  <dcterms:modified xsi:type="dcterms:W3CDTF">2026-08-28T11:07:42Z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0x010100D0E4004829B7A94FBB2ECC56E8488C0B</vt:lpwstr>
  </property>
</Properties>
</file>