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showInkAnnotation="0" codeName="ThisWorkbook"/>
  <mc:AlternateContent xmlns:mc="http://schemas.openxmlformats.org/markup-compatibility/2006">
    <mc:Choice Requires="x15">
      <x15ac:absPath xmlns:x15ac="http://schemas.microsoft.com/office/spreadsheetml/2010/11/ac" url="C:\Users\noelip03\OneDrive - Universidad Complutense de Madrid (UCM)\descargas\"/>
    </mc:Choice>
  </mc:AlternateContent>
  <xr:revisionPtr revIDLastSave="8" documentId="13_ncr:1_{4C9E2633-CA7F-4C13-AFED-95102FB6B54D}" xr6:coauthVersionLast="36" xr6:coauthVersionMax="36" xr10:uidLastSave="{38C806D2-4F6B-4C25-B898-70A1276F7748}"/>
  <workbookProtection workbookAlgorithmName="SHA-512" workbookHashValue="8Plm1+CFyI0tGU09E4Xa29dgG8E++HOEpZHQfdse1PmiYMRrMD0/ZVsyCD1QZ4Gbsco1LG8AQ/JM5djiEgKv8A==" workbookSaltValue="jWp9Ikecwfgq32niraI5tQ==" workbookSpinCount="100000" lockStructure="1"/>
  <bookViews>
    <workbookView xWindow="0" yWindow="0" windowWidth="21600" windowHeight="8628" tabRatio="833" firstSheet="1" activeTab="1" xr2:uid="{00000000-000D-0000-FFFF-FFFF00000000}"/>
  </bookViews>
  <sheets>
    <sheet name="Hoja interna" sheetId="7" state="hidden" r:id="rId1"/>
    <sheet name="Presupuesto" sheetId="1" r:id="rId2"/>
    <sheet name="RESUMEN ERRORES" sheetId="26" state="hidden" r:id="rId3"/>
    <sheet name="Memoria último curso" sheetId="25" state="hidden" r:id="rId4"/>
  </sheets>
  <definedNames>
    <definedName name="_xlnm.Print_Area" localSheetId="3">'Memoria último curso'!$A$1:$F$41</definedName>
    <definedName name="_xlnm.Print_Area" localSheetId="2">'RESUMEN ERRORES'!$A$1:$K$44</definedName>
    <definedName name="Máster_de_Formación_Permanente">#REF!</definedName>
    <definedName name="Máster_Formación_Permanente">#REF!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62" i="1" l="1"/>
  <c r="F49" i="1"/>
  <c r="F41" i="1"/>
  <c r="D41" i="1"/>
  <c r="E66" i="1" l="1"/>
  <c r="C13" i="1" l="1"/>
  <c r="A91" i="1" l="1"/>
  <c r="E45" i="1" l="1"/>
  <c r="E55" i="1" l="1"/>
  <c r="F55" i="1" s="1"/>
  <c r="E54" i="1"/>
  <c r="F54" i="1" s="1"/>
  <c r="E39" i="1"/>
  <c r="F39" i="1" s="1"/>
  <c r="E57" i="1"/>
  <c r="F57" i="1" s="1"/>
  <c r="F51" i="1"/>
  <c r="E56" i="1"/>
  <c r="F56" i="1" s="1"/>
  <c r="E61" i="1"/>
  <c r="E36" i="1"/>
  <c r="F36" i="1" s="1"/>
  <c r="P22" i="26"/>
  <c r="P49" i="26" l="1"/>
  <c r="C17" i="26" l="1"/>
  <c r="Q24" i="26"/>
  <c r="P24" i="26" s="1"/>
  <c r="C21" i="26" s="1"/>
  <c r="O11" i="26" l="1"/>
  <c r="C16" i="26"/>
  <c r="P54" i="26" l="1"/>
  <c r="C28" i="26" s="1"/>
  <c r="P53" i="26"/>
  <c r="C23" i="26" s="1"/>
  <c r="P42" i="26" l="1"/>
  <c r="P46" i="26" l="1"/>
  <c r="P44" i="26"/>
  <c r="C40" i="26" s="1"/>
  <c r="C35" i="26" l="1"/>
  <c r="P34" i="26" l="1"/>
  <c r="Q34" i="26" s="1"/>
  <c r="C22" i="26" s="1"/>
  <c r="C19" i="26"/>
  <c r="P33" i="26"/>
  <c r="C18" i="26" s="1"/>
  <c r="P30" i="26"/>
  <c r="P27" i="26"/>
  <c r="C14" i="26" s="1"/>
  <c r="C15" i="26" l="1"/>
  <c r="C25" i="26"/>
  <c r="D58" i="1" l="1"/>
  <c r="F45" i="1"/>
  <c r="F52" i="1" l="1"/>
  <c r="P56" i="26"/>
  <c r="C33" i="26" s="1"/>
  <c r="F58" i="1"/>
  <c r="P20" i="26" l="1"/>
  <c r="C13" i="26" s="1"/>
  <c r="P14" i="26"/>
  <c r="P17" i="26"/>
  <c r="P13" i="26"/>
  <c r="P12" i="26"/>
  <c r="P15" i="26"/>
  <c r="P16" i="26"/>
  <c r="P11" i="26"/>
  <c r="S11" i="26" l="1"/>
  <c r="C12" i="26" s="1"/>
  <c r="P59" i="26" l="1"/>
  <c r="P60" i="26" l="1"/>
  <c r="E62" i="1"/>
  <c r="P40" i="26" l="1"/>
  <c r="C30" i="26" s="1"/>
  <c r="P36" i="26"/>
  <c r="P37" i="26" s="1"/>
  <c r="C20" i="26" s="1"/>
  <c r="C37" i="26" l="1"/>
  <c r="C36" i="26" l="1"/>
  <c r="P51" i="26" l="1"/>
  <c r="C42" i="26" s="1"/>
  <c r="C41" i="26" l="1"/>
  <c r="C84" i="7"/>
  <c r="A7" i="25"/>
  <c r="C82" i="7"/>
  <c r="C81" i="7" l="1"/>
  <c r="F61" i="1" l="1"/>
  <c r="E64" i="1" s="1"/>
  <c r="E65" i="1" l="1"/>
  <c r="E81" i="1"/>
  <c r="E67" i="1" l="1"/>
  <c r="E82" i="1" s="1"/>
  <c r="C29" i="26" l="1"/>
  <c r="A82" i="1"/>
</calcChain>
</file>

<file path=xl/sharedStrings.xml><?xml version="1.0" encoding="utf-8"?>
<sst xmlns="http://schemas.openxmlformats.org/spreadsheetml/2006/main" count="314" uniqueCount="240">
  <si>
    <t>Ingresos</t>
  </si>
  <si>
    <t>Nº estudiantes</t>
  </si>
  <si>
    <t>Descuento del 10%</t>
  </si>
  <si>
    <t>Descuento del 20%</t>
  </si>
  <si>
    <t>Descuento del 30%</t>
  </si>
  <si>
    <t>Descuento del 40%</t>
  </si>
  <si>
    <t>Descuento del 50%</t>
  </si>
  <si>
    <t>Descuento del 60%</t>
  </si>
  <si>
    <t>Descuento del 70%</t>
  </si>
  <si>
    <t>Descuento del 80%</t>
  </si>
  <si>
    <t>Descuento del 90%</t>
  </si>
  <si>
    <t>Descuento del 100%</t>
  </si>
  <si>
    <t>ESTUDIANTES CON BECA</t>
  </si>
  <si>
    <t xml:space="preserve">SUBTOTAL </t>
  </si>
  <si>
    <t>FINANCIACIÓN EXTERNA</t>
  </si>
  <si>
    <t>DESCUENTOS</t>
  </si>
  <si>
    <t>RETENCION UCM</t>
  </si>
  <si>
    <t>TOTAL INGRESOS NETOS</t>
  </si>
  <si>
    <t>Elaboración o actualización de materiales docentes</t>
  </si>
  <si>
    <t>GASTOS</t>
  </si>
  <si>
    <t>INGRESOS</t>
  </si>
  <si>
    <t>TOTAL GASTOS</t>
  </si>
  <si>
    <t>INGRESOS - GASTOS</t>
  </si>
  <si>
    <t>DATOS GENERALES DEL TÍTULO</t>
  </si>
  <si>
    <t>Modalidad de impartición</t>
  </si>
  <si>
    <t>Módulo</t>
  </si>
  <si>
    <t>Presencial</t>
  </si>
  <si>
    <t>No presencial</t>
  </si>
  <si>
    <t>DATOS ECONÓMICOS</t>
  </si>
  <si>
    <t>ESTUDIANTES SIN BECA</t>
  </si>
  <si>
    <t>Duración</t>
  </si>
  <si>
    <t>PROPUESTA DE CURSO DE FORMACIÓN PERMANENTE</t>
  </si>
  <si>
    <t>Tipo de propuesta</t>
  </si>
  <si>
    <t>Tipo de curso</t>
  </si>
  <si>
    <t>Centro de la UCM</t>
  </si>
  <si>
    <t>Nueva propuesta</t>
  </si>
  <si>
    <t>Propuesta con modificación</t>
  </si>
  <si>
    <t>Diploma de Especialización</t>
  </si>
  <si>
    <t>Experto</t>
  </si>
  <si>
    <t>Diploma de Formación Permanente</t>
  </si>
  <si>
    <t>Certificado de Formación Permanente</t>
  </si>
  <si>
    <t>Facultad de Geografía e Historia</t>
  </si>
  <si>
    <t>Facultad de Filología</t>
  </si>
  <si>
    <t>Facultad de Derecho</t>
  </si>
  <si>
    <t>Facultad de Filosofía</t>
  </si>
  <si>
    <t>Facultad de CC. Químicas</t>
  </si>
  <si>
    <t>Facultad de Trabajo Social</t>
  </si>
  <si>
    <t>Facultad de CC. Políticas y Sociología</t>
  </si>
  <si>
    <t>Facultad de CC. Económicas y Empresariales</t>
  </si>
  <si>
    <t>Facultad de Comercio y Turismo</t>
  </si>
  <si>
    <t>Facultad de CC. de la Documentación</t>
  </si>
  <si>
    <t>Facultad de Informática</t>
  </si>
  <si>
    <t>Facultad de Odontología</t>
  </si>
  <si>
    <t>Facultad de Farmacia</t>
  </si>
  <si>
    <t>Facultad de Medicina</t>
  </si>
  <si>
    <t>Facultad de Óptica y Optometría</t>
  </si>
  <si>
    <t>Facultad de Psicología</t>
  </si>
  <si>
    <t>Facultad de Enfermería, Fisioterapia y Podología</t>
  </si>
  <si>
    <t>Facultad de Veterinaria</t>
  </si>
  <si>
    <t>Centro Análisis Sanitarios</t>
  </si>
  <si>
    <t>Hospital Clínico Veterinario</t>
  </si>
  <si>
    <t>Facultad de CC. de la Información</t>
  </si>
  <si>
    <t>Facultad de Bellas Artes</t>
  </si>
  <si>
    <t>Facultad de CC. Biológicas</t>
  </si>
  <si>
    <t>Facultad de CC. Físicas</t>
  </si>
  <si>
    <t>Facultad de CC. Geológicas</t>
  </si>
  <si>
    <t>Facultad de CC. Matemáticas</t>
  </si>
  <si>
    <t>I. C. Investigaciones Feministas</t>
  </si>
  <si>
    <t>Escuela Profesional de Relac. Laborales</t>
  </si>
  <si>
    <t>Facultad de Educación - Centro Formación Prof.</t>
  </si>
  <si>
    <t>Apellidos y nombre del Director/a:</t>
  </si>
  <si>
    <t>Apellidos y nombre del Codirector/a:</t>
  </si>
  <si>
    <t>Obligatorias</t>
  </si>
  <si>
    <t>Optativas</t>
  </si>
  <si>
    <t>Reserva de plaza</t>
  </si>
  <si>
    <t>Duración del título</t>
  </si>
  <si>
    <t>Promoción</t>
  </si>
  <si>
    <t>Menos de un semestre</t>
  </si>
  <si>
    <t>Un semestre</t>
  </si>
  <si>
    <t>Un año</t>
  </si>
  <si>
    <t>Dos años</t>
  </si>
  <si>
    <t>2019 - 2020</t>
  </si>
  <si>
    <t>Curso de gestión económica externa</t>
  </si>
  <si>
    <t>En caso afirmativo, empresa que realiza la gestión externa</t>
  </si>
  <si>
    <t>Tipo de prácticas</t>
  </si>
  <si>
    <t>Gestión externa</t>
  </si>
  <si>
    <t>Sí</t>
  </si>
  <si>
    <t>No</t>
  </si>
  <si>
    <r>
      <t>Precio 1</t>
    </r>
    <r>
      <rPr>
        <vertAlign val="superscript"/>
        <sz val="11"/>
        <color theme="1"/>
        <rFont val="Calibri"/>
        <family val="2"/>
        <scheme val="minor"/>
      </rPr>
      <t>er</t>
    </r>
    <r>
      <rPr>
        <sz val="11"/>
        <color theme="1"/>
        <rFont val="Calibri"/>
        <family val="2"/>
        <scheme val="minor"/>
      </rPr>
      <t xml:space="preserve"> año</t>
    </r>
  </si>
  <si>
    <t>Precio 2º año</t>
  </si>
  <si>
    <t>Porcentaje de descuento aplicado</t>
  </si>
  <si>
    <t>CANTIDAD TOTAL APLICADA PARA BECAS</t>
  </si>
  <si>
    <r>
      <t xml:space="preserve">CANTIDAD MÁXIMA PARA BECAS </t>
    </r>
    <r>
      <rPr>
        <b/>
        <i/>
        <sz val="10"/>
        <color rgb="FF942494"/>
        <rFont val="Calibri"/>
        <family val="2"/>
        <scheme val="minor"/>
      </rPr>
      <t>(hasta 25% de los ingresos de matrícula)</t>
    </r>
  </si>
  <si>
    <t>Externo</t>
  </si>
  <si>
    <t>Vinculación</t>
  </si>
  <si>
    <t>UCM</t>
  </si>
  <si>
    <t>Firma Director/a del curso</t>
  </si>
  <si>
    <t>Límite de horas para el curso (presencial)</t>
  </si>
  <si>
    <t>Límite de horas para el curso (no presencial):</t>
  </si>
  <si>
    <t>Descuentos</t>
  </si>
  <si>
    <t>Conferencias o webinars</t>
  </si>
  <si>
    <t xml:space="preserve">Total  </t>
  </si>
  <si>
    <t>Nº edición</t>
  </si>
  <si>
    <t>Rama de conocimiento</t>
  </si>
  <si>
    <t>Ramas</t>
  </si>
  <si>
    <t>Artes y Humanidades</t>
  </si>
  <si>
    <t>Ciencias</t>
  </si>
  <si>
    <t>Ciencias de la Salud</t>
  </si>
  <si>
    <t>Ciencias Sociales y Jurídicas</t>
  </si>
  <si>
    <t>Ingeniería</t>
  </si>
  <si>
    <t>Nº de estudiantes matriculados</t>
  </si>
  <si>
    <t>Nº de estudiantes que han superado el curso</t>
  </si>
  <si>
    <t>GRADO DEL CUMPLIMIENTO DEL PROGRAMA Y DE LOS OBJETIVOS</t>
  </si>
  <si>
    <t>INDICADORES O DATOS DE EMPLEABILIDAD</t>
  </si>
  <si>
    <t>Precio del título</t>
  </si>
  <si>
    <t>Admisión previa</t>
  </si>
  <si>
    <t>MEMORIA DEL ÚLTIMO CURSO FINALIZADO</t>
  </si>
  <si>
    <t>Curso académico</t>
  </si>
  <si>
    <t>Curso académico (memoria último curso)</t>
  </si>
  <si>
    <t>Total de estudiantes</t>
  </si>
  <si>
    <t>Promoción (memoria último curso)</t>
  </si>
  <si>
    <r>
      <t xml:space="preserve">RESULTADOS DE LA ENCUESTA DE SATISFACCIÓN CON EL TÍTULO
</t>
    </r>
    <r>
      <rPr>
        <i/>
        <sz val="11"/>
        <color rgb="FF942494"/>
        <rFont val="Calibri"/>
        <family val="2"/>
        <scheme val="minor"/>
      </rPr>
      <t>(Sólo en Máster propio, Diploma de Especialización y Experto)</t>
    </r>
  </si>
  <si>
    <t>Facultad de Estudios Estadísticos</t>
  </si>
  <si>
    <t>Escuela de Gobierno</t>
  </si>
  <si>
    <t>I. C. Estudios Internacionales (ICEI)</t>
  </si>
  <si>
    <t>I. C. Ciencias de la Administración (ICCA)</t>
  </si>
  <si>
    <t>I. U. Ciencias Musicales (ICCMU)</t>
  </si>
  <si>
    <t>I. U. Lenguas Modernas y Traductores (IULMyT)</t>
  </si>
  <si>
    <t>I. C. Análisis Económico (ICAE)</t>
  </si>
  <si>
    <t>Nombre y apellidos:</t>
  </si>
  <si>
    <t xml:space="preserve">Nombre y apellidos: </t>
  </si>
  <si>
    <t>Grupo 1: fecha inicio</t>
  </si>
  <si>
    <t>Fecha fin</t>
  </si>
  <si>
    <t>Grupo 2: fecha inicio</t>
  </si>
  <si>
    <t>Grupo 3: fecha inicio</t>
  </si>
  <si>
    <t>Grupo 4: fecha inicio</t>
  </si>
  <si>
    <t>Centro Complutense para la Enseñanza del Español</t>
  </si>
  <si>
    <t>2020 - 2021</t>
  </si>
  <si>
    <t>Centro de Formación Permanente</t>
  </si>
  <si>
    <t>Centro Gestor</t>
  </si>
  <si>
    <t>Otros gastos</t>
  </si>
  <si>
    <t>Dirección y codirección</t>
  </si>
  <si>
    <t>2021 - 2022</t>
  </si>
  <si>
    <t>2022 - 2023</t>
  </si>
  <si>
    <t>2019 - 2021</t>
  </si>
  <si>
    <t>No permanente</t>
  </si>
  <si>
    <t>Permanente</t>
  </si>
  <si>
    <t>Vinculación por contrato con la UCM</t>
  </si>
  <si>
    <t>Centro de Donación de Cuerpos y Salas de Disección</t>
  </si>
  <si>
    <t>Internado</t>
  </si>
  <si>
    <t>Virtual o No presencial</t>
  </si>
  <si>
    <t>Máster de Formación Permanente</t>
  </si>
  <si>
    <t>Microcredencial</t>
  </si>
  <si>
    <t>Tres años</t>
  </si>
  <si>
    <t>Híbrida o Semipresencial</t>
  </si>
  <si>
    <t>Propuesta sin modificación</t>
  </si>
  <si>
    <t>Idioma de impartición</t>
  </si>
  <si>
    <t>Castellano</t>
  </si>
  <si>
    <t>Inglés</t>
  </si>
  <si>
    <r>
      <t>Precio 3</t>
    </r>
    <r>
      <rPr>
        <vertAlign val="superscript"/>
        <sz val="11"/>
        <color theme="1"/>
        <rFont val="Calibri"/>
        <family val="2"/>
        <scheme val="minor"/>
      </rPr>
      <t>er</t>
    </r>
    <r>
      <rPr>
        <sz val="11"/>
        <color theme="1"/>
        <rFont val="Calibri"/>
        <family val="2"/>
        <scheme val="minor"/>
      </rPr>
      <t xml:space="preserve"> año</t>
    </r>
  </si>
  <si>
    <t>Trabajadores de la UCM</t>
  </si>
  <si>
    <t>Descuento (10%-100%)</t>
  </si>
  <si>
    <r>
      <rPr>
        <sz val="11"/>
        <rFont val="Calibri"/>
        <family val="2"/>
        <scheme val="minor"/>
      </rPr>
      <t xml:space="preserve">Denominación del título </t>
    </r>
    <r>
      <rPr>
        <i/>
        <sz val="11"/>
        <color rgb="FF942494"/>
        <rFont val="Calibri"/>
        <family val="2"/>
        <scheme val="minor"/>
      </rPr>
      <t>(Si se imparte en inglés, especificar título en dicho idioma)</t>
    </r>
  </si>
  <si>
    <r>
      <rPr>
        <sz val="11"/>
        <rFont val="Calibri"/>
        <family val="2"/>
        <scheme val="minor"/>
      </rPr>
      <t xml:space="preserve">Denominación del título </t>
    </r>
    <r>
      <rPr>
        <i/>
        <sz val="11"/>
        <color rgb="FF942494"/>
        <rFont val="Calibri"/>
        <family val="2"/>
        <scheme val="minor"/>
      </rPr>
      <t>(si se ha impartido en inglés, especificar título en dicho idioma)</t>
    </r>
  </si>
  <si>
    <t>2023 - 2024</t>
  </si>
  <si>
    <t xml:space="preserve">Programa Alumni o familiares de primer grado de trabajadores UCM </t>
  </si>
  <si>
    <t>2020 - 2022</t>
  </si>
  <si>
    <t>DESGLOSE DE MÓDULOS</t>
  </si>
  <si>
    <t>HOJA DE DATOS ACADÉMICOS</t>
  </si>
  <si>
    <t>HOJA DE DATOS ECONÓMICOS</t>
  </si>
  <si>
    <t>HOJA DE DATOS GENERALES</t>
  </si>
  <si>
    <t>RESUMEN DE ERRORES</t>
  </si>
  <si>
    <t>DIPLOMA</t>
  </si>
  <si>
    <t>EXPERTO</t>
  </si>
  <si>
    <t>MICRO</t>
  </si>
  <si>
    <t>INTER</t>
  </si>
  <si>
    <t>DI FP</t>
  </si>
  <si>
    <t>CER FP</t>
  </si>
  <si>
    <t>GLOBAL</t>
  </si>
  <si>
    <t>RESERVA</t>
  </si>
  <si>
    <t>PRACTICAS CURR</t>
  </si>
  <si>
    <t>PRACTICAS EXTR</t>
  </si>
  <si>
    <t>centro gestor</t>
  </si>
  <si>
    <t>VALIDACIONES</t>
  </si>
  <si>
    <t>datos dir</t>
  </si>
  <si>
    <t>convocatorias</t>
  </si>
  <si>
    <t>ipc</t>
  </si>
  <si>
    <t>estudiantes</t>
  </si>
  <si>
    <t>porcentaje ucm</t>
  </si>
  <si>
    <t>tfm cumplimentado</t>
  </si>
  <si>
    <t>75 horas</t>
  </si>
  <si>
    <t>practicas ext módulo</t>
  </si>
  <si>
    <t>practicas clin módulo</t>
  </si>
  <si>
    <t>firma decano</t>
  </si>
  <si>
    <t>firma gerente</t>
  </si>
  <si>
    <t>tutorizacion tfm</t>
  </si>
  <si>
    <r>
      <t xml:space="preserve">En esta pestaña se presenta un resumen de los principales errores en la cumplimentación de la propuesta. Por favor, </t>
    </r>
    <r>
      <rPr>
        <b/>
        <u/>
        <sz val="10"/>
        <rFont val="Calibri"/>
        <family val="2"/>
        <scheme val="minor"/>
      </rPr>
      <t>no presente la propuesta mientras figure algún error en este resumen</t>
    </r>
    <r>
      <rPr>
        <b/>
        <sz val="10"/>
        <rFont val="Calibri"/>
        <family val="2"/>
        <scheme val="minor"/>
      </rPr>
      <t xml:space="preserve">. Corríjalo en la pestaña que proceda para que desaparezca de esta pestaña. 
*Si se presenta la propuesta con errores en este apartado, se consideraría no válida. No obstante, el mero hecho de que no figure ningún error en este resumen no implica que la propuesta sea correcta. Eso quedará a criterio de la sección una vez hecha la revisión administrativa y comprobado que cumple con todos los requisitos establecidos por la normativa y las instrucciones que la desarrollan.  </t>
    </r>
  </si>
  <si>
    <t>hora prácticas clin</t>
  </si>
  <si>
    <t>horas practicas curr</t>
  </si>
  <si>
    <t>fecha inicio fin</t>
  </si>
  <si>
    <t>2019 - 2022</t>
  </si>
  <si>
    <t>2020 - 2023</t>
  </si>
  <si>
    <t>2021 - 2023</t>
  </si>
  <si>
    <t>EXTRACURRICULARES</t>
  </si>
  <si>
    <t>2024 - 2025</t>
  </si>
  <si>
    <t>2024 - 2026</t>
  </si>
  <si>
    <t>2024 - 2027</t>
  </si>
  <si>
    <t>2021 - 2024</t>
  </si>
  <si>
    <t>2022 - 2024</t>
  </si>
  <si>
    <t>Coordinación académica / Coordinación de prácticas</t>
  </si>
  <si>
    <t>(Límite máximo de 30.000€ de remuneración por cada profesor/a por todos los conceptos y cursos de formación permanente en los que participe. Una vez conocidos todos los ingresos, procedentes de las matrículas de los estudiantes, se cumplimentará el Presupuesto incluyendo todo el detalle de Ingresos y Gastos. Para ello ver "Instrucciones de elaboración del Presupuesto").</t>
  </si>
  <si>
    <r>
      <t>Retribución del profesorado</t>
    </r>
    <r>
      <rPr>
        <sz val="11"/>
        <rFont val="Calibri"/>
        <family val="2"/>
        <scheme val="minor"/>
      </rPr>
      <t xml:space="preserve"> </t>
    </r>
    <r>
      <rPr>
        <i/>
        <sz val="11"/>
        <rFont val="Calibri"/>
        <family val="2"/>
        <scheme val="minor"/>
      </rPr>
      <t>(por docencia presencial o no presencial síncrona; docencia virtual asíncrona; elaboración o actualización de materiales didácticos; tutorías; supervisión de prácticas clínicas; tutorización de prácticas externas; tutoría de TFM; tribunal de TFM por miembro; conferencia o webinar):</t>
    </r>
  </si>
  <si>
    <t>Máster Propio</t>
  </si>
  <si>
    <t>Escuela Profesional de Medicina Legal y Forense</t>
  </si>
  <si>
    <t xml:space="preserve">Si se propone un segundo grupo, debe incluir la siguiente información: </t>
  </si>
  <si>
    <t>2025 - 2026</t>
  </si>
  <si>
    <t>Posgrado de Especialización</t>
  </si>
  <si>
    <t>La Dirección del curso</t>
  </si>
  <si>
    <t xml:space="preserve">TOTAL INGRESOS </t>
  </si>
  <si>
    <t>PRESUPUESTO DE CURSO DE FORMACIÓN PERMANENTE</t>
  </si>
  <si>
    <t>Para Máster Formación Permanente, Diploma de Especialización, Experto e Internado:</t>
  </si>
  <si>
    <t>Para Diploma de FP, Certificado de FP y Microcredenciales:</t>
  </si>
  <si>
    <t xml:space="preserve">Si se presenta más de un grupo, debe incluir la siguiente información de cada grupo: </t>
  </si>
  <si>
    <t>El Decanato o Dirección del Centro</t>
  </si>
  <si>
    <t xml:space="preserve">La Gerencia   </t>
  </si>
  <si>
    <t>El/La Responsable de la Ent. de Gestión Externa</t>
  </si>
  <si>
    <t>COTIZACIÓN  SS. (PRÁCTICAS EXTERNAS)</t>
  </si>
  <si>
    <t>Fecha inicio curso</t>
  </si>
  <si>
    <t>Fecha fin curso</t>
  </si>
  <si>
    <t>Precio matrícula</t>
  </si>
  <si>
    <r>
      <t xml:space="preserve">Cuando el presupuesto esté referido a </t>
    </r>
    <r>
      <rPr>
        <b/>
        <sz val="10"/>
        <color theme="1"/>
        <rFont val="Calibri"/>
        <family val="2"/>
        <scheme val="minor"/>
      </rPr>
      <t>Máster de Formación Permanente, Diploma de Especialización, Experto o Curso de Postgrado</t>
    </r>
    <r>
      <rPr>
        <sz val="10"/>
        <color theme="1"/>
        <rFont val="Calibri"/>
        <family val="2"/>
        <scheme val="minor"/>
      </rPr>
      <t xml:space="preserve">, </t>
    </r>
    <r>
      <rPr>
        <u/>
        <sz val="10"/>
        <color theme="1"/>
        <rFont val="Calibri"/>
        <family val="2"/>
        <scheme val="minor"/>
      </rPr>
      <t>deberá estar firmado por la dirección del curso, el decanato y la gerencia del centro al que se halle adscrito</t>
    </r>
    <r>
      <rPr>
        <sz val="10"/>
        <color theme="1"/>
        <rFont val="Calibri"/>
        <family val="2"/>
        <scheme val="minor"/>
      </rPr>
      <t xml:space="preserve">. </t>
    </r>
    <r>
      <rPr>
        <b/>
        <sz val="10"/>
        <color theme="1"/>
        <rFont val="Calibri"/>
        <family val="2"/>
        <scheme val="minor"/>
      </rPr>
      <t>En caso de gestión externa</t>
    </r>
    <r>
      <rPr>
        <sz val="10"/>
        <color theme="1"/>
        <rFont val="Calibri"/>
        <family val="2"/>
        <scheme val="minor"/>
      </rPr>
      <t xml:space="preserve">, </t>
    </r>
    <r>
      <rPr>
        <u/>
        <sz val="10"/>
        <color theme="1"/>
        <rFont val="Calibri"/>
        <family val="2"/>
        <scheme val="minor"/>
      </rPr>
      <t>el documento deberá ser firmado por la Dirección del curso y el/la responsable de la entidad.</t>
    </r>
  </si>
  <si>
    <r>
      <t xml:space="preserve">Cuando el presupuesto esté referido a </t>
    </r>
    <r>
      <rPr>
        <b/>
        <sz val="10"/>
        <color theme="1"/>
        <rFont val="Calibri"/>
        <family val="2"/>
        <scheme val="minor"/>
      </rPr>
      <t>Diploma de Formación Permanente, Certificado de Formación Permanente o Microcredencial</t>
    </r>
    <r>
      <rPr>
        <sz val="10"/>
        <color theme="1"/>
        <rFont val="Calibri"/>
        <family val="2"/>
        <scheme val="minor"/>
      </rPr>
      <t xml:space="preserve">, </t>
    </r>
    <r>
      <rPr>
        <u/>
        <sz val="10"/>
        <color theme="1"/>
        <rFont val="Calibri"/>
        <family val="2"/>
        <scheme val="minor"/>
      </rPr>
      <t>Deberá estar firmado por la Dirección del curso y la Gerencia de la Fundación</t>
    </r>
    <r>
      <rPr>
        <sz val="10"/>
        <color theme="1"/>
        <rFont val="Calibri"/>
        <family val="2"/>
        <scheme val="minor"/>
      </rPr>
      <t xml:space="preserve">. </t>
    </r>
    <r>
      <rPr>
        <b/>
        <sz val="10"/>
        <color theme="1"/>
        <rFont val="Calibri"/>
        <family val="2"/>
        <scheme val="minor"/>
      </rPr>
      <t>En caso de gestión externa</t>
    </r>
    <r>
      <rPr>
        <sz val="10"/>
        <color theme="1"/>
        <rFont val="Calibri"/>
        <family val="2"/>
        <scheme val="minor"/>
      </rPr>
      <t>, el</t>
    </r>
    <r>
      <rPr>
        <u/>
        <sz val="10"/>
        <color theme="1"/>
        <rFont val="Calibri"/>
        <family val="2"/>
        <scheme val="minor"/>
      </rPr>
      <t xml:space="preserve"> </t>
    </r>
    <r>
      <rPr>
        <sz val="10"/>
        <color theme="1"/>
        <rFont val="Calibri"/>
        <family val="2"/>
        <scheme val="minor"/>
      </rPr>
      <t>documento</t>
    </r>
    <r>
      <rPr>
        <u/>
        <sz val="10"/>
        <color theme="1"/>
        <rFont val="Calibri"/>
        <family val="2"/>
        <scheme val="minor"/>
      </rPr>
      <t xml:space="preserve"> deberá ser firmado por la Dirección del curso, la Gerencia de la Fundación y por el/la responsable de la entidad correspondiente</t>
    </r>
  </si>
  <si>
    <t>Resto a abonar</t>
  </si>
  <si>
    <r>
      <t xml:space="preserve">Otras fuentes de financiación </t>
    </r>
    <r>
      <rPr>
        <i/>
        <sz val="9"/>
        <color theme="1"/>
        <rFont val="Calibri"/>
        <family val="2"/>
        <scheme val="minor"/>
      </rPr>
      <t>(Indicar nombre o procedencia)</t>
    </r>
    <r>
      <rPr>
        <sz val="10"/>
        <color theme="1"/>
        <rFont val="Calibri"/>
        <family val="2"/>
        <scheme val="minor"/>
      </rPr>
      <t xml:space="preserve">
</t>
    </r>
  </si>
  <si>
    <t>Becados por entidades colaboradoras</t>
  </si>
  <si>
    <t>En caso de tener prácticas externas curriculares, indicar nº créditos:</t>
  </si>
  <si>
    <t>Descuento/ estudiante</t>
  </si>
  <si>
    <t>Beca/estudiante</t>
  </si>
  <si>
    <r>
      <t xml:space="preserve">                                                                                   </t>
    </r>
    <r>
      <rPr>
        <b/>
        <sz val="10"/>
        <color rgb="FFF74139"/>
        <rFont val="Calibri"/>
        <family val="2"/>
        <scheme val="minor"/>
      </rPr>
      <t>Nº estudiantes</t>
    </r>
  </si>
  <si>
    <t>Descuento/estudiante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</si>
</sst>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0_);[Red]\(&quot;€&quot;#,##0\)"/>
    <numFmt numFmtId="165" formatCode="#,##0\ &quot;€&quot;"/>
    <numFmt numFmtId="166" formatCode="#,##0.00\ &quot;€&quot;"/>
    <numFmt numFmtId="167" formatCode="0.0"/>
  </numFmts>
  <fonts count="40">
    <font>
      <sz val="11"/>
      <color theme="1"/>
      <name val="Calibri"/>
      <family val="2"/>
      <scheme val="minor"/>
    </font>
    <font>
      <b/>
      <sz val="11"/>
      <color theme="1"/>
      <name val="Calibri"/>
      <family val="2"/>
      <scheme val="minor"/>
    </font>
    <font>
      <b/>
      <sz val="11"/>
      <name val="Calibri"/>
      <family val="2"/>
      <scheme val="minor"/>
    </font>
    <font>
      <b/>
      <sz val="11"/>
      <color rgb="FF0070C0"/>
      <name val="Calibri"/>
      <family val="2"/>
      <scheme val="minor"/>
    </font>
    <font>
      <sz val="11"/>
      <name val="Calibri"/>
      <family val="2"/>
      <scheme val="minor"/>
    </font>
    <font>
      <sz val="11"/>
      <color rgb="FFFF0000"/>
      <name val="Calibri"/>
      <family val="2"/>
      <scheme val="minor"/>
    </font>
    <font>
      <sz val="12"/>
      <color theme="1"/>
      <name val="Calibri"/>
      <family val="2"/>
      <scheme val="minor"/>
    </font>
    <font>
      <b/>
      <sz val="9"/>
      <color rgb="FF00B050"/>
      <name val="Calibri"/>
      <family val="2"/>
      <scheme val="minor"/>
    </font>
    <font>
      <b/>
      <sz val="14"/>
      <color theme="0"/>
      <name val="Calibri"/>
      <family val="2"/>
      <scheme val="minor"/>
    </font>
    <font>
      <sz val="11"/>
      <color theme="1"/>
      <name val="Calibri"/>
      <family val="2"/>
      <scheme val="minor"/>
    </font>
    <font>
      <b/>
      <sz val="12"/>
      <color theme="1"/>
      <name val="Calibri"/>
      <family val="2"/>
      <scheme val="minor"/>
    </font>
    <font>
      <b/>
      <sz val="14"/>
      <color theme="1"/>
      <name val="Calibri"/>
      <family val="2"/>
      <scheme val="minor"/>
    </font>
    <font>
      <b/>
      <sz val="12"/>
      <color rgb="FFF74139"/>
      <name val="Calibri"/>
      <family val="2"/>
      <scheme val="minor"/>
    </font>
    <font>
      <b/>
      <i/>
      <sz val="11"/>
      <color rgb="FF942494"/>
      <name val="Calibri"/>
      <family val="2"/>
      <scheme val="minor"/>
    </font>
    <font>
      <b/>
      <sz val="11"/>
      <color rgb="FF942494"/>
      <name val="Calibri"/>
      <family val="2"/>
      <scheme val="minor"/>
    </font>
    <font>
      <b/>
      <sz val="11"/>
      <color rgb="FFFF0000"/>
      <name val="Calibri"/>
      <family val="2"/>
      <scheme val="minor"/>
    </font>
    <font>
      <i/>
      <sz val="11"/>
      <name val="Calibri"/>
      <family val="2"/>
      <scheme val="minor"/>
    </font>
    <font>
      <sz val="11"/>
      <color rgb="FF942494"/>
      <name val="Calibri"/>
      <family val="2"/>
      <scheme val="minor"/>
    </font>
    <font>
      <sz val="11"/>
      <color rgb="FFF74139"/>
      <name val="Calibri"/>
      <family val="2"/>
      <scheme val="minor"/>
    </font>
    <font>
      <vertAlign val="superscript"/>
      <sz val="11"/>
      <color theme="1"/>
      <name val="Calibri"/>
      <family val="2"/>
      <scheme val="minor"/>
    </font>
    <font>
      <b/>
      <sz val="11"/>
      <color rgb="FFF74139"/>
      <name val="Calibri"/>
      <family val="2"/>
      <scheme val="minor"/>
    </font>
    <font>
      <b/>
      <i/>
      <sz val="10"/>
      <color rgb="FF942494"/>
      <name val="Calibri"/>
      <family val="2"/>
      <scheme val="minor"/>
    </font>
    <font>
      <i/>
      <sz val="11"/>
      <color rgb="FF942494"/>
      <name val="Calibri"/>
      <family val="2"/>
      <scheme val="minor"/>
    </font>
    <font>
      <b/>
      <sz val="10"/>
      <color rgb="FFF74139"/>
      <name val="Calibri"/>
      <family val="2"/>
      <scheme val="minor"/>
    </font>
    <font>
      <b/>
      <i/>
      <sz val="10"/>
      <color rgb="FFF74139"/>
      <name val="Calibri (Cuerpo)_x0000_"/>
    </font>
    <font>
      <b/>
      <sz val="14"/>
      <name val="Calibri"/>
      <family val="2"/>
      <scheme val="minor"/>
    </font>
    <font>
      <sz val="11"/>
      <color theme="0"/>
      <name val="Calibri"/>
      <family val="2"/>
      <scheme val="minor"/>
    </font>
    <font>
      <u/>
      <sz val="12"/>
      <color rgb="FF222222"/>
      <name val="Arial"/>
      <family val="2"/>
    </font>
    <font>
      <b/>
      <sz val="10"/>
      <color rgb="FFFF0000"/>
      <name val="Calibri"/>
      <family val="2"/>
      <scheme val="minor"/>
    </font>
    <font>
      <b/>
      <sz val="11"/>
      <color rgb="FFFA7D00"/>
      <name val="Calibri"/>
      <family val="2"/>
      <scheme val="minor"/>
    </font>
    <font>
      <b/>
      <sz val="11"/>
      <color theme="0"/>
      <name val="Calibri"/>
      <family val="2"/>
      <scheme val="minor"/>
    </font>
    <font>
      <b/>
      <sz val="10"/>
      <name val="Calibri"/>
      <family val="2"/>
      <scheme val="minor"/>
    </font>
    <font>
      <b/>
      <u/>
      <sz val="10"/>
      <name val="Calibri"/>
      <family val="2"/>
      <scheme val="minor"/>
    </font>
    <font>
      <b/>
      <sz val="12"/>
      <color theme="0"/>
      <name val="Calibri"/>
      <family val="2"/>
      <scheme val="minor"/>
    </font>
    <font>
      <sz val="10"/>
      <color theme="1"/>
      <name val="Calibri"/>
      <family val="2"/>
      <scheme val="minor"/>
    </font>
    <font>
      <i/>
      <sz val="9"/>
      <color theme="1"/>
      <name val="Calibri"/>
      <family val="2"/>
      <scheme val="minor"/>
    </font>
    <font>
      <b/>
      <sz val="10"/>
      <color theme="1"/>
      <name val="Calibri"/>
      <family val="2"/>
      <scheme val="minor"/>
    </font>
    <font>
      <u/>
      <sz val="10"/>
      <color theme="1"/>
      <name val="Calibri"/>
      <family val="2"/>
      <scheme val="minor"/>
    </font>
    <font>
      <sz val="11"/>
      <color theme="1" tint="4.9989318521683403E-2"/>
      <name val="Calibri"/>
      <family val="2"/>
      <scheme val="minor"/>
    </font>
    <font>
      <b/>
      <sz val="11"/>
      <color theme="1" tint="4.9989318521683403E-2"/>
      <name val="Calibri"/>
      <family val="2"/>
      <scheme val="minor"/>
    </font>
  </fonts>
  <fills count="15">
    <fill>
      <patternFill patternType="none"/>
    </fill>
    <fill>
      <patternFill patternType="gray125"/>
    </fill>
    <fill>
      <patternFill patternType="solid">
        <fgColor theme="0" tint="-0.14999847407452621"/>
        <bgColor indexed="64"/>
      </patternFill>
    </fill>
    <fill>
      <patternFill patternType="solid">
        <fgColor rgb="FF0070C0"/>
        <bgColor indexed="64"/>
      </patternFill>
    </fill>
    <fill>
      <patternFill patternType="solid">
        <fgColor theme="0"/>
        <bgColor indexed="64"/>
      </patternFill>
    </fill>
    <fill>
      <patternFill patternType="solid">
        <fgColor rgb="FF942494"/>
        <bgColor indexed="64"/>
      </patternFill>
    </fill>
    <fill>
      <patternFill patternType="solid">
        <fgColor rgb="FFF74139"/>
        <bgColor indexed="64"/>
      </patternFill>
    </fill>
    <fill>
      <patternFill patternType="solid">
        <fgColor rgb="FFF2F2F2"/>
      </patternFill>
    </fill>
    <fill>
      <patternFill patternType="solid">
        <fgColor rgb="FFFF9933"/>
        <bgColor indexed="64"/>
      </patternFill>
    </fill>
    <fill>
      <patternFill patternType="solid">
        <fgColor rgb="FFFF0000"/>
        <bgColor indexed="64"/>
      </patternFill>
    </fill>
    <fill>
      <patternFill patternType="solid">
        <fgColor theme="1" tint="0.499984740745262"/>
        <bgColor indexed="64"/>
      </patternFill>
    </fill>
    <fill>
      <patternFill patternType="solid">
        <fgColor theme="9" tint="0.59999389629810485"/>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2"/>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right/>
      <top/>
      <bottom style="thick">
        <color indexed="64"/>
      </bottom>
      <diagonal/>
    </border>
    <border>
      <left/>
      <right/>
      <top style="thick">
        <color auto="1"/>
      </top>
      <bottom/>
      <diagonal/>
    </border>
    <border>
      <left style="thick">
        <color auto="1"/>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n">
        <color indexed="64"/>
      </left>
      <right style="thick">
        <color auto="1"/>
      </right>
      <top style="thin">
        <color indexed="64"/>
      </top>
      <bottom style="thin">
        <color indexed="64"/>
      </bottom>
      <diagonal/>
    </border>
    <border>
      <left/>
      <right style="thick">
        <color auto="1"/>
      </right>
      <top style="thin">
        <color indexed="64"/>
      </top>
      <bottom style="thin">
        <color indexed="64"/>
      </bottom>
      <diagonal/>
    </border>
    <border>
      <left style="thick">
        <color auto="1"/>
      </left>
      <right/>
      <top style="thin">
        <color indexed="64"/>
      </top>
      <bottom style="thin">
        <color indexed="64"/>
      </bottom>
      <diagonal/>
    </border>
    <border>
      <left/>
      <right style="thick">
        <color auto="1"/>
      </right>
      <top style="thin">
        <color indexed="64"/>
      </top>
      <bottom/>
      <diagonal/>
    </border>
    <border>
      <left style="thin">
        <color indexed="64"/>
      </left>
      <right style="thick">
        <color auto="1"/>
      </right>
      <top/>
      <bottom style="thin">
        <color indexed="64"/>
      </bottom>
      <diagonal/>
    </border>
    <border>
      <left style="thick">
        <color auto="1"/>
      </left>
      <right/>
      <top/>
      <bottom style="thick">
        <color indexed="64"/>
      </bottom>
      <diagonal/>
    </border>
    <border>
      <left/>
      <right style="thick">
        <color auto="1"/>
      </right>
      <top/>
      <bottom style="thick">
        <color indexed="64"/>
      </bottom>
      <diagonal/>
    </border>
    <border>
      <left style="thick">
        <color indexed="64"/>
      </left>
      <right/>
      <top style="thin">
        <color indexed="64"/>
      </top>
      <bottom/>
      <diagonal/>
    </border>
    <border>
      <left style="thick">
        <color indexed="64"/>
      </left>
      <right/>
      <top/>
      <bottom style="thin">
        <color indexed="64"/>
      </bottom>
      <diagonal/>
    </border>
    <border>
      <left style="thin">
        <color indexed="64"/>
      </left>
      <right style="thin">
        <color indexed="64"/>
      </right>
      <top style="thin">
        <color indexed="64"/>
      </top>
      <bottom style="thick">
        <color indexed="64"/>
      </bottom>
      <diagonal/>
    </border>
    <border>
      <left style="thin">
        <color indexed="64"/>
      </left>
      <right style="thick">
        <color auto="1"/>
      </right>
      <top style="thin">
        <color indexed="64"/>
      </top>
      <bottom style="thick">
        <color indexed="64"/>
      </bottom>
      <diagonal/>
    </border>
    <border>
      <left/>
      <right/>
      <top style="thick">
        <color indexed="64"/>
      </top>
      <bottom style="thick">
        <color indexed="64"/>
      </bottom>
      <diagonal/>
    </border>
    <border>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ck">
        <color auto="1"/>
      </right>
      <top style="thick">
        <color indexed="64"/>
      </top>
      <bottom/>
      <diagonal/>
    </border>
  </borders>
  <cellStyleXfs count="3">
    <xf numFmtId="0" fontId="0" fillId="0" borderId="0"/>
    <xf numFmtId="9" fontId="9" fillId="0" borderId="0" applyFont="0" applyFill="0" applyBorder="0" applyAlignment="0" applyProtection="0"/>
    <xf numFmtId="0" fontId="29" fillId="7" borderId="16" applyNumberFormat="0" applyAlignment="0" applyProtection="0"/>
  </cellStyleXfs>
  <cellXfs count="330">
    <xf numFmtId="0" fontId="0" fillId="0" borderId="0" xfId="0"/>
    <xf numFmtId="0" fontId="4" fillId="0" borderId="0" xfId="0" applyFont="1" applyAlignment="1">
      <alignment horizontal="left" vertical="center"/>
    </xf>
    <xf numFmtId="0" fontId="0" fillId="0" borderId="0" xfId="0" applyAlignment="1">
      <alignment horizontal="left"/>
    </xf>
    <xf numFmtId="0" fontId="18" fillId="0" borderId="0" xfId="0" applyFont="1"/>
    <xf numFmtId="0" fontId="18" fillId="0" borderId="0" xfId="0" applyFont="1" applyAlignment="1">
      <alignment horizontal="left" vertical="center"/>
    </xf>
    <xf numFmtId="0" fontId="17" fillId="0" borderId="1" xfId="0" applyFont="1" applyBorder="1" applyAlignment="1" applyProtection="1">
      <alignment horizontal="center" vertical="center"/>
      <protection locked="0"/>
    </xf>
    <xf numFmtId="0" fontId="18" fillId="0" borderId="1" xfId="0" applyFont="1" applyBorder="1" applyAlignment="1" applyProtection="1">
      <alignment horizontal="center" vertical="center"/>
      <protection locked="0"/>
    </xf>
    <xf numFmtId="166" fontId="18" fillId="0" borderId="1" xfId="0" applyNumberFormat="1" applyFont="1" applyBorder="1" applyAlignment="1" applyProtection="1">
      <alignment horizontal="center" vertical="center"/>
      <protection locked="0"/>
    </xf>
    <xf numFmtId="164" fontId="0" fillId="0" borderId="0" xfId="0" applyNumberFormat="1"/>
    <xf numFmtId="166" fontId="0" fillId="2" borderId="1" xfId="0" applyNumberFormat="1" applyFill="1" applyBorder="1" applyAlignment="1">
      <alignment horizontal="center" vertical="center"/>
    </xf>
    <xf numFmtId="0" fontId="0" fillId="0" borderId="0" xfId="0" applyAlignment="1">
      <alignment horizontal="right"/>
    </xf>
    <xf numFmtId="0" fontId="0" fillId="0" borderId="1" xfId="0" applyBorder="1" applyAlignment="1" applyProtection="1">
      <alignment horizontal="right" vertical="center"/>
      <protection locked="0"/>
    </xf>
    <xf numFmtId="0" fontId="4" fillId="0" borderId="0" xfId="0" applyFont="1" applyAlignment="1">
      <alignment horizontal="left"/>
    </xf>
    <xf numFmtId="9" fontId="0" fillId="0" borderId="0" xfId="1" applyFont="1" applyAlignment="1">
      <alignment horizontal="right"/>
    </xf>
    <xf numFmtId="9" fontId="0" fillId="0" borderId="0" xfId="1" applyFont="1"/>
    <xf numFmtId="1" fontId="4" fillId="2" borderId="1" xfId="0" applyNumberFormat="1" applyFont="1" applyFill="1" applyBorder="1" applyAlignment="1">
      <alignment horizontal="center" vertical="center"/>
    </xf>
    <xf numFmtId="0" fontId="0" fillId="0" borderId="0" xfId="0" applyAlignment="1">
      <alignment vertical="center"/>
    </xf>
    <xf numFmtId="2" fontId="17" fillId="0" borderId="1" xfId="0" applyNumberFormat="1" applyFont="1" applyBorder="1" applyAlignment="1" applyProtection="1">
      <alignment horizontal="center" vertical="center"/>
      <protection locked="0"/>
    </xf>
    <xf numFmtId="0" fontId="8"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horizontal="left" vertical="center"/>
    </xf>
    <xf numFmtId="0" fontId="17" fillId="0" borderId="0" xfId="0" applyFont="1" applyAlignment="1">
      <alignment horizontal="left" vertical="center"/>
    </xf>
    <xf numFmtId="0" fontId="17" fillId="0" borderId="0" xfId="0" applyFont="1" applyAlignment="1">
      <alignment horizontal="left"/>
    </xf>
    <xf numFmtId="0" fontId="0" fillId="0" borderId="0" xfId="0" applyAlignment="1">
      <alignment horizontal="right" vertical="center"/>
    </xf>
    <xf numFmtId="49" fontId="4" fillId="0" borderId="0" xfId="0" applyNumberFormat="1" applyFont="1" applyAlignment="1">
      <alignment horizontal="right" vertical="center"/>
    </xf>
    <xf numFmtId="0" fontId="14" fillId="0" borderId="0" xfId="0" applyFont="1" applyAlignment="1">
      <alignment horizontal="left" vertical="center"/>
    </xf>
    <xf numFmtId="0" fontId="0" fillId="0" borderId="0" xfId="0" applyAlignment="1">
      <alignment horizontal="center" vertical="center"/>
    </xf>
    <xf numFmtId="0" fontId="1" fillId="0" borderId="0" xfId="0" applyFont="1" applyAlignment="1">
      <alignment horizontal="center" vertical="center"/>
    </xf>
    <xf numFmtId="0" fontId="11" fillId="0" borderId="0" xfId="0" applyFont="1" applyAlignment="1">
      <alignment vertical="center"/>
    </xf>
    <xf numFmtId="0" fontId="8" fillId="0" borderId="0" xfId="0" applyFont="1" applyAlignment="1">
      <alignment vertical="center"/>
    </xf>
    <xf numFmtId="166" fontId="4" fillId="2" borderId="1" xfId="0" applyNumberFormat="1" applyFont="1" applyFill="1" applyBorder="1" applyAlignment="1">
      <alignment horizontal="center" vertical="center" wrapText="1"/>
    </xf>
    <xf numFmtId="0" fontId="0" fillId="0" borderId="1" xfId="0" applyBorder="1" applyAlignment="1">
      <alignment horizontal="right" vertical="center"/>
    </xf>
    <xf numFmtId="9" fontId="2" fillId="2" borderId="1" xfId="0" applyNumberFormat="1" applyFont="1" applyFill="1" applyBorder="1" applyAlignment="1">
      <alignment horizontal="center" vertical="center" wrapText="1"/>
    </xf>
    <xf numFmtId="9" fontId="4" fillId="0" borderId="0" xfId="1" applyFont="1" applyFill="1" applyBorder="1" applyAlignment="1" applyProtection="1">
      <alignment horizontal="center" vertical="center" wrapText="1"/>
    </xf>
    <xf numFmtId="0" fontId="7" fillId="0" borderId="0" xfId="0" applyFont="1" applyAlignment="1">
      <alignment horizontal="right" vertical="center" wrapText="1"/>
    </xf>
    <xf numFmtId="0" fontId="18" fillId="0" borderId="0" xfId="0" applyFont="1" applyAlignment="1">
      <alignment vertical="center"/>
    </xf>
    <xf numFmtId="0" fontId="16" fillId="0" borderId="0" xfId="0" applyFont="1" applyAlignment="1">
      <alignment horizontal="left" vertical="center"/>
    </xf>
    <xf numFmtId="49" fontId="0" fillId="0" borderId="0" xfId="0" applyNumberFormat="1"/>
    <xf numFmtId="0" fontId="4" fillId="0" borderId="0" xfId="0" applyFont="1" applyAlignment="1">
      <alignment horizontal="right" vertical="center"/>
    </xf>
    <xf numFmtId="166" fontId="2" fillId="2" borderId="1" xfId="0" applyNumberFormat="1" applyFont="1" applyFill="1" applyBorder="1" applyAlignment="1">
      <alignment horizontal="center" vertical="center"/>
    </xf>
    <xf numFmtId="0" fontId="27" fillId="0" borderId="0" xfId="0" applyFont="1"/>
    <xf numFmtId="0" fontId="4" fillId="0" borderId="12" xfId="0" applyFont="1" applyBorder="1" applyAlignment="1">
      <alignment horizontal="right" vertical="center"/>
    </xf>
    <xf numFmtId="166" fontId="0" fillId="0" borderId="10" xfId="0" applyNumberFormat="1" applyBorder="1" applyAlignment="1">
      <alignment horizontal="center" vertical="center"/>
    </xf>
    <xf numFmtId="1" fontId="17" fillId="0" borderId="0" xfId="0" applyNumberFormat="1" applyFont="1" applyAlignment="1">
      <alignment horizontal="center" vertical="center"/>
    </xf>
    <xf numFmtId="0" fontId="0" fillId="4" borderId="0" xfId="0" applyFill="1" applyProtection="1">
      <protection hidden="1"/>
    </xf>
    <xf numFmtId="0" fontId="0" fillId="4" borderId="0" xfId="0" applyFill="1" applyAlignment="1" applyProtection="1">
      <alignment horizontal="center" vertical="center"/>
      <protection hidden="1"/>
    </xf>
    <xf numFmtId="0" fontId="4" fillId="4" borderId="0" xfId="0" applyFont="1" applyFill="1" applyProtection="1">
      <protection hidden="1"/>
    </xf>
    <xf numFmtId="0" fontId="0" fillId="11" borderId="0" xfId="0" applyFill="1" applyProtection="1">
      <protection hidden="1"/>
    </xf>
    <xf numFmtId="0" fontId="25" fillId="4" borderId="0" xfId="0" applyFont="1" applyFill="1" applyAlignment="1" applyProtection="1">
      <alignment vertical="center"/>
      <protection hidden="1"/>
    </xf>
    <xf numFmtId="0" fontId="4" fillId="4" borderId="0" xfId="0" applyFont="1" applyFill="1" applyAlignment="1" applyProtection="1">
      <alignment vertical="center"/>
      <protection hidden="1"/>
    </xf>
    <xf numFmtId="0" fontId="17" fillId="4" borderId="0" xfId="0" applyFont="1" applyFill="1" applyAlignment="1" applyProtection="1">
      <alignment vertical="center"/>
      <protection hidden="1"/>
    </xf>
    <xf numFmtId="0" fontId="17" fillId="4" borderId="0" xfId="0" applyFont="1" applyFill="1" applyAlignment="1" applyProtection="1">
      <alignment horizontal="center" vertical="center"/>
      <protection hidden="1"/>
    </xf>
    <xf numFmtId="0" fontId="8" fillId="4" borderId="0" xfId="0" applyFont="1" applyFill="1" applyAlignment="1" applyProtection="1">
      <alignment horizontal="center" vertical="center"/>
      <protection hidden="1"/>
    </xf>
    <xf numFmtId="0" fontId="26" fillId="4" borderId="0" xfId="0" applyFont="1" applyFill="1" applyProtection="1">
      <protection hidden="1"/>
    </xf>
    <xf numFmtId="0" fontId="17" fillId="4" borderId="0" xfId="0" applyFont="1" applyFill="1" applyAlignment="1" applyProtection="1">
      <alignment vertical="center" wrapText="1"/>
      <protection hidden="1"/>
    </xf>
    <xf numFmtId="0" fontId="30" fillId="5" borderId="0" xfId="0" applyFont="1" applyFill="1" applyProtection="1">
      <protection hidden="1"/>
    </xf>
    <xf numFmtId="0" fontId="4" fillId="0" borderId="0" xfId="0" applyFont="1" applyAlignment="1" applyProtection="1">
      <alignment horizontal="left" vertical="center"/>
      <protection hidden="1"/>
    </xf>
    <xf numFmtId="0" fontId="0" fillId="4" borderId="0" xfId="0" applyFill="1" applyAlignment="1" applyProtection="1">
      <alignment horizontal="right"/>
      <protection hidden="1"/>
    </xf>
    <xf numFmtId="0" fontId="4" fillId="0" borderId="0" xfId="0" applyFont="1" applyProtection="1">
      <protection hidden="1"/>
    </xf>
    <xf numFmtId="0" fontId="0" fillId="4" borderId="0" xfId="0" applyFill="1" applyAlignment="1" applyProtection="1">
      <alignment horizontal="right" vertical="top"/>
      <protection hidden="1"/>
    </xf>
    <xf numFmtId="0" fontId="0" fillId="0" borderId="0" xfId="0" applyProtection="1">
      <protection hidden="1"/>
    </xf>
    <xf numFmtId="0" fontId="30" fillId="9" borderId="0" xfId="0" applyFont="1" applyFill="1" applyProtection="1">
      <protection hidden="1"/>
    </xf>
    <xf numFmtId="0" fontId="1" fillId="8" borderId="0" xfId="0" applyFont="1" applyFill="1" applyProtection="1">
      <protection hidden="1"/>
    </xf>
    <xf numFmtId="10" fontId="29" fillId="7" borderId="16" xfId="2" applyNumberFormat="1" applyProtection="1">
      <protection hidden="1"/>
    </xf>
    <xf numFmtId="0" fontId="30" fillId="3" borderId="0" xfId="0" applyFont="1" applyFill="1" applyProtection="1">
      <protection hidden="1"/>
    </xf>
    <xf numFmtId="0" fontId="26" fillId="9" borderId="0" xfId="0" applyFont="1" applyFill="1" applyProtection="1">
      <protection hidden="1"/>
    </xf>
    <xf numFmtId="0" fontId="26" fillId="3" borderId="0" xfId="0" applyFont="1" applyFill="1" applyProtection="1">
      <protection hidden="1"/>
    </xf>
    <xf numFmtId="0" fontId="26" fillId="5" borderId="0" xfId="0" applyFont="1" applyFill="1" applyProtection="1">
      <protection hidden="1"/>
    </xf>
    <xf numFmtId="0" fontId="26" fillId="5" borderId="0" xfId="0" applyFont="1" applyFill="1" applyAlignment="1" applyProtection="1">
      <alignment horizontal="right"/>
      <protection hidden="1"/>
    </xf>
    <xf numFmtId="0" fontId="26" fillId="8" borderId="0" xfId="0" applyFont="1" applyFill="1" applyProtection="1">
      <protection hidden="1"/>
    </xf>
    <xf numFmtId="0" fontId="0" fillId="3" borderId="0" xfId="0" applyFill="1" applyProtection="1">
      <protection hidden="1"/>
    </xf>
    <xf numFmtId="0" fontId="0" fillId="5" borderId="0" xfId="0" applyFill="1" applyProtection="1">
      <protection hidden="1"/>
    </xf>
    <xf numFmtId="0" fontId="0" fillId="9" borderId="0" xfId="0" applyFill="1" applyProtection="1">
      <protection hidden="1"/>
    </xf>
    <xf numFmtId="0" fontId="0" fillId="8" borderId="0" xfId="0" applyFill="1" applyProtection="1">
      <protection hidden="1"/>
    </xf>
    <xf numFmtId="2" fontId="0" fillId="4" borderId="0" xfId="0" applyNumberFormat="1" applyFill="1" applyProtection="1">
      <protection hidden="1"/>
    </xf>
    <xf numFmtId="14" fontId="17" fillId="0" borderId="1" xfId="0" applyNumberFormat="1" applyFont="1" applyBorder="1" applyAlignment="1" applyProtection="1">
      <alignment horizontal="center" vertical="center"/>
      <protection locked="0"/>
    </xf>
    <xf numFmtId="166" fontId="4" fillId="13" borderId="1" xfId="0" applyNumberFormat="1" applyFont="1" applyFill="1" applyBorder="1" applyAlignment="1">
      <alignment horizontal="center" vertical="center" wrapText="1"/>
    </xf>
    <xf numFmtId="0" fontId="0" fillId="0" borderId="0" xfId="0" applyBorder="1" applyProtection="1">
      <protection locked="0"/>
    </xf>
    <xf numFmtId="0" fontId="0" fillId="0" borderId="0" xfId="0" applyBorder="1" applyAlignment="1" applyProtection="1">
      <alignment horizontal="center" vertical="center"/>
      <protection locked="0"/>
    </xf>
    <xf numFmtId="0" fontId="0" fillId="0" borderId="0" xfId="0" applyBorder="1"/>
    <xf numFmtId="0" fontId="4" fillId="0" borderId="0" xfId="0" applyFont="1" applyBorder="1" applyAlignment="1">
      <alignment vertical="center" wrapText="1"/>
    </xf>
    <xf numFmtId="0" fontId="3" fillId="0" borderId="0" xfId="0" applyFont="1" applyBorder="1" applyAlignment="1">
      <alignment horizontal="left" vertical="center"/>
    </xf>
    <xf numFmtId="0" fontId="0" fillId="0" borderId="0" xfId="0" applyBorder="1" applyAlignment="1">
      <alignment horizontal="right" vertical="center"/>
    </xf>
    <xf numFmtId="0" fontId="0" fillId="0" borderId="0" xfId="0" applyBorder="1" applyAlignment="1">
      <alignment horizontal="left" vertical="center"/>
    </xf>
    <xf numFmtId="0" fontId="0" fillId="0" borderId="0" xfId="0" applyBorder="1" applyAlignment="1">
      <alignment horizontal="left" vertical="center" indent="2"/>
    </xf>
    <xf numFmtId="2" fontId="0" fillId="0" borderId="0" xfId="0" applyNumberFormat="1" applyBorder="1" applyAlignment="1">
      <alignment vertical="center" wrapText="1"/>
    </xf>
    <xf numFmtId="2" fontId="0" fillId="0" borderId="0" xfId="0" applyNumberFormat="1" applyBorder="1" applyAlignment="1">
      <alignment horizontal="left" wrapText="1" indent="1"/>
    </xf>
    <xf numFmtId="0" fontId="0" fillId="0" borderId="0" xfId="0" applyBorder="1" applyAlignment="1">
      <alignment horizontal="left"/>
    </xf>
    <xf numFmtId="0" fontId="0" fillId="0" borderId="0" xfId="0" applyBorder="1" applyAlignment="1"/>
    <xf numFmtId="0" fontId="0" fillId="0" borderId="17" xfId="0" applyBorder="1"/>
    <xf numFmtId="0" fontId="20" fillId="0" borderId="0" xfId="0" applyFont="1" applyBorder="1" applyAlignment="1">
      <alignment vertical="center"/>
    </xf>
    <xf numFmtId="166" fontId="0" fillId="0" borderId="0" xfId="0" applyNumberFormat="1" applyBorder="1" applyAlignment="1">
      <alignment horizontal="center" vertical="center"/>
    </xf>
    <xf numFmtId="0" fontId="0" fillId="0" borderId="18" xfId="0" applyBorder="1"/>
    <xf numFmtId="0" fontId="0" fillId="0" borderId="21" xfId="0" applyBorder="1"/>
    <xf numFmtId="0" fontId="0" fillId="0" borderId="22" xfId="0" applyBorder="1"/>
    <xf numFmtId="0" fontId="12" fillId="0" borderId="21" xfId="0" applyFont="1" applyBorder="1" applyAlignment="1">
      <alignment horizontal="center" vertical="center"/>
    </xf>
    <xf numFmtId="0" fontId="12" fillId="0" borderId="0" xfId="0" applyFont="1" applyBorder="1" applyAlignment="1">
      <alignment horizontal="center" vertical="center"/>
    </xf>
    <xf numFmtId="0" fontId="23" fillId="0" borderId="0" xfId="0" applyFont="1" applyBorder="1" applyAlignment="1">
      <alignment horizontal="center" vertical="center"/>
    </xf>
    <xf numFmtId="0" fontId="20" fillId="0" borderId="0" xfId="0" applyFont="1" applyBorder="1" applyAlignment="1">
      <alignment horizontal="center" vertical="center" wrapText="1"/>
    </xf>
    <xf numFmtId="166" fontId="4" fillId="2" borderId="23" xfId="0" applyNumberFormat="1" applyFont="1" applyFill="1" applyBorder="1" applyAlignment="1">
      <alignment horizontal="center" vertical="center" wrapText="1"/>
    </xf>
    <xf numFmtId="0" fontId="18" fillId="0" borderId="0" xfId="0" applyFont="1" applyBorder="1" applyAlignment="1">
      <alignment horizontal="center" vertical="center"/>
    </xf>
    <xf numFmtId="0" fontId="1" fillId="0" borderId="0" xfId="0" applyFont="1" applyBorder="1" applyAlignment="1">
      <alignment horizontal="center" vertical="center"/>
    </xf>
    <xf numFmtId="2" fontId="1" fillId="0" borderId="0" xfId="0" applyNumberFormat="1" applyFont="1" applyBorder="1" applyAlignment="1">
      <alignment horizontal="center" vertical="center" wrapText="1"/>
    </xf>
    <xf numFmtId="166" fontId="4" fillId="13" borderId="23" xfId="0" applyNumberFormat="1" applyFont="1" applyFill="1" applyBorder="1" applyAlignment="1">
      <alignment horizontal="center" vertical="center" wrapText="1"/>
    </xf>
    <xf numFmtId="166" fontId="18" fillId="0" borderId="23" xfId="0" applyNumberFormat="1" applyFont="1" applyBorder="1" applyAlignment="1" applyProtection="1">
      <alignment horizontal="center" vertical="center" wrapText="1"/>
      <protection locked="0"/>
    </xf>
    <xf numFmtId="0" fontId="1" fillId="0" borderId="0" xfId="0" applyFont="1" applyBorder="1" applyAlignment="1">
      <alignment vertical="center"/>
    </xf>
    <xf numFmtId="166" fontId="0" fillId="2" borderId="23" xfId="0" applyNumberFormat="1" applyFill="1" applyBorder="1" applyAlignment="1">
      <alignment horizontal="center" vertical="center"/>
    </xf>
    <xf numFmtId="166" fontId="14" fillId="2" borderId="23" xfId="0" applyNumberFormat="1" applyFont="1" applyFill="1" applyBorder="1" applyAlignment="1">
      <alignment horizontal="center" vertical="center" wrapText="1"/>
    </xf>
    <xf numFmtId="0" fontId="20" fillId="0" borderId="21" xfId="0" applyFont="1" applyBorder="1" applyAlignment="1">
      <alignment vertical="center"/>
    </xf>
    <xf numFmtId="0" fontId="0" fillId="0" borderId="21" xfId="0" applyBorder="1" applyAlignment="1">
      <alignment horizontal="right" vertical="center"/>
    </xf>
    <xf numFmtId="0" fontId="20" fillId="0" borderId="21" xfId="0" applyFont="1" applyBorder="1" applyAlignment="1">
      <alignment horizontal="right" vertical="center"/>
    </xf>
    <xf numFmtId="0" fontId="14" fillId="0" borderId="0" xfId="0" applyFont="1" applyBorder="1" applyAlignment="1">
      <alignment horizontal="center" vertical="center"/>
    </xf>
    <xf numFmtId="166" fontId="2" fillId="0" borderId="0" xfId="0" applyNumberFormat="1" applyFont="1" applyBorder="1" applyAlignment="1">
      <alignment horizontal="center" vertical="center"/>
    </xf>
    <xf numFmtId="0" fontId="2" fillId="0" borderId="21" xfId="0" applyFont="1" applyBorder="1" applyAlignment="1">
      <alignment vertical="center"/>
    </xf>
    <xf numFmtId="0" fontId="2" fillId="0" borderId="0" xfId="0" applyFont="1" applyBorder="1" applyAlignment="1">
      <alignment vertical="center"/>
    </xf>
    <xf numFmtId="0" fontId="4" fillId="0" borderId="21" xfId="0" applyFont="1" applyBorder="1"/>
    <xf numFmtId="0" fontId="2" fillId="0" borderId="21" xfId="0" applyFont="1" applyBorder="1"/>
    <xf numFmtId="0" fontId="2" fillId="0" borderId="21" xfId="0" applyFont="1" applyBorder="1" applyAlignment="1">
      <alignment vertical="center" wrapText="1"/>
    </xf>
    <xf numFmtId="167" fontId="18" fillId="0" borderId="0" xfId="0" applyNumberFormat="1" applyFont="1" applyBorder="1" applyAlignment="1">
      <alignment horizontal="center" vertical="center"/>
    </xf>
    <xf numFmtId="165" fontId="18" fillId="0" borderId="0" xfId="0" applyNumberFormat="1" applyFont="1" applyBorder="1" applyAlignment="1">
      <alignment horizontal="center" vertical="center"/>
    </xf>
    <xf numFmtId="166" fontId="4" fillId="0" borderId="0" xfId="0" applyNumberFormat="1" applyFont="1" applyBorder="1" applyAlignment="1">
      <alignment horizontal="center" vertical="center"/>
    </xf>
    <xf numFmtId="0" fontId="0" fillId="0" borderId="28" xfId="0" applyBorder="1"/>
    <xf numFmtId="0" fontId="0" fillId="0" borderId="29" xfId="0" applyBorder="1"/>
    <xf numFmtId="0" fontId="31" fillId="0" borderId="0" xfId="0" applyFont="1" applyBorder="1" applyAlignment="1">
      <alignment horizontal="left" vertical="center"/>
    </xf>
    <xf numFmtId="0" fontId="0" fillId="0" borderId="21" xfId="0" applyBorder="1" applyAlignment="1">
      <alignment horizontal="left"/>
    </xf>
    <xf numFmtId="166" fontId="17" fillId="0" borderId="23" xfId="0" applyNumberFormat="1" applyFont="1" applyBorder="1" applyAlignment="1" applyProtection="1">
      <alignment horizontal="center" vertical="center"/>
      <protection locked="0"/>
    </xf>
    <xf numFmtId="0" fontId="0" fillId="0" borderId="21" xfId="0" applyBorder="1" applyAlignment="1">
      <alignment vertical="center"/>
    </xf>
    <xf numFmtId="1" fontId="17" fillId="0" borderId="23" xfId="0" applyNumberFormat="1" applyFont="1" applyBorder="1" applyAlignment="1" applyProtection="1">
      <alignment horizontal="center" vertical="center"/>
      <protection locked="0"/>
    </xf>
    <xf numFmtId="0" fontId="0" fillId="0" borderId="26" xfId="0" applyBorder="1"/>
    <xf numFmtId="0" fontId="6" fillId="0" borderId="21" xfId="0" applyFont="1" applyBorder="1" applyAlignment="1">
      <alignment horizontal="left"/>
    </xf>
    <xf numFmtId="0" fontId="0" fillId="0" borderId="22" xfId="0" applyBorder="1" applyProtection="1">
      <protection locked="0"/>
    </xf>
    <xf numFmtId="0" fontId="4" fillId="0" borderId="21" xfId="0" applyFont="1" applyBorder="1" applyAlignment="1">
      <alignment horizontal="left" vertical="center"/>
    </xf>
    <xf numFmtId="0" fontId="0" fillId="0" borderId="0" xfId="0" applyBorder="1" applyAlignment="1">
      <alignment horizontal="center" vertical="center"/>
    </xf>
    <xf numFmtId="0" fontId="0" fillId="0" borderId="22" xfId="0" applyBorder="1" applyAlignment="1">
      <alignment horizontal="center" vertical="center"/>
    </xf>
    <xf numFmtId="0" fontId="0" fillId="0" borderId="0" xfId="0" applyAlignment="1">
      <alignment horizontal="center" vertical="center"/>
    </xf>
    <xf numFmtId="0" fontId="17" fillId="0" borderId="24" xfId="0" applyFont="1" applyBorder="1" applyAlignment="1" applyProtection="1">
      <alignment horizontal="center" vertical="center"/>
      <protection locked="0"/>
    </xf>
    <xf numFmtId="0" fontId="0" fillId="0" borderId="0" xfId="0" applyBorder="1" applyAlignment="1">
      <alignment horizontal="center"/>
    </xf>
    <xf numFmtId="0" fontId="17" fillId="0" borderId="0" xfId="0" applyFont="1" applyBorder="1" applyAlignment="1">
      <alignment horizontal="left" vertical="center"/>
    </xf>
    <xf numFmtId="49" fontId="17" fillId="0" borderId="27" xfId="0" applyNumberFormat="1" applyFont="1" applyBorder="1" applyAlignment="1" applyProtection="1">
      <alignment horizontal="center" vertical="center"/>
      <protection locked="0"/>
    </xf>
    <xf numFmtId="0" fontId="17" fillId="0" borderId="0" xfId="0" applyFont="1" applyBorder="1" applyAlignment="1" applyProtection="1">
      <alignment horizontal="center" vertical="center"/>
      <protection locked="0"/>
    </xf>
    <xf numFmtId="0" fontId="17" fillId="0" borderId="22" xfId="0" applyFont="1" applyBorder="1" applyAlignment="1" applyProtection="1">
      <alignment horizontal="center" vertical="center"/>
      <protection locked="0"/>
    </xf>
    <xf numFmtId="2" fontId="0" fillId="0" borderId="21" xfId="0" applyNumberFormat="1" applyBorder="1" applyAlignment="1">
      <alignment horizontal="left" vertical="center" wrapText="1"/>
    </xf>
    <xf numFmtId="0" fontId="20" fillId="0" borderId="21" xfId="0" applyFont="1" applyBorder="1" applyAlignment="1">
      <alignment horizontal="left" vertical="center"/>
    </xf>
    <xf numFmtId="0" fontId="20" fillId="0" borderId="0" xfId="0" applyFont="1" applyBorder="1" applyAlignment="1">
      <alignment horizontal="center" vertical="center"/>
    </xf>
    <xf numFmtId="0" fontId="0" fillId="2" borderId="1" xfId="0" applyFill="1" applyBorder="1" applyAlignment="1">
      <alignment horizontal="center" vertical="center"/>
    </xf>
    <xf numFmtId="0" fontId="17" fillId="0" borderId="22" xfId="0" applyFont="1" applyBorder="1" applyAlignment="1">
      <alignment horizontal="left"/>
    </xf>
    <xf numFmtId="165" fontId="17" fillId="0" borderId="0" xfId="0" applyNumberFormat="1" applyFont="1" applyBorder="1" applyAlignment="1" applyProtection="1">
      <alignment horizontal="center" vertical="center"/>
      <protection locked="0"/>
    </xf>
    <xf numFmtId="0" fontId="17" fillId="0" borderId="15" xfId="0" applyFont="1" applyBorder="1" applyAlignment="1" applyProtection="1">
      <alignment horizontal="center" vertical="center"/>
      <protection locked="0"/>
    </xf>
    <xf numFmtId="0" fontId="0" fillId="0" borderId="21" xfId="0" applyBorder="1" applyAlignment="1">
      <alignment vertical="center" wrapText="1"/>
    </xf>
    <xf numFmtId="0" fontId="0" fillId="0" borderId="31" xfId="0" applyBorder="1" applyAlignment="1">
      <alignment vertical="center"/>
    </xf>
    <xf numFmtId="0" fontId="0" fillId="0" borderId="15" xfId="0" applyBorder="1"/>
    <xf numFmtId="0" fontId="22" fillId="0" borderId="21" xfId="0" applyFont="1" applyBorder="1" applyAlignment="1">
      <alignment vertical="center"/>
    </xf>
    <xf numFmtId="0" fontId="17" fillId="0" borderId="15" xfId="0" applyFont="1" applyBorder="1" applyAlignment="1">
      <alignment horizontal="center" vertical="center"/>
    </xf>
    <xf numFmtId="0" fontId="17" fillId="0" borderId="0" xfId="0" applyFont="1" applyBorder="1" applyAlignment="1">
      <alignment vertical="center"/>
    </xf>
    <xf numFmtId="0" fontId="17" fillId="0" borderId="22" xfId="0" applyFont="1" applyBorder="1" applyAlignment="1">
      <alignment vertical="center"/>
    </xf>
    <xf numFmtId="0" fontId="0" fillId="0" borderId="15" xfId="0" applyBorder="1" applyAlignment="1">
      <alignment horizontal="right" vertical="center"/>
    </xf>
    <xf numFmtId="0" fontId="0" fillId="0" borderId="21" xfId="0" applyBorder="1" applyAlignment="1" applyProtection="1">
      <alignment vertical="center"/>
      <protection locked="0"/>
    </xf>
    <xf numFmtId="0" fontId="0" fillId="0" borderId="0" xfId="0" applyBorder="1" applyAlignment="1" applyProtection="1">
      <alignment vertical="center"/>
      <protection locked="0"/>
    </xf>
    <xf numFmtId="0" fontId="0" fillId="0" borderId="22" xfId="0" applyBorder="1" applyAlignment="1" applyProtection="1">
      <alignment vertical="center"/>
      <protection locked="0"/>
    </xf>
    <xf numFmtId="0" fontId="0" fillId="0" borderId="21" xfId="0" applyBorder="1" applyProtection="1">
      <protection locked="0"/>
    </xf>
    <xf numFmtId="0" fontId="0" fillId="0" borderId="21" xfId="0" applyBorder="1" applyAlignment="1" applyProtection="1">
      <alignment vertical="center"/>
    </xf>
    <xf numFmtId="0" fontId="0" fillId="0" borderId="0" xfId="0" applyBorder="1" applyAlignment="1" applyProtection="1">
      <alignment vertical="center"/>
    </xf>
    <xf numFmtId="0" fontId="0" fillId="0" borderId="17" xfId="0" applyBorder="1" applyAlignment="1">
      <alignment horizontal="center" vertical="center"/>
    </xf>
    <xf numFmtId="0" fontId="0" fillId="0" borderId="0" xfId="0" applyProtection="1"/>
    <xf numFmtId="0" fontId="0" fillId="0" borderId="0" xfId="0" applyAlignment="1" applyProtection="1">
      <alignment horizontal="center" vertical="center"/>
    </xf>
    <xf numFmtId="2" fontId="4" fillId="0" borderId="21" xfId="0" applyNumberFormat="1" applyFont="1" applyBorder="1" applyAlignment="1">
      <alignment vertical="center" wrapText="1"/>
    </xf>
    <xf numFmtId="2" fontId="4" fillId="0" borderId="21" xfId="0" applyNumberFormat="1" applyFont="1" applyBorder="1" applyAlignment="1">
      <alignment horizontal="right" vertical="center" wrapText="1"/>
    </xf>
    <xf numFmtId="0" fontId="4" fillId="0" borderId="14" xfId="0" applyFont="1" applyBorder="1" applyAlignment="1">
      <alignment horizontal="left" vertical="center"/>
    </xf>
    <xf numFmtId="0" fontId="17" fillId="0" borderId="8" xfId="0" applyFont="1" applyBorder="1" applyAlignment="1" applyProtection="1">
      <alignment horizontal="center" vertical="center"/>
      <protection locked="0"/>
    </xf>
    <xf numFmtId="0" fontId="0" fillId="0" borderId="17" xfId="0" applyBorder="1" applyAlignment="1">
      <alignment horizontal="center"/>
    </xf>
    <xf numFmtId="0" fontId="5" fillId="0" borderId="22" xfId="0" applyFont="1" applyBorder="1" applyAlignment="1">
      <alignment vertical="top" wrapText="1"/>
    </xf>
    <xf numFmtId="166" fontId="0" fillId="0" borderId="22" xfId="0" applyNumberFormat="1" applyBorder="1" applyAlignment="1">
      <alignment horizontal="center" vertical="center"/>
    </xf>
    <xf numFmtId="0" fontId="0" fillId="0" borderId="0" xfId="0" applyAlignment="1">
      <alignment vertical="top"/>
    </xf>
    <xf numFmtId="166" fontId="0" fillId="2" borderId="8" xfId="0" applyNumberFormat="1" applyFill="1" applyBorder="1" applyAlignment="1">
      <alignment horizontal="center" vertical="center"/>
    </xf>
    <xf numFmtId="166" fontId="0" fillId="13" borderId="1" xfId="0" applyNumberFormat="1" applyFill="1" applyBorder="1" applyAlignment="1">
      <alignment horizontal="center" vertical="center"/>
    </xf>
    <xf numFmtId="166" fontId="0" fillId="2" borderId="32" xfId="0" applyNumberFormat="1" applyFill="1" applyBorder="1" applyAlignment="1">
      <alignment horizontal="center" vertical="center"/>
    </xf>
    <xf numFmtId="0" fontId="20" fillId="0" borderId="13" xfId="0" applyFont="1" applyBorder="1" applyAlignment="1">
      <alignment horizontal="right" vertical="center"/>
    </xf>
    <xf numFmtId="0" fontId="0" fillId="0" borderId="21" xfId="0" applyBorder="1" applyAlignment="1">
      <alignment horizontal="left" vertical="center" wrapText="1"/>
    </xf>
    <xf numFmtId="0" fontId="34" fillId="0" borderId="0" xfId="0" applyFont="1"/>
    <xf numFmtId="0" fontId="0" fillId="0" borderId="21" xfId="0" applyFill="1" applyBorder="1"/>
    <xf numFmtId="0" fontId="0" fillId="0" borderId="0" xfId="0" applyFill="1" applyBorder="1" applyAlignment="1">
      <alignment horizontal="right"/>
    </xf>
    <xf numFmtId="0" fontId="20" fillId="0" borderId="0" xfId="0" applyFont="1" applyFill="1" applyBorder="1" applyAlignment="1">
      <alignment horizontal="right" vertical="center"/>
    </xf>
    <xf numFmtId="0" fontId="0" fillId="0" borderId="0" xfId="0" applyFill="1" applyBorder="1"/>
    <xf numFmtId="166" fontId="0" fillId="0" borderId="0" xfId="0" applyNumberFormat="1" applyFill="1" applyBorder="1" applyAlignment="1">
      <alignment horizontal="center" vertical="center"/>
    </xf>
    <xf numFmtId="0" fontId="0" fillId="0" borderId="22" xfId="0" applyFill="1" applyBorder="1"/>
    <xf numFmtId="0" fontId="0" fillId="0" borderId="0" xfId="0" applyFill="1"/>
    <xf numFmtId="0" fontId="0" fillId="0" borderId="34" xfId="0" applyBorder="1"/>
    <xf numFmtId="0" fontId="6" fillId="0" borderId="0" xfId="0" applyFont="1"/>
    <xf numFmtId="0" fontId="23" fillId="0" borderId="0" xfId="0" applyFont="1" applyBorder="1" applyAlignment="1">
      <alignment horizontal="center" wrapText="1"/>
    </xf>
    <xf numFmtId="0" fontId="23" fillId="0" borderId="22" xfId="0" applyFont="1" applyBorder="1" applyAlignment="1">
      <alignment horizontal="center" vertical="center"/>
    </xf>
    <xf numFmtId="1" fontId="17" fillId="0" borderId="0" xfId="0" applyNumberFormat="1" applyFont="1" applyBorder="1" applyAlignment="1" applyProtection="1">
      <alignment horizontal="center" vertical="center"/>
      <protection locked="0"/>
    </xf>
    <xf numFmtId="0" fontId="0" fillId="0" borderId="21" xfId="0" applyBorder="1" applyAlignment="1">
      <alignment horizontal="right" vertical="center" wrapText="1"/>
    </xf>
    <xf numFmtId="1" fontId="4" fillId="0" borderId="1" xfId="1" applyNumberFormat="1" applyFont="1" applyFill="1" applyBorder="1" applyAlignment="1" applyProtection="1">
      <alignment horizontal="center" vertical="center"/>
      <protection locked="0"/>
    </xf>
    <xf numFmtId="1" fontId="0" fillId="0" borderId="1" xfId="0" applyNumberFormat="1" applyBorder="1" applyAlignment="1" applyProtection="1">
      <alignment horizontal="center" vertical="center" wrapText="1"/>
      <protection locked="0"/>
    </xf>
    <xf numFmtId="0" fontId="23" fillId="0" borderId="0" xfId="0" applyFont="1" applyBorder="1" applyAlignment="1">
      <alignment horizontal="center" vertical="center" wrapText="1"/>
    </xf>
    <xf numFmtId="166" fontId="23" fillId="0" borderId="0" xfId="0" applyNumberFormat="1" applyFont="1" applyBorder="1" applyAlignment="1">
      <alignment horizontal="center" wrapText="1"/>
    </xf>
    <xf numFmtId="166" fontId="23" fillId="0" borderId="26" xfId="0" applyNumberFormat="1" applyFont="1" applyBorder="1" applyAlignment="1">
      <alignment horizontal="center" vertical="center" wrapText="1"/>
    </xf>
    <xf numFmtId="0" fontId="23" fillId="0" borderId="0" xfId="0" applyFont="1" applyBorder="1" applyAlignment="1">
      <alignment vertical="center"/>
    </xf>
    <xf numFmtId="0" fontId="23" fillId="0" borderId="0" xfId="0" applyFont="1" applyBorder="1" applyAlignment="1">
      <alignment horizontal="right" vertical="center"/>
    </xf>
    <xf numFmtId="2" fontId="36" fillId="0" borderId="0" xfId="0" applyNumberFormat="1" applyFont="1" applyBorder="1" applyAlignment="1">
      <alignment horizontal="center" wrapText="1"/>
    </xf>
    <xf numFmtId="0" fontId="0" fillId="0" borderId="19" xfId="0" applyBorder="1"/>
    <xf numFmtId="0" fontId="0" fillId="0" borderId="35" xfId="0" applyBorder="1"/>
    <xf numFmtId="166" fontId="0" fillId="2" borderId="36" xfId="0" applyNumberFormat="1" applyFill="1" applyBorder="1" applyAlignment="1">
      <alignment horizontal="center" vertical="center"/>
    </xf>
    <xf numFmtId="0" fontId="0" fillId="0" borderId="37" xfId="0" applyBorder="1"/>
    <xf numFmtId="0" fontId="38" fillId="0" borderId="18" xfId="0" applyFont="1" applyBorder="1" applyAlignment="1">
      <alignment horizontal="right"/>
    </xf>
    <xf numFmtId="0" fontId="39" fillId="0" borderId="0" xfId="0" applyFont="1" applyBorder="1" applyAlignment="1">
      <alignment horizontal="right" vertical="center"/>
    </xf>
    <xf numFmtId="0" fontId="38" fillId="0" borderId="0" xfId="0" applyFont="1" applyBorder="1" applyAlignment="1">
      <alignment horizontal="right"/>
    </xf>
    <xf numFmtId="0" fontId="38" fillId="0" borderId="17" xfId="0" applyFont="1" applyBorder="1" applyAlignment="1">
      <alignment horizontal="right"/>
    </xf>
    <xf numFmtId="0" fontId="39" fillId="0" borderId="28" xfId="0" applyFont="1" applyBorder="1" applyAlignment="1">
      <alignment horizontal="right" vertical="center"/>
    </xf>
    <xf numFmtId="2" fontId="0" fillId="0" borderId="2" xfId="0" applyNumberFormat="1" applyBorder="1" applyAlignment="1" applyProtection="1">
      <alignment horizontal="center" vertical="center" wrapText="1"/>
      <protection locked="0"/>
    </xf>
    <xf numFmtId="2" fontId="0" fillId="0" borderId="5" xfId="0" applyNumberFormat="1" applyBorder="1" applyAlignment="1" applyProtection="1">
      <alignment horizontal="center" vertical="center" wrapText="1"/>
      <protection locked="0"/>
    </xf>
    <xf numFmtId="2" fontId="0" fillId="0" borderId="3" xfId="0" applyNumberFormat="1" applyBorder="1" applyAlignment="1" applyProtection="1">
      <alignment horizontal="center" vertical="center" wrapText="1"/>
      <protection locked="0"/>
    </xf>
    <xf numFmtId="0" fontId="0" fillId="0" borderId="21" xfId="0" applyBorder="1" applyAlignment="1" applyProtection="1">
      <alignment horizontal="center"/>
    </xf>
    <xf numFmtId="0" fontId="0" fillId="0" borderId="0" xfId="0" applyBorder="1" applyAlignment="1" applyProtection="1">
      <alignment horizontal="center"/>
    </xf>
    <xf numFmtId="0" fontId="0" fillId="0" borderId="22" xfId="0" applyBorder="1" applyAlignment="1" applyProtection="1">
      <alignment horizontal="center"/>
    </xf>
    <xf numFmtId="0" fontId="0" fillId="0" borderId="25" xfId="0" applyBorder="1" applyAlignment="1" applyProtection="1">
      <alignment horizontal="center" wrapText="1"/>
      <protection locked="0"/>
    </xf>
    <xf numFmtId="0" fontId="0" fillId="0" borderId="5" xfId="0" applyBorder="1" applyAlignment="1" applyProtection="1">
      <alignment horizontal="center" wrapText="1"/>
      <protection locked="0"/>
    </xf>
    <xf numFmtId="0" fontId="0" fillId="0" borderId="3" xfId="0" applyBorder="1" applyAlignment="1" applyProtection="1">
      <alignment horizontal="center" wrapText="1"/>
      <protection locked="0"/>
    </xf>
    <xf numFmtId="0" fontId="0" fillId="0" borderId="2" xfId="0" applyBorder="1" applyAlignment="1" applyProtection="1">
      <alignment horizontal="center" wrapText="1"/>
      <protection locked="0"/>
    </xf>
    <xf numFmtId="0" fontId="0" fillId="0" borderId="24" xfId="0" applyBorder="1" applyAlignment="1" applyProtection="1">
      <alignment horizontal="center" wrapText="1"/>
      <protection locked="0"/>
    </xf>
    <xf numFmtId="0" fontId="15" fillId="0" borderId="0" xfId="0" applyFont="1" applyBorder="1" applyAlignment="1">
      <alignment horizontal="left" vertical="center"/>
    </xf>
    <xf numFmtId="0" fontId="0" fillId="0" borderId="0" xfId="0" applyBorder="1" applyAlignment="1">
      <alignment horizontal="left"/>
    </xf>
    <xf numFmtId="0" fontId="12" fillId="2" borderId="19" xfId="0" applyFont="1" applyFill="1" applyBorder="1" applyAlignment="1">
      <alignment horizontal="center" vertical="center"/>
    </xf>
    <xf numFmtId="0" fontId="12" fillId="2" borderId="18" xfId="0" applyFont="1" applyFill="1" applyBorder="1" applyAlignment="1">
      <alignment horizontal="center" vertical="center"/>
    </xf>
    <xf numFmtId="0" fontId="12" fillId="2" borderId="20" xfId="0" applyFont="1" applyFill="1" applyBorder="1" applyAlignment="1">
      <alignment horizontal="center" vertical="center"/>
    </xf>
    <xf numFmtId="0" fontId="24" fillId="2" borderId="21" xfId="0" applyFont="1" applyFill="1" applyBorder="1" applyAlignment="1">
      <alignment horizontal="center" vertical="center" wrapText="1"/>
    </xf>
    <xf numFmtId="0" fontId="24" fillId="2" borderId="0" xfId="0" applyFont="1" applyFill="1" applyBorder="1" applyAlignment="1">
      <alignment horizontal="center" vertical="center" wrapText="1"/>
    </xf>
    <xf numFmtId="0" fontId="24" fillId="2" borderId="22" xfId="0" applyFont="1" applyFill="1" applyBorder="1" applyAlignment="1">
      <alignment horizontal="center" vertical="center" wrapText="1"/>
    </xf>
    <xf numFmtId="0" fontId="39" fillId="0" borderId="0" xfId="0" applyFont="1" applyBorder="1" applyAlignment="1">
      <alignment horizontal="right" vertical="center" wrapText="1"/>
    </xf>
    <xf numFmtId="0" fontId="39" fillId="0" borderId="13" xfId="0" applyFont="1" applyBorder="1" applyAlignment="1">
      <alignment horizontal="right" vertical="center" wrapText="1"/>
    </xf>
    <xf numFmtId="0" fontId="2" fillId="0" borderId="21" xfId="0" applyFont="1" applyBorder="1" applyAlignment="1">
      <alignment horizontal="left" vertical="center" wrapText="1"/>
    </xf>
    <xf numFmtId="0" fontId="2" fillId="0" borderId="0" xfId="0" applyFont="1" applyBorder="1" applyAlignment="1">
      <alignment horizontal="left" vertical="center" wrapText="1"/>
    </xf>
    <xf numFmtId="0" fontId="1" fillId="0" borderId="21" xfId="0" applyFont="1" applyBorder="1" applyAlignment="1">
      <alignment horizontal="left" vertical="center" wrapText="1"/>
    </xf>
    <xf numFmtId="0" fontId="1" fillId="0" borderId="0" xfId="0" applyFont="1" applyBorder="1" applyAlignment="1">
      <alignment horizontal="left" vertical="center" wrapText="1"/>
    </xf>
    <xf numFmtId="0" fontId="28" fillId="0" borderId="4" xfId="0" applyFont="1" applyBorder="1" applyAlignment="1">
      <alignment horizontal="center" vertical="center" wrapText="1"/>
    </xf>
    <xf numFmtId="0" fontId="28" fillId="0" borderId="26" xfId="0" applyFont="1" applyBorder="1" applyAlignment="1">
      <alignment horizontal="center" vertical="center" wrapText="1"/>
    </xf>
    <xf numFmtId="0" fontId="28" fillId="0" borderId="0" xfId="0" applyFont="1" applyBorder="1" applyAlignment="1">
      <alignment horizontal="center" vertical="center" wrapText="1"/>
    </xf>
    <xf numFmtId="0" fontId="28" fillId="0" borderId="22" xfId="0" applyFont="1" applyBorder="1" applyAlignment="1">
      <alignment horizontal="center" vertical="center" wrapText="1"/>
    </xf>
    <xf numFmtId="0" fontId="34" fillId="0" borderId="19" xfId="0" applyFont="1" applyBorder="1" applyAlignment="1" applyProtection="1">
      <alignment horizontal="center" vertical="center" wrapText="1"/>
    </xf>
    <xf numFmtId="0" fontId="34" fillId="0" borderId="18" xfId="0" applyFont="1" applyBorder="1" applyAlignment="1" applyProtection="1">
      <alignment horizontal="center" vertical="center" wrapText="1"/>
    </xf>
    <xf numFmtId="0" fontId="34" fillId="0" borderId="20" xfId="0" applyFont="1" applyBorder="1" applyAlignment="1" applyProtection="1">
      <alignment horizontal="center" vertical="center" wrapText="1"/>
    </xf>
    <xf numFmtId="0" fontId="34" fillId="0" borderId="28" xfId="0" applyFont="1" applyBorder="1" applyAlignment="1" applyProtection="1">
      <alignment horizontal="center" vertical="center" wrapText="1"/>
    </xf>
    <xf numFmtId="0" fontId="34" fillId="0" borderId="17" xfId="0" applyFont="1" applyBorder="1" applyAlignment="1" applyProtection="1">
      <alignment horizontal="center" vertical="center" wrapText="1"/>
    </xf>
    <xf numFmtId="0" fontId="34" fillId="0" borderId="29" xfId="0" applyFont="1" applyBorder="1" applyAlignment="1" applyProtection="1">
      <alignment horizontal="center" vertical="center" wrapText="1"/>
    </xf>
    <xf numFmtId="0" fontId="17" fillId="0" borderId="32" xfId="0" applyFont="1" applyBorder="1" applyAlignment="1" applyProtection="1">
      <alignment horizontal="center" vertical="center"/>
      <protection locked="0"/>
    </xf>
    <xf numFmtId="0" fontId="17" fillId="0" borderId="33" xfId="0" applyFont="1" applyBorder="1" applyAlignment="1" applyProtection="1">
      <alignment horizontal="center" vertical="center"/>
      <protection locked="0"/>
    </xf>
    <xf numFmtId="0" fontId="0" fillId="0" borderId="21" xfId="0" applyBorder="1" applyAlignment="1" applyProtection="1">
      <alignment horizontal="center"/>
      <protection locked="0"/>
    </xf>
    <xf numFmtId="0" fontId="0" fillId="0" borderId="0" xfId="0" applyBorder="1" applyAlignment="1" applyProtection="1">
      <alignment horizontal="center"/>
      <protection locked="0"/>
    </xf>
    <xf numFmtId="0" fontId="0" fillId="0" borderId="22" xfId="0" applyBorder="1" applyAlignment="1" applyProtection="1">
      <alignment horizontal="center"/>
      <protection locked="0"/>
    </xf>
    <xf numFmtId="0" fontId="0" fillId="14" borderId="25" xfId="0" applyFill="1" applyBorder="1" applyAlignment="1" applyProtection="1">
      <alignment horizontal="center" wrapText="1"/>
    </xf>
    <xf numFmtId="0" fontId="0" fillId="14" borderId="5" xfId="0" applyFill="1" applyBorder="1" applyAlignment="1" applyProtection="1">
      <alignment horizontal="center" wrapText="1"/>
    </xf>
    <xf numFmtId="0" fontId="0" fillId="14" borderId="3" xfId="0" applyFill="1" applyBorder="1" applyAlignment="1" applyProtection="1">
      <alignment horizontal="center" wrapText="1"/>
    </xf>
    <xf numFmtId="0" fontId="0" fillId="0" borderId="21" xfId="0" applyBorder="1" applyAlignment="1" applyProtection="1">
      <alignment horizontal="left" vertical="center"/>
      <protection locked="0"/>
    </xf>
    <xf numFmtId="0" fontId="0" fillId="0" borderId="0" xfId="0" applyBorder="1" applyAlignment="1" applyProtection="1">
      <alignment horizontal="left" vertical="center"/>
      <protection locked="0"/>
    </xf>
    <xf numFmtId="0" fontId="33" fillId="6" borderId="21" xfId="0" applyFont="1" applyFill="1" applyBorder="1" applyAlignment="1">
      <alignment horizontal="center" vertical="center"/>
    </xf>
    <xf numFmtId="0" fontId="33" fillId="6" borderId="0" xfId="0" applyFont="1" applyFill="1" applyBorder="1" applyAlignment="1">
      <alignment horizontal="center" vertical="center"/>
    </xf>
    <xf numFmtId="0" fontId="33" fillId="6" borderId="22" xfId="0" applyFont="1" applyFill="1" applyBorder="1" applyAlignment="1">
      <alignment horizontal="center" vertical="center"/>
    </xf>
    <xf numFmtId="0" fontId="12" fillId="2" borderId="21" xfId="0" applyFont="1" applyFill="1" applyBorder="1" applyAlignment="1">
      <alignment horizontal="center" vertical="center"/>
    </xf>
    <xf numFmtId="0" fontId="12" fillId="2" borderId="0" xfId="0" applyFont="1" applyFill="1" applyBorder="1" applyAlignment="1">
      <alignment horizontal="center" vertical="center"/>
    </xf>
    <xf numFmtId="0" fontId="12" fillId="2" borderId="22" xfId="0" applyFont="1" applyFill="1" applyBorder="1" applyAlignment="1">
      <alignment horizontal="center" vertical="center"/>
    </xf>
    <xf numFmtId="2" fontId="34" fillId="0" borderId="21" xfId="0" applyNumberFormat="1" applyFont="1" applyBorder="1" applyAlignment="1">
      <alignment horizontal="center" vertical="center" wrapText="1"/>
    </xf>
    <xf numFmtId="2" fontId="34" fillId="0" borderId="13" xfId="0" applyNumberFormat="1" applyFont="1" applyBorder="1" applyAlignment="1">
      <alignment horizontal="center" vertical="center" wrapText="1"/>
    </xf>
    <xf numFmtId="2" fontId="34" fillId="0" borderId="21" xfId="0" applyNumberFormat="1" applyFont="1" applyBorder="1" applyAlignment="1">
      <alignment horizontal="center" vertical="top" wrapText="1"/>
    </xf>
    <xf numFmtId="2" fontId="34" fillId="0" borderId="13" xfId="0" applyNumberFormat="1" applyFont="1" applyBorder="1" applyAlignment="1">
      <alignment horizontal="center" vertical="top" wrapText="1"/>
    </xf>
    <xf numFmtId="2" fontId="20" fillId="0" borderId="21" xfId="0" applyNumberFormat="1" applyFont="1" applyBorder="1" applyAlignment="1">
      <alignment horizontal="left" vertical="center" wrapText="1"/>
    </xf>
    <xf numFmtId="2" fontId="20" fillId="0" borderId="0" xfId="0" applyNumberFormat="1" applyFont="1" applyBorder="1" applyAlignment="1">
      <alignment horizontal="left" vertical="center" wrapText="1"/>
    </xf>
    <xf numFmtId="0" fontId="14" fillId="2" borderId="25" xfId="0" applyFont="1" applyFill="1" applyBorder="1" applyAlignment="1">
      <alignment horizontal="center" vertical="center"/>
    </xf>
    <xf numFmtId="0" fontId="14" fillId="2" borderId="5" xfId="0" applyFont="1" applyFill="1" applyBorder="1" applyAlignment="1">
      <alignment horizontal="center" vertical="center"/>
    </xf>
    <xf numFmtId="0" fontId="14" fillId="2" borderId="3" xfId="0" applyFont="1" applyFill="1" applyBorder="1" applyAlignment="1">
      <alignment horizontal="center" vertical="center"/>
    </xf>
    <xf numFmtId="0" fontId="13" fillId="0" borderId="30" xfId="0" applyFont="1" applyBorder="1" applyAlignment="1">
      <alignment horizontal="left" vertical="top"/>
    </xf>
    <xf numFmtId="0" fontId="13" fillId="0" borderId="4" xfId="0" applyFont="1" applyBorder="1" applyAlignment="1">
      <alignment horizontal="left" vertical="top"/>
    </xf>
    <xf numFmtId="0" fontId="13" fillId="0" borderId="26" xfId="0" applyFont="1" applyBorder="1" applyAlignment="1">
      <alignment horizontal="left" vertical="top"/>
    </xf>
    <xf numFmtId="0" fontId="22" fillId="0" borderId="21" xfId="0" applyFont="1" applyBorder="1" applyAlignment="1">
      <alignment horizontal="left" vertical="center" wrapText="1"/>
    </xf>
    <xf numFmtId="0" fontId="22" fillId="0" borderId="0" xfId="0" applyFont="1" applyBorder="1" applyAlignment="1">
      <alignment horizontal="left" vertical="center" wrapText="1"/>
    </xf>
    <xf numFmtId="0" fontId="22" fillId="0" borderId="22" xfId="0" applyFont="1" applyBorder="1" applyAlignment="1">
      <alignment horizontal="left" vertical="center" wrapText="1"/>
    </xf>
    <xf numFmtId="0" fontId="13" fillId="0" borderId="30" xfId="0" applyFont="1" applyBorder="1" applyAlignment="1">
      <alignment horizontal="left" vertical="top" wrapText="1"/>
    </xf>
    <xf numFmtId="0" fontId="13" fillId="0" borderId="4" xfId="0" applyFont="1" applyBorder="1" applyAlignment="1">
      <alignment horizontal="left" vertical="top" wrapText="1"/>
    </xf>
    <xf numFmtId="0" fontId="13" fillId="0" borderId="26" xfId="0" applyFont="1" applyBorder="1" applyAlignment="1">
      <alignment horizontal="left" vertical="top" wrapText="1"/>
    </xf>
    <xf numFmtId="0" fontId="0" fillId="0" borderId="2" xfId="0" applyBorder="1" applyAlignment="1" applyProtection="1">
      <alignment horizontal="center"/>
      <protection locked="0"/>
    </xf>
    <xf numFmtId="0" fontId="0" fillId="0" borderId="5" xfId="0" applyBorder="1" applyAlignment="1" applyProtection="1">
      <alignment horizontal="center"/>
      <protection locked="0"/>
    </xf>
    <xf numFmtId="0" fontId="0" fillId="0" borderId="24" xfId="0" applyBorder="1" applyAlignment="1" applyProtection="1">
      <alignment horizontal="center"/>
      <protection locked="0"/>
    </xf>
    <xf numFmtId="2" fontId="4" fillId="0" borderId="31" xfId="0" applyNumberFormat="1" applyFont="1" applyBorder="1" applyAlignment="1">
      <alignment horizontal="center" vertical="center" wrapText="1"/>
    </xf>
    <xf numFmtId="2" fontId="4" fillId="0" borderId="15" xfId="0" applyNumberFormat="1" applyFont="1" applyBorder="1" applyAlignment="1">
      <alignment horizontal="center" vertical="center" wrapText="1"/>
    </xf>
    <xf numFmtId="0" fontId="10" fillId="0" borderId="19" xfId="0" applyFont="1" applyBorder="1" applyAlignment="1">
      <alignment horizontal="center" vertical="center"/>
    </xf>
    <xf numFmtId="0" fontId="10" fillId="0" borderId="18" xfId="0" applyFont="1" applyBorder="1" applyAlignment="1">
      <alignment horizontal="center" vertical="center"/>
    </xf>
    <xf numFmtId="0" fontId="10" fillId="0" borderId="20" xfId="0" applyFont="1" applyBorder="1" applyAlignment="1">
      <alignment horizontal="center" vertical="center"/>
    </xf>
    <xf numFmtId="0" fontId="33" fillId="5" borderId="19" xfId="0" applyFont="1" applyFill="1" applyBorder="1" applyAlignment="1">
      <alignment horizontal="center" vertical="center"/>
    </xf>
    <xf numFmtId="0" fontId="33" fillId="5" borderId="18" xfId="0" applyFont="1" applyFill="1" applyBorder="1" applyAlignment="1">
      <alignment horizontal="center" vertical="center"/>
    </xf>
    <xf numFmtId="0" fontId="33" fillId="5" borderId="20" xfId="0" applyFont="1" applyFill="1" applyBorder="1" applyAlignment="1">
      <alignment horizontal="center" vertical="center"/>
    </xf>
    <xf numFmtId="0" fontId="17" fillId="0" borderId="9" xfId="0" applyFont="1" applyBorder="1" applyAlignment="1" applyProtection="1">
      <alignment horizontal="left" vertical="center"/>
      <protection locked="0"/>
    </xf>
    <xf numFmtId="0" fontId="17" fillId="0" borderId="11" xfId="0" applyFont="1" applyBorder="1" applyAlignment="1" applyProtection="1">
      <alignment horizontal="left" vertical="center"/>
      <protection locked="0"/>
    </xf>
    <xf numFmtId="0" fontId="17" fillId="0" borderId="0" xfId="0" applyFont="1" applyBorder="1" applyAlignment="1">
      <alignment horizontal="center" vertical="center"/>
    </xf>
    <xf numFmtId="0" fontId="17" fillId="0" borderId="22" xfId="0" applyFont="1" applyBorder="1" applyAlignment="1">
      <alignment horizontal="center" vertical="center"/>
    </xf>
    <xf numFmtId="0" fontId="17" fillId="0" borderId="1" xfId="0" applyFont="1" applyBorder="1" applyAlignment="1" applyProtection="1">
      <alignment horizontal="center" vertical="center"/>
      <protection locked="0"/>
    </xf>
    <xf numFmtId="0" fontId="17" fillId="0" borderId="23" xfId="0" applyFont="1" applyBorder="1" applyAlignment="1" applyProtection="1">
      <alignment horizontal="center" vertical="center"/>
      <protection locked="0"/>
    </xf>
    <xf numFmtId="0" fontId="22" fillId="0" borderId="13" xfId="0" applyFont="1" applyBorder="1" applyAlignment="1">
      <alignment horizontal="left" vertical="center" wrapText="1"/>
    </xf>
    <xf numFmtId="49" fontId="14" fillId="0" borderId="2" xfId="0" applyNumberFormat="1" applyFont="1" applyBorder="1" applyAlignment="1" applyProtection="1">
      <alignment horizontal="left" vertical="center" wrapText="1"/>
      <protection locked="0"/>
    </xf>
    <xf numFmtId="49" fontId="14" fillId="0" borderId="5" xfId="0" applyNumberFormat="1" applyFont="1" applyBorder="1" applyAlignment="1" applyProtection="1">
      <alignment horizontal="left" vertical="center" wrapText="1"/>
      <protection locked="0"/>
    </xf>
    <xf numFmtId="49" fontId="14" fillId="0" borderId="24" xfId="0" applyNumberFormat="1" applyFont="1" applyBorder="1" applyAlignment="1" applyProtection="1">
      <alignment horizontal="left" vertical="center" wrapText="1"/>
      <protection locked="0"/>
    </xf>
    <xf numFmtId="49" fontId="17" fillId="0" borderId="6" xfId="0" applyNumberFormat="1" applyFont="1" applyBorder="1" applyAlignment="1" applyProtection="1">
      <alignment horizontal="left" vertical="center"/>
      <protection locked="0"/>
    </xf>
    <xf numFmtId="49" fontId="17" fillId="0" borderId="7" xfId="0" applyNumberFormat="1" applyFont="1" applyBorder="1" applyAlignment="1" applyProtection="1">
      <alignment horizontal="left" vertical="center"/>
      <protection locked="0"/>
    </xf>
    <xf numFmtId="0" fontId="17" fillId="4" borderId="14" xfId="0" applyFont="1" applyFill="1" applyBorder="1" applyAlignment="1" applyProtection="1">
      <alignment horizontal="left" vertical="center"/>
      <protection locked="0"/>
    </xf>
    <xf numFmtId="0" fontId="17" fillId="4" borderId="13" xfId="0" applyFont="1" applyFill="1" applyBorder="1" applyAlignment="1" applyProtection="1">
      <alignment horizontal="left" vertical="center"/>
      <protection locked="0"/>
    </xf>
    <xf numFmtId="0" fontId="11" fillId="4" borderId="0" xfId="0" applyFont="1" applyFill="1" applyAlignment="1" applyProtection="1">
      <alignment horizontal="center" vertical="center"/>
      <protection hidden="1"/>
    </xf>
    <xf numFmtId="0" fontId="0" fillId="4" borderId="0" xfId="0" applyFill="1" applyAlignment="1" applyProtection="1">
      <alignment horizontal="left"/>
      <protection hidden="1"/>
    </xf>
    <xf numFmtId="0" fontId="31" fillId="12" borderId="14" xfId="0" applyFont="1" applyFill="1" applyBorder="1" applyAlignment="1" applyProtection="1">
      <alignment horizontal="center" vertical="center" wrapText="1"/>
      <protection hidden="1"/>
    </xf>
    <xf numFmtId="0" fontId="31" fillId="12" borderId="0" xfId="0" applyFont="1" applyFill="1" applyAlignment="1" applyProtection="1">
      <alignment horizontal="center" vertical="center" wrapText="1"/>
      <protection hidden="1"/>
    </xf>
    <xf numFmtId="0" fontId="8" fillId="10" borderId="0" xfId="0" applyFont="1" applyFill="1" applyAlignment="1" applyProtection="1">
      <alignment horizontal="center" vertical="center"/>
      <protection hidden="1"/>
    </xf>
    <xf numFmtId="0" fontId="0" fillId="4" borderId="0" xfId="0" applyFill="1" applyAlignment="1" applyProtection="1">
      <alignment horizontal="left" vertical="center" wrapText="1"/>
      <protection hidden="1"/>
    </xf>
    <xf numFmtId="0" fontId="0" fillId="4" borderId="0" xfId="0" applyFill="1" applyAlignment="1" applyProtection="1">
      <alignment horizontal="left" wrapText="1"/>
      <protection hidden="1"/>
    </xf>
    <xf numFmtId="0" fontId="4" fillId="4" borderId="0" xfId="0" applyFont="1" applyFill="1" applyAlignment="1" applyProtection="1">
      <alignment horizontal="left"/>
      <protection hidden="1"/>
    </xf>
    <xf numFmtId="0" fontId="0" fillId="0" borderId="0" xfId="0" applyAlignment="1" applyProtection="1">
      <alignment horizontal="left"/>
      <protection hidden="1"/>
    </xf>
    <xf numFmtId="0" fontId="0" fillId="0" borderId="1" xfId="0" applyBorder="1" applyAlignment="1" applyProtection="1">
      <alignment horizontal="left"/>
      <protection locked="0"/>
    </xf>
    <xf numFmtId="0" fontId="4" fillId="0" borderId="1" xfId="0" applyFont="1" applyBorder="1" applyAlignment="1" applyProtection="1">
      <alignment horizontal="left" vertical="top" wrapText="1"/>
      <protection locked="0"/>
    </xf>
    <xf numFmtId="0" fontId="0" fillId="0" borderId="0" xfId="0" applyAlignment="1">
      <alignment horizontal="left" vertical="center"/>
    </xf>
    <xf numFmtId="0" fontId="17" fillId="0" borderId="2" xfId="0" applyFont="1" applyBorder="1" applyAlignment="1" applyProtection="1">
      <alignment horizontal="left" vertical="center"/>
      <protection locked="0"/>
    </xf>
    <xf numFmtId="0" fontId="17" fillId="0" borderId="3" xfId="0" applyFont="1" applyBorder="1" applyAlignment="1" applyProtection="1">
      <alignment horizontal="left" vertical="center"/>
      <protection locked="0"/>
    </xf>
    <xf numFmtId="0" fontId="14" fillId="0" borderId="0" xfId="0" applyFont="1" applyAlignment="1">
      <alignment horizontal="left" vertical="center" wrapText="1"/>
    </xf>
    <xf numFmtId="0" fontId="4" fillId="0" borderId="0" xfId="0" applyFont="1" applyAlignment="1">
      <alignment horizontal="left" vertical="center"/>
    </xf>
    <xf numFmtId="0" fontId="4" fillId="0" borderId="13" xfId="0" applyFont="1" applyBorder="1" applyAlignment="1">
      <alignment horizontal="left" vertical="center"/>
    </xf>
    <xf numFmtId="0" fontId="17" fillId="0" borderId="2" xfId="0" applyFont="1" applyBorder="1" applyAlignment="1" applyProtection="1">
      <alignment horizontal="center" vertical="center"/>
      <protection locked="0"/>
    </xf>
    <xf numFmtId="0" fontId="17" fillId="0" borderId="5" xfId="0" applyFont="1" applyBorder="1" applyAlignment="1" applyProtection="1">
      <alignment horizontal="center" vertical="center"/>
      <protection locked="0"/>
    </xf>
    <xf numFmtId="0" fontId="11" fillId="0" borderId="0" xfId="0" applyFont="1" applyAlignment="1">
      <alignment horizontal="center" vertical="center"/>
    </xf>
    <xf numFmtId="0" fontId="10" fillId="0" borderId="0" xfId="0" applyFont="1" applyAlignment="1">
      <alignment horizontal="center" vertical="center"/>
    </xf>
    <xf numFmtId="0" fontId="8" fillId="5" borderId="0" xfId="0" applyFont="1" applyFill="1" applyAlignment="1">
      <alignment horizontal="center" vertical="center"/>
    </xf>
    <xf numFmtId="1" fontId="14" fillId="0" borderId="2" xfId="0" applyNumberFormat="1" applyFont="1" applyBorder="1" applyAlignment="1" applyProtection="1">
      <alignment horizontal="left" vertical="center"/>
      <protection locked="0"/>
    </xf>
    <xf numFmtId="1" fontId="14" fillId="0" borderId="5" xfId="0" applyNumberFormat="1" applyFont="1" applyBorder="1" applyAlignment="1" applyProtection="1">
      <alignment horizontal="left" vertical="center"/>
      <protection locked="0"/>
    </xf>
    <xf numFmtId="1" fontId="14" fillId="0" borderId="3" xfId="0" applyNumberFormat="1" applyFont="1" applyBorder="1" applyAlignment="1" applyProtection="1">
      <alignment horizontal="left" vertical="center"/>
      <protection locked="0"/>
    </xf>
    <xf numFmtId="0" fontId="22" fillId="0" borderId="0" xfId="0" applyFont="1" applyAlignment="1">
      <alignment horizontal="left" vertical="center" wrapText="1"/>
    </xf>
    <xf numFmtId="0" fontId="22" fillId="0" borderId="13" xfId="0" applyFont="1" applyBorder="1" applyAlignment="1">
      <alignment horizontal="left" vertical="center"/>
    </xf>
  </cellXfs>
  <cellStyles count="3">
    <cellStyle name="Cálculo" xfId="2" builtinId="22"/>
    <cellStyle name="Normal" xfId="0" builtinId="0"/>
    <cellStyle name="Porcentaje" xfId="1" builtinId="5"/>
  </cellStyles>
  <dxfs count="2">
    <dxf>
      <fill>
        <patternFill>
          <bgColor rgb="FFFF6D6D"/>
        </patternFill>
      </fill>
    </dxf>
    <dxf>
      <font>
        <color rgb="FF942494"/>
      </font>
      <fill>
        <patternFill>
          <bgColor rgb="FFFF7979"/>
        </patternFill>
      </fill>
    </dxf>
  </dxfs>
  <tableStyles count="0" defaultTableStyle="TableStyleMedium2" defaultPivotStyle="PivotStyleLight16"/>
  <colors>
    <mruColors>
      <color rgb="FF942494"/>
      <color rgb="FFE67800"/>
      <color rgb="FFFF9933"/>
      <color rgb="FF0070C0"/>
      <color rgb="FFE35F85"/>
      <color rgb="FFFF6969"/>
      <color rgb="FFF74139"/>
      <color rgb="FFFDF0E9"/>
      <color rgb="FFFF7D7D"/>
      <color rgb="FFFF6D6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0</xdr:col>
      <xdr:colOff>79378</xdr:colOff>
      <xdr:row>0</xdr:row>
      <xdr:rowOff>2</xdr:rowOff>
    </xdr:from>
    <xdr:to>
      <xdr:col>1</xdr:col>
      <xdr:colOff>74084</xdr:colOff>
      <xdr:row>2</xdr:row>
      <xdr:rowOff>153728</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9378" y="2"/>
          <a:ext cx="1296456" cy="545309"/>
        </a:xfrm>
        <a:prstGeom prst="rect">
          <a:avLst/>
        </a:prstGeom>
      </xdr:spPr>
    </xdr:pic>
    <xdr:clientData/>
  </xdr:twoCellAnchor>
  <xdr:twoCellAnchor editAs="oneCell">
    <xdr:from>
      <xdr:col>4</xdr:col>
      <xdr:colOff>400049</xdr:colOff>
      <xdr:row>0</xdr:row>
      <xdr:rowOff>45509</xdr:rowOff>
    </xdr:from>
    <xdr:to>
      <xdr:col>5</xdr:col>
      <xdr:colOff>1011735</xdr:colOff>
      <xdr:row>2</xdr:row>
      <xdr:rowOff>150092</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162549" y="45509"/>
          <a:ext cx="1843617" cy="496166"/>
        </a:xfrm>
        <a:prstGeom prst="rect">
          <a:avLst/>
        </a:prstGeom>
      </xdr:spPr>
    </xdr:pic>
    <xdr:clientData/>
  </xdr:twoCellAnchor>
  <xdr:twoCellAnchor>
    <xdr:from>
      <xdr:col>0</xdr:col>
      <xdr:colOff>88603</xdr:colOff>
      <xdr:row>85</xdr:row>
      <xdr:rowOff>44303</xdr:rowOff>
    </xdr:from>
    <xdr:to>
      <xdr:col>1</xdr:col>
      <xdr:colOff>679542</xdr:colOff>
      <xdr:row>87</xdr:row>
      <xdr:rowOff>150628</xdr:rowOff>
    </xdr:to>
    <xdr:sp macro="" textlink="">
      <xdr:nvSpPr>
        <xdr:cNvPr id="8" name="Rectángulo 7">
          <a:extLst>
            <a:ext uri="{FF2B5EF4-FFF2-40B4-BE49-F238E27FC236}">
              <a16:creationId xmlns:a16="http://schemas.microsoft.com/office/drawing/2014/main" id="{FE6882DB-3929-4A91-87C8-58CA9550A04A}"/>
            </a:ext>
          </a:extLst>
        </xdr:cNvPr>
        <xdr:cNvSpPr/>
      </xdr:nvSpPr>
      <xdr:spPr>
        <a:xfrm>
          <a:off x="88603" y="7511903"/>
          <a:ext cx="2029214" cy="487325"/>
        </a:xfrm>
        <a:prstGeom prst="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twoCellAnchor>
    <xdr:from>
      <xdr:col>2</xdr:col>
      <xdr:colOff>1381310</xdr:colOff>
      <xdr:row>85</xdr:row>
      <xdr:rowOff>18513</xdr:rowOff>
    </xdr:from>
    <xdr:to>
      <xdr:col>4</xdr:col>
      <xdr:colOff>886034</xdr:colOff>
      <xdr:row>87</xdr:row>
      <xdr:rowOff>115186</xdr:rowOff>
    </xdr:to>
    <xdr:sp macro="" textlink="">
      <xdr:nvSpPr>
        <xdr:cNvPr id="9" name="Rectángulo 8">
          <a:extLst>
            <a:ext uri="{FF2B5EF4-FFF2-40B4-BE49-F238E27FC236}">
              <a16:creationId xmlns:a16="http://schemas.microsoft.com/office/drawing/2014/main" id="{DE9FFD05-2E3D-403E-993C-9ECEFC6728BA}"/>
            </a:ext>
          </a:extLst>
        </xdr:cNvPr>
        <xdr:cNvSpPr/>
      </xdr:nvSpPr>
      <xdr:spPr>
        <a:xfrm>
          <a:off x="3895910" y="7486113"/>
          <a:ext cx="2295549" cy="477673"/>
        </a:xfrm>
        <a:prstGeom prst="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twoCellAnchor>
    <xdr:from>
      <xdr:col>0</xdr:col>
      <xdr:colOff>97458</xdr:colOff>
      <xdr:row>92</xdr:row>
      <xdr:rowOff>44301</xdr:rowOff>
    </xdr:from>
    <xdr:to>
      <xdr:col>1</xdr:col>
      <xdr:colOff>688397</xdr:colOff>
      <xdr:row>95</xdr:row>
      <xdr:rowOff>425301</xdr:rowOff>
    </xdr:to>
    <xdr:sp macro="" textlink="">
      <xdr:nvSpPr>
        <xdr:cNvPr id="10" name="Rectángulo 9">
          <a:extLst>
            <a:ext uri="{FF2B5EF4-FFF2-40B4-BE49-F238E27FC236}">
              <a16:creationId xmlns:a16="http://schemas.microsoft.com/office/drawing/2014/main" id="{F8C9075F-7538-4B27-A9C4-6D957540EF24}"/>
            </a:ext>
          </a:extLst>
        </xdr:cNvPr>
        <xdr:cNvSpPr/>
      </xdr:nvSpPr>
      <xdr:spPr>
        <a:xfrm>
          <a:off x="97458" y="8645376"/>
          <a:ext cx="2029214" cy="571500"/>
        </a:xfrm>
        <a:prstGeom prst="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twoCellAnchor>
    <xdr:from>
      <xdr:col>3</xdr:col>
      <xdr:colOff>51867</xdr:colOff>
      <xdr:row>92</xdr:row>
      <xdr:rowOff>56029</xdr:rowOff>
    </xdr:from>
    <xdr:to>
      <xdr:col>4</xdr:col>
      <xdr:colOff>886047</xdr:colOff>
      <xdr:row>95</xdr:row>
      <xdr:rowOff>381000</xdr:rowOff>
    </xdr:to>
    <xdr:sp macro="" textlink="">
      <xdr:nvSpPr>
        <xdr:cNvPr id="11" name="Rectángulo 10">
          <a:extLst>
            <a:ext uri="{FF2B5EF4-FFF2-40B4-BE49-F238E27FC236}">
              <a16:creationId xmlns:a16="http://schemas.microsoft.com/office/drawing/2014/main" id="{6065168A-8876-4AD1-8158-DE9949AFBC47}"/>
            </a:ext>
          </a:extLst>
        </xdr:cNvPr>
        <xdr:cNvSpPr/>
      </xdr:nvSpPr>
      <xdr:spPr>
        <a:xfrm>
          <a:off x="3947592" y="8657104"/>
          <a:ext cx="2243880" cy="515471"/>
        </a:xfrm>
        <a:prstGeom prst="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1</xdr:col>
      <xdr:colOff>3175</xdr:colOff>
      <xdr:row>0</xdr:row>
      <xdr:rowOff>0</xdr:rowOff>
    </xdr:from>
    <xdr:ext cx="2117725" cy="928810"/>
    <xdr:pic>
      <xdr:nvPicPr>
        <xdr:cNvPr id="2" name="Imagen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7000" y="0"/>
          <a:ext cx="2117725" cy="928810"/>
        </a:xfrm>
        <a:prstGeom prst="rect">
          <a:avLst/>
        </a:prstGeom>
      </xdr:spPr>
    </xdr:pic>
    <xdr:clientData/>
  </xdr:oneCellAnchor>
  <xdr:oneCellAnchor>
    <xdr:from>
      <xdr:col>6</xdr:col>
      <xdr:colOff>1532286</xdr:colOff>
      <xdr:row>0</xdr:row>
      <xdr:rowOff>47625</xdr:rowOff>
    </xdr:from>
    <xdr:ext cx="2754110" cy="749300"/>
    <xdr:pic>
      <xdr:nvPicPr>
        <xdr:cNvPr id="3" name="Imagen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037736" y="47625"/>
          <a:ext cx="2754110" cy="749300"/>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114300</xdr:colOff>
      <xdr:row>0</xdr:row>
      <xdr:rowOff>0</xdr:rowOff>
    </xdr:from>
    <xdr:to>
      <xdr:col>2</xdr:col>
      <xdr:colOff>25400</xdr:colOff>
      <xdr:row>4</xdr:row>
      <xdr:rowOff>166810</xdr:rowOff>
    </xdr:to>
    <xdr:pic>
      <xdr:nvPicPr>
        <xdr:cNvPr id="2" name="Imagen 1">
          <a:extLst>
            <a:ext uri="{FF2B5EF4-FFF2-40B4-BE49-F238E27FC236}">
              <a16:creationId xmlns:a16="http://schemas.microsoft.com/office/drawing/2014/main" id="{00000000-0008-0000-0F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0" y="0"/>
          <a:ext cx="2209800" cy="903410"/>
        </a:xfrm>
        <a:prstGeom prst="rect">
          <a:avLst/>
        </a:prstGeom>
      </xdr:spPr>
    </xdr:pic>
    <xdr:clientData/>
  </xdr:twoCellAnchor>
  <xdr:twoCellAnchor editAs="oneCell">
    <xdr:from>
      <xdr:col>3</xdr:col>
      <xdr:colOff>141636</xdr:colOff>
      <xdr:row>0</xdr:row>
      <xdr:rowOff>69850</xdr:rowOff>
    </xdr:from>
    <xdr:to>
      <xdr:col>5</xdr:col>
      <xdr:colOff>619271</xdr:colOff>
      <xdr:row>4</xdr:row>
      <xdr:rowOff>57150</xdr:rowOff>
    </xdr:to>
    <xdr:pic>
      <xdr:nvPicPr>
        <xdr:cNvPr id="3" name="Imagen 2">
          <a:extLst>
            <a:ext uri="{FF2B5EF4-FFF2-40B4-BE49-F238E27FC236}">
              <a16:creationId xmlns:a16="http://schemas.microsoft.com/office/drawing/2014/main" id="{00000000-0008-0000-0F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430936" y="69850"/>
          <a:ext cx="2862060" cy="723900"/>
        </a:xfrm>
        <a:prstGeom prst="rect">
          <a:avLst/>
        </a:prstGeom>
      </xdr:spPr>
    </xdr:pic>
    <xdr:clientData/>
  </xdr:twoCellAnchor>
  <xdr:twoCellAnchor>
    <xdr:from>
      <xdr:col>1</xdr:col>
      <xdr:colOff>565150</xdr:colOff>
      <xdr:row>32</xdr:row>
      <xdr:rowOff>69850</xdr:rowOff>
    </xdr:from>
    <xdr:to>
      <xdr:col>3</xdr:col>
      <xdr:colOff>965200</xdr:colOff>
      <xdr:row>36</xdr:row>
      <xdr:rowOff>171450</xdr:rowOff>
    </xdr:to>
    <xdr:sp macro="" textlink="">
      <xdr:nvSpPr>
        <xdr:cNvPr id="4" name="Rectángulo 3">
          <a:extLst>
            <a:ext uri="{FF2B5EF4-FFF2-40B4-BE49-F238E27FC236}">
              <a16:creationId xmlns:a16="http://schemas.microsoft.com/office/drawing/2014/main" id="{00000000-0008-0000-0F00-000004000000}"/>
            </a:ext>
          </a:extLst>
        </xdr:cNvPr>
        <xdr:cNvSpPr/>
      </xdr:nvSpPr>
      <xdr:spPr>
        <a:xfrm>
          <a:off x="1987550" y="8324850"/>
          <a:ext cx="2540000" cy="838200"/>
        </a:xfrm>
        <a:prstGeom prst="rect">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3:M84"/>
  <sheetViews>
    <sheetView topLeftCell="A55" workbookViewId="0">
      <selection activeCell="C84" sqref="C84"/>
    </sheetView>
  </sheetViews>
  <sheetFormatPr baseColWidth="10" defaultRowHeight="14.4"/>
  <cols>
    <col min="1" max="1" width="24.109375" customWidth="1"/>
    <col min="2" max="2" width="18.88671875" customWidth="1"/>
  </cols>
  <sheetData>
    <row r="3" spans="1:13">
      <c r="A3" s="4" t="s">
        <v>24</v>
      </c>
      <c r="F3" s="3" t="s">
        <v>30</v>
      </c>
      <c r="L3" s="4" t="s">
        <v>139</v>
      </c>
    </row>
    <row r="4" spans="1:13">
      <c r="B4" t="s">
        <v>26</v>
      </c>
      <c r="G4" t="s">
        <v>77</v>
      </c>
      <c r="L4" s="4"/>
      <c r="M4" t="s">
        <v>62</v>
      </c>
    </row>
    <row r="5" spans="1:13">
      <c r="B5" t="s">
        <v>154</v>
      </c>
      <c r="G5" t="s">
        <v>78</v>
      </c>
      <c r="L5" s="1"/>
      <c r="M5" t="s">
        <v>63</v>
      </c>
    </row>
    <row r="6" spans="1:13">
      <c r="B6" t="s">
        <v>150</v>
      </c>
      <c r="G6" t="s">
        <v>79</v>
      </c>
      <c r="M6" t="s">
        <v>50</v>
      </c>
    </row>
    <row r="7" spans="1:13">
      <c r="G7" t="s">
        <v>80</v>
      </c>
      <c r="M7" t="s">
        <v>61</v>
      </c>
    </row>
    <row r="8" spans="1:13">
      <c r="A8" s="4" t="s">
        <v>32</v>
      </c>
      <c r="G8" t="s">
        <v>153</v>
      </c>
      <c r="M8" t="s">
        <v>48</v>
      </c>
    </row>
    <row r="9" spans="1:13">
      <c r="B9" t="s">
        <v>35</v>
      </c>
      <c r="M9" t="s">
        <v>64</v>
      </c>
    </row>
    <row r="10" spans="1:13">
      <c r="B10" t="s">
        <v>36</v>
      </c>
      <c r="M10" t="s">
        <v>65</v>
      </c>
    </row>
    <row r="11" spans="1:13">
      <c r="B11" t="s">
        <v>155</v>
      </c>
      <c r="F11" s="3" t="s">
        <v>76</v>
      </c>
      <c r="H11" s="3" t="s">
        <v>117</v>
      </c>
      <c r="M11" t="s">
        <v>66</v>
      </c>
    </row>
    <row r="12" spans="1:13">
      <c r="G12" t="s">
        <v>164</v>
      </c>
      <c r="I12" t="s">
        <v>204</v>
      </c>
      <c r="M12" t="s">
        <v>47</v>
      </c>
    </row>
    <row r="13" spans="1:13">
      <c r="A13" s="4" t="s">
        <v>33</v>
      </c>
      <c r="B13" t="s">
        <v>212</v>
      </c>
      <c r="G13" t="s">
        <v>204</v>
      </c>
      <c r="I13" t="s">
        <v>215</v>
      </c>
      <c r="M13" t="s">
        <v>45</v>
      </c>
    </row>
    <row r="14" spans="1:13">
      <c r="B14" t="s">
        <v>151</v>
      </c>
      <c r="G14" t="s">
        <v>205</v>
      </c>
      <c r="M14" t="s">
        <v>49</v>
      </c>
    </row>
    <row r="15" spans="1:13">
      <c r="B15" t="s">
        <v>37</v>
      </c>
      <c r="G15" t="s">
        <v>206</v>
      </c>
      <c r="M15" t="s">
        <v>43</v>
      </c>
    </row>
    <row r="16" spans="1:13">
      <c r="B16" t="s">
        <v>38</v>
      </c>
      <c r="M16" t="s">
        <v>69</v>
      </c>
    </row>
    <row r="17" spans="1:13">
      <c r="B17" t="s">
        <v>149</v>
      </c>
      <c r="H17" s="3" t="s">
        <v>156</v>
      </c>
      <c r="M17" t="s">
        <v>57</v>
      </c>
    </row>
    <row r="18" spans="1:13">
      <c r="B18" t="s">
        <v>216</v>
      </c>
      <c r="F18" s="3" t="s">
        <v>84</v>
      </c>
      <c r="I18" t="s">
        <v>157</v>
      </c>
      <c r="M18" t="s">
        <v>122</v>
      </c>
    </row>
    <row r="19" spans="1:13">
      <c r="B19" t="s">
        <v>39</v>
      </c>
      <c r="G19" t="s">
        <v>72</v>
      </c>
      <c r="I19" t="s">
        <v>158</v>
      </c>
      <c r="M19" t="s">
        <v>53</v>
      </c>
    </row>
    <row r="20" spans="1:13">
      <c r="B20" t="s">
        <v>40</v>
      </c>
      <c r="G20" t="s">
        <v>73</v>
      </c>
      <c r="M20" t="s">
        <v>42</v>
      </c>
    </row>
    <row r="21" spans="1:13">
      <c r="B21" t="s">
        <v>152</v>
      </c>
      <c r="M21" t="s">
        <v>44</v>
      </c>
    </row>
    <row r="22" spans="1:13">
      <c r="M22" t="s">
        <v>41</v>
      </c>
    </row>
    <row r="23" spans="1:13">
      <c r="A23" s="4" t="s">
        <v>34</v>
      </c>
      <c r="F23" s="3" t="s">
        <v>85</v>
      </c>
      <c r="M23" t="s">
        <v>51</v>
      </c>
    </row>
    <row r="24" spans="1:13">
      <c r="A24" s="4"/>
      <c r="B24" t="s">
        <v>62</v>
      </c>
      <c r="F24" s="3"/>
      <c r="M24" t="s">
        <v>54</v>
      </c>
    </row>
    <row r="25" spans="1:13">
      <c r="A25" s="1"/>
      <c r="B25" t="s">
        <v>63</v>
      </c>
      <c r="G25" t="s">
        <v>86</v>
      </c>
      <c r="M25" t="s">
        <v>52</v>
      </c>
    </row>
    <row r="26" spans="1:13">
      <c r="B26" t="s">
        <v>50</v>
      </c>
      <c r="G26" t="s">
        <v>87</v>
      </c>
      <c r="M26" t="s">
        <v>55</v>
      </c>
    </row>
    <row r="27" spans="1:13">
      <c r="B27" t="s">
        <v>61</v>
      </c>
      <c r="M27" t="s">
        <v>56</v>
      </c>
    </row>
    <row r="28" spans="1:13">
      <c r="B28" t="s">
        <v>48</v>
      </c>
      <c r="F28" s="3" t="s">
        <v>94</v>
      </c>
      <c r="M28" t="s">
        <v>46</v>
      </c>
    </row>
    <row r="29" spans="1:13">
      <c r="B29" t="s">
        <v>64</v>
      </c>
      <c r="G29" t="s">
        <v>95</v>
      </c>
      <c r="M29" t="s">
        <v>58</v>
      </c>
    </row>
    <row r="30" spans="1:13">
      <c r="B30" t="s">
        <v>65</v>
      </c>
      <c r="G30" t="s">
        <v>93</v>
      </c>
      <c r="M30" t="s">
        <v>123</v>
      </c>
    </row>
    <row r="31" spans="1:13">
      <c r="B31" t="s">
        <v>66</v>
      </c>
      <c r="M31" t="s">
        <v>68</v>
      </c>
    </row>
    <row r="32" spans="1:13">
      <c r="B32" t="s">
        <v>47</v>
      </c>
      <c r="F32" s="3" t="s">
        <v>25</v>
      </c>
      <c r="M32" t="s">
        <v>127</v>
      </c>
    </row>
    <row r="33" spans="2:13">
      <c r="B33" t="s">
        <v>45</v>
      </c>
      <c r="G33" t="s">
        <v>26</v>
      </c>
      <c r="M33" t="s">
        <v>124</v>
      </c>
    </row>
    <row r="34" spans="2:13">
      <c r="B34" t="s">
        <v>49</v>
      </c>
      <c r="G34" t="s">
        <v>27</v>
      </c>
    </row>
    <row r="35" spans="2:13">
      <c r="B35" t="s">
        <v>43</v>
      </c>
    </row>
    <row r="36" spans="2:13">
      <c r="B36" t="s">
        <v>69</v>
      </c>
      <c r="F36" s="3" t="s">
        <v>74</v>
      </c>
      <c r="L36" s="3" t="s">
        <v>203</v>
      </c>
    </row>
    <row r="37" spans="2:13">
      <c r="B37" t="s">
        <v>57</v>
      </c>
      <c r="G37" s="8">
        <v>100</v>
      </c>
      <c r="M37" s="10" t="s">
        <v>86</v>
      </c>
    </row>
    <row r="38" spans="2:13">
      <c r="B38" t="s">
        <v>122</v>
      </c>
      <c r="G38" s="8">
        <v>300</v>
      </c>
      <c r="M38" s="10" t="s">
        <v>87</v>
      </c>
    </row>
    <row r="39" spans="2:13">
      <c r="B39" t="s">
        <v>53</v>
      </c>
      <c r="G39" s="8">
        <v>500</v>
      </c>
    </row>
    <row r="40" spans="2:13">
      <c r="B40" t="s">
        <v>42</v>
      </c>
      <c r="G40" s="8">
        <v>600</v>
      </c>
    </row>
    <row r="41" spans="2:13">
      <c r="B41" t="s">
        <v>44</v>
      </c>
      <c r="G41" s="8">
        <v>1000</v>
      </c>
    </row>
    <row r="42" spans="2:13">
      <c r="B42" t="s">
        <v>41</v>
      </c>
      <c r="G42" s="8">
        <v>1500</v>
      </c>
    </row>
    <row r="43" spans="2:13">
      <c r="B43" t="s">
        <v>51</v>
      </c>
      <c r="L43" s="3" t="s">
        <v>147</v>
      </c>
    </row>
    <row r="44" spans="2:13">
      <c r="B44" t="s">
        <v>54</v>
      </c>
    </row>
    <row r="45" spans="2:13">
      <c r="B45" t="s">
        <v>52</v>
      </c>
      <c r="F45" s="3" t="s">
        <v>115</v>
      </c>
      <c r="M45" t="s">
        <v>146</v>
      </c>
    </row>
    <row r="46" spans="2:13">
      <c r="B46" t="s">
        <v>55</v>
      </c>
      <c r="G46" s="10" t="s">
        <v>86</v>
      </c>
      <c r="M46" t="s">
        <v>145</v>
      </c>
    </row>
    <row r="47" spans="2:13">
      <c r="B47" t="s">
        <v>56</v>
      </c>
      <c r="G47" s="10" t="s">
        <v>87</v>
      </c>
    </row>
    <row r="48" spans="2:13">
      <c r="B48" t="s">
        <v>46</v>
      </c>
    </row>
    <row r="49" spans="2:13">
      <c r="B49" t="s">
        <v>58</v>
      </c>
      <c r="E49" s="3" t="s">
        <v>118</v>
      </c>
    </row>
    <row r="50" spans="2:13">
      <c r="B50" t="s">
        <v>60</v>
      </c>
      <c r="H50" t="s">
        <v>81</v>
      </c>
    </row>
    <row r="51" spans="2:13">
      <c r="B51" t="s">
        <v>59</v>
      </c>
      <c r="H51" t="s">
        <v>137</v>
      </c>
    </row>
    <row r="52" spans="2:13">
      <c r="B52" t="s">
        <v>136</v>
      </c>
      <c r="H52" t="s">
        <v>142</v>
      </c>
    </row>
    <row r="53" spans="2:13">
      <c r="B53" t="s">
        <v>148</v>
      </c>
      <c r="H53" t="s">
        <v>143</v>
      </c>
    </row>
    <row r="54" spans="2:13">
      <c r="B54" t="s">
        <v>138</v>
      </c>
      <c r="H54" t="s">
        <v>164</v>
      </c>
    </row>
    <row r="55" spans="2:13">
      <c r="B55" t="s">
        <v>123</v>
      </c>
    </row>
    <row r="56" spans="2:13">
      <c r="B56" t="s">
        <v>68</v>
      </c>
    </row>
    <row r="57" spans="2:13">
      <c r="B57" t="s">
        <v>213</v>
      </c>
      <c r="E57" s="3" t="s">
        <v>120</v>
      </c>
      <c r="H57" t="s">
        <v>81</v>
      </c>
    </row>
    <row r="58" spans="2:13">
      <c r="B58" t="s">
        <v>126</v>
      </c>
      <c r="H58" t="s">
        <v>144</v>
      </c>
    </row>
    <row r="59" spans="2:13">
      <c r="B59" t="s">
        <v>127</v>
      </c>
      <c r="H59" t="s">
        <v>200</v>
      </c>
    </row>
    <row r="60" spans="2:13">
      <c r="B60" t="s">
        <v>128</v>
      </c>
      <c r="H60" t="s">
        <v>137</v>
      </c>
    </row>
    <row r="61" spans="2:13" ht="15.6">
      <c r="B61" t="s">
        <v>67</v>
      </c>
      <c r="H61" t="s">
        <v>166</v>
      </c>
      <c r="M61" s="40"/>
    </row>
    <row r="62" spans="2:13">
      <c r="B62" t="s">
        <v>125</v>
      </c>
      <c r="H62" t="s">
        <v>201</v>
      </c>
    </row>
    <row r="63" spans="2:13">
      <c r="B63" t="s">
        <v>124</v>
      </c>
      <c r="H63" t="s">
        <v>142</v>
      </c>
    </row>
    <row r="64" spans="2:13">
      <c r="H64" t="s">
        <v>202</v>
      </c>
    </row>
    <row r="65" spans="1:8">
      <c r="H65" t="s">
        <v>207</v>
      </c>
    </row>
    <row r="66" spans="1:8">
      <c r="H66" t="s">
        <v>143</v>
      </c>
    </row>
    <row r="67" spans="1:8">
      <c r="A67" s="3" t="s">
        <v>99</v>
      </c>
      <c r="D67" s="3" t="s">
        <v>104</v>
      </c>
      <c r="H67" t="s">
        <v>208</v>
      </c>
    </row>
    <row r="68" spans="1:8">
      <c r="A68" s="3"/>
      <c r="D68" s="3"/>
      <c r="H68" t="s">
        <v>164</v>
      </c>
    </row>
    <row r="69" spans="1:8">
      <c r="A69" t="s">
        <v>2</v>
      </c>
      <c r="B69" s="14">
        <v>0.1</v>
      </c>
      <c r="E69" t="s">
        <v>105</v>
      </c>
    </row>
    <row r="70" spans="1:8">
      <c r="A70" t="s">
        <v>3</v>
      </c>
      <c r="B70" s="14">
        <v>0.2</v>
      </c>
      <c r="E70" t="s">
        <v>106</v>
      </c>
    </row>
    <row r="71" spans="1:8">
      <c r="A71" t="s">
        <v>4</v>
      </c>
      <c r="B71" s="14">
        <v>0.3</v>
      </c>
      <c r="E71" t="s">
        <v>107</v>
      </c>
    </row>
    <row r="72" spans="1:8">
      <c r="A72" t="s">
        <v>5</v>
      </c>
      <c r="B72" s="14">
        <v>0.4</v>
      </c>
      <c r="E72" t="s">
        <v>108</v>
      </c>
    </row>
    <row r="73" spans="1:8">
      <c r="A73" t="s">
        <v>6</v>
      </c>
      <c r="B73" s="14">
        <v>0.5</v>
      </c>
      <c r="E73" t="s">
        <v>109</v>
      </c>
    </row>
    <row r="74" spans="1:8">
      <c r="A74" t="s">
        <v>7</v>
      </c>
      <c r="B74" s="14">
        <v>0.6</v>
      </c>
    </row>
    <row r="75" spans="1:8">
      <c r="A75" t="s">
        <v>8</v>
      </c>
      <c r="B75" s="14">
        <v>0.7</v>
      </c>
    </row>
    <row r="76" spans="1:8">
      <c r="A76" t="s">
        <v>9</v>
      </c>
      <c r="B76" s="14">
        <v>0.8</v>
      </c>
    </row>
    <row r="77" spans="1:8">
      <c r="A77" t="s">
        <v>10</v>
      </c>
      <c r="B77" s="14">
        <v>0.9</v>
      </c>
    </row>
    <row r="78" spans="1:8">
      <c r="A78" t="s">
        <v>11</v>
      </c>
      <c r="B78" s="13">
        <v>1</v>
      </c>
    </row>
    <row r="80" spans="1:8">
      <c r="A80" s="3" t="s">
        <v>100</v>
      </c>
    </row>
    <row r="81" spans="1:3">
      <c r="A81" t="s">
        <v>97</v>
      </c>
      <c r="C81" t="e">
        <f>#REF!*7.5*5%</f>
        <v>#REF!</v>
      </c>
    </row>
    <row r="82" spans="1:3">
      <c r="A82" t="s">
        <v>98</v>
      </c>
      <c r="C82" t="e">
        <f>#REF!*4*5%</f>
        <v>#REF!</v>
      </c>
    </row>
    <row r="84" spans="1:3">
      <c r="A84" s="3" t="s">
        <v>18</v>
      </c>
      <c r="C84" t="e">
        <f>IF(AND(#REF!="No presencial",#REF!=1),#REF!*4*50%,IF(AND(#REF!="No presencial",#REF!=2),#REF!*4*40%,IF(AND(#REF!="No presencial",#REF!&gt;=3),#REF!*4*30%,IF(#REF!="Semipresencial",#REF!*5*30%,""))))</f>
        <v>#REF!</v>
      </c>
    </row>
  </sheetData>
  <sheetProtection algorithmName="SHA-512" hashValue="y8CxPPBZabyxn0mMZOAjQrhjDeDukNgC7gDd7HGVyZl8imI7FDHyBXJHldZsGgOi9mn64Y3D2Umy7IRxyeaauA==" saltValue="uuUJ/iuJHKaGSRs8MaypZg==" spinCount="100000" sheet="1" objects="1" scenarios="1"/>
  <sortState ref="B28:B44">
    <sortCondition ref="B45"/>
  </sortState>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tabColor rgb="FFF74139"/>
    <pageSetUpPr fitToPage="1"/>
  </sheetPr>
  <dimension ref="A1:CZ106"/>
  <sheetViews>
    <sheetView showGridLines="0" tabSelected="1" topLeftCell="A55" zoomScale="90" zoomScaleNormal="90" workbookViewId="0">
      <selection activeCell="H70" sqref="H70"/>
    </sheetView>
  </sheetViews>
  <sheetFormatPr baseColWidth="10" defaultColWidth="11.44140625" defaultRowHeight="14.4"/>
  <cols>
    <col min="1" max="1" width="19.5546875" customWidth="1"/>
    <col min="2" max="2" width="16.44140625" customWidth="1"/>
    <col min="3" max="3" width="18.88671875" customWidth="1"/>
    <col min="4" max="4" width="16.44140625" customWidth="1"/>
    <col min="5" max="5" width="18.33203125" customWidth="1"/>
    <col min="6" max="6" width="18" customWidth="1"/>
  </cols>
  <sheetData>
    <row r="1" spans="1:6" ht="15" thickTop="1">
      <c r="A1" s="88"/>
      <c r="B1" s="88"/>
      <c r="C1" s="88"/>
      <c r="D1" s="88"/>
      <c r="E1" s="92"/>
    </row>
    <row r="2" spans="1:6">
      <c r="A2" s="88"/>
      <c r="B2" s="88"/>
      <c r="C2" s="88"/>
      <c r="D2" s="88"/>
      <c r="E2" s="79"/>
    </row>
    <row r="3" spans="1:6" ht="14.25" customHeight="1" thickBot="1">
      <c r="A3" s="88"/>
      <c r="B3" s="88"/>
      <c r="C3" s="88"/>
      <c r="D3" s="88"/>
      <c r="E3" s="79"/>
    </row>
    <row r="4" spans="1:6" s="187" customFormat="1" ht="14.1" customHeight="1" thickTop="1" thickBot="1">
      <c r="A4" s="283" t="s">
        <v>219</v>
      </c>
      <c r="B4" s="284"/>
      <c r="C4" s="284"/>
      <c r="D4" s="284"/>
      <c r="E4" s="284"/>
      <c r="F4" s="285"/>
    </row>
    <row r="5" spans="1:6" ht="14.1" customHeight="1" thickTop="1">
      <c r="A5" s="286" t="s">
        <v>23</v>
      </c>
      <c r="B5" s="287"/>
      <c r="C5" s="287"/>
      <c r="D5" s="287"/>
      <c r="E5" s="287"/>
      <c r="F5" s="288"/>
    </row>
    <row r="6" spans="1:6" ht="14.1" customHeight="1">
      <c r="A6" s="131" t="s">
        <v>33</v>
      </c>
      <c r="B6" s="81"/>
      <c r="C6" s="289"/>
      <c r="D6" s="290"/>
      <c r="E6" s="291"/>
      <c r="F6" s="292"/>
    </row>
    <row r="7" spans="1:6" ht="26.25" customHeight="1">
      <c r="A7" s="272" t="s">
        <v>162</v>
      </c>
      <c r="B7" s="295"/>
      <c r="C7" s="296"/>
      <c r="D7" s="297"/>
      <c r="E7" s="297"/>
      <c r="F7" s="298"/>
    </row>
    <row r="8" spans="1:6" ht="14.1" customHeight="1">
      <c r="A8" s="131" t="s">
        <v>75</v>
      </c>
      <c r="B8" s="81"/>
      <c r="C8" s="299"/>
      <c r="D8" s="300"/>
      <c r="E8" s="82" t="s">
        <v>117</v>
      </c>
      <c r="F8" s="138"/>
    </row>
    <row r="9" spans="1:6" ht="14.1" customHeight="1">
      <c r="A9" s="131" t="s">
        <v>34</v>
      </c>
      <c r="B9" s="81"/>
      <c r="C9" s="301"/>
      <c r="D9" s="302"/>
      <c r="E9" s="137"/>
      <c r="F9" s="145"/>
    </row>
    <row r="10" spans="1:6" ht="14.1" customHeight="1">
      <c r="A10" s="131" t="s">
        <v>70</v>
      </c>
      <c r="B10" s="81"/>
      <c r="C10" s="293"/>
      <c r="D10" s="293"/>
      <c r="E10" s="293"/>
      <c r="F10" s="294"/>
    </row>
    <row r="11" spans="1:6" ht="14.1" customHeight="1">
      <c r="A11" s="131" t="s">
        <v>71</v>
      </c>
      <c r="B11" s="81"/>
      <c r="C11" s="293"/>
      <c r="D11" s="293"/>
      <c r="E11" s="293"/>
      <c r="F11" s="294"/>
    </row>
    <row r="12" spans="1:6" s="79" customFormat="1" ht="7.2" customHeight="1">
      <c r="A12" s="167"/>
      <c r="B12" s="81"/>
      <c r="C12" s="147"/>
      <c r="D12" s="139"/>
      <c r="E12" s="139"/>
      <c r="F12" s="135"/>
    </row>
    <row r="13" spans="1:6" ht="14.1" customHeight="1">
      <c r="A13" s="191" t="s">
        <v>114</v>
      </c>
      <c r="B13" s="83"/>
      <c r="C13" s="39">
        <f>SUM(F13:F15)</f>
        <v>0</v>
      </c>
      <c r="D13" s="79"/>
      <c r="E13" s="83" t="s">
        <v>88</v>
      </c>
      <c r="F13" s="125"/>
    </row>
    <row r="14" spans="1:6" ht="14.1" customHeight="1">
      <c r="A14" s="124"/>
      <c r="B14" s="84"/>
      <c r="C14" s="146"/>
      <c r="D14" s="79"/>
      <c r="E14" s="83" t="s">
        <v>89</v>
      </c>
      <c r="F14" s="125"/>
    </row>
    <row r="15" spans="1:6" ht="14.1" customHeight="1">
      <c r="A15" s="166" t="s">
        <v>1</v>
      </c>
      <c r="B15" s="83"/>
      <c r="C15" s="192"/>
      <c r="D15" s="79"/>
      <c r="E15" s="83" t="s">
        <v>159</v>
      </c>
      <c r="F15" s="125"/>
    </row>
    <row r="16" spans="1:6" ht="7.2" customHeight="1">
      <c r="A16" s="165"/>
      <c r="B16" s="190"/>
      <c r="C16" s="86"/>
      <c r="D16" s="139"/>
      <c r="E16" s="85"/>
      <c r="F16" s="140"/>
    </row>
    <row r="17" spans="1:6" ht="14.1" customHeight="1">
      <c r="A17" s="281" t="s">
        <v>235</v>
      </c>
      <c r="B17" s="282"/>
      <c r="C17" s="282"/>
      <c r="D17" s="282"/>
      <c r="E17" s="193"/>
      <c r="F17" s="140"/>
    </row>
    <row r="18" spans="1:6" s="172" customFormat="1" ht="17.25" customHeight="1">
      <c r="A18" s="269" t="s">
        <v>220</v>
      </c>
      <c r="B18" s="270"/>
      <c r="C18" s="270"/>
      <c r="D18" s="270"/>
      <c r="E18" s="270"/>
      <c r="F18" s="271"/>
    </row>
    <row r="19" spans="1:6" ht="14.1" customHeight="1">
      <c r="A19" s="177" t="s">
        <v>227</v>
      </c>
      <c r="B19" s="75"/>
      <c r="D19" s="82" t="s">
        <v>228</v>
      </c>
      <c r="E19" s="75"/>
      <c r="F19" s="94"/>
    </row>
    <row r="20" spans="1:6" ht="18" customHeight="1">
      <c r="A20" s="272" t="s">
        <v>214</v>
      </c>
      <c r="B20" s="273"/>
      <c r="C20" s="273"/>
      <c r="D20" s="273"/>
      <c r="E20" s="273"/>
      <c r="F20" s="274"/>
    </row>
    <row r="21" spans="1:6" ht="14.1" customHeight="1">
      <c r="A21" s="126" t="s">
        <v>227</v>
      </c>
      <c r="B21" s="75"/>
      <c r="C21" s="79"/>
      <c r="D21" s="82" t="s">
        <v>228</v>
      </c>
      <c r="E21" s="75"/>
      <c r="F21" s="94"/>
    </row>
    <row r="22" spans="1:6" ht="21.75" customHeight="1">
      <c r="A22" s="275" t="s">
        <v>221</v>
      </c>
      <c r="B22" s="276"/>
      <c r="C22" s="276"/>
      <c r="D22" s="276"/>
      <c r="E22" s="276"/>
      <c r="F22" s="277"/>
    </row>
    <row r="23" spans="1:6" ht="14.1" customHeight="1">
      <c r="A23" s="148" t="s">
        <v>227</v>
      </c>
      <c r="B23" s="75"/>
      <c r="C23" s="79"/>
      <c r="D23" s="82" t="s">
        <v>228</v>
      </c>
      <c r="E23" s="75"/>
      <c r="F23" s="94"/>
    </row>
    <row r="24" spans="1:6" ht="21" customHeight="1">
      <c r="A24" s="151" t="s">
        <v>222</v>
      </c>
      <c r="B24" s="152"/>
      <c r="C24" s="153"/>
      <c r="D24" s="153"/>
      <c r="E24" s="153"/>
      <c r="F24" s="154"/>
    </row>
    <row r="25" spans="1:6" ht="14.1" customHeight="1">
      <c r="A25" s="126" t="s">
        <v>131</v>
      </c>
      <c r="B25" s="75"/>
      <c r="C25" s="82" t="s">
        <v>132</v>
      </c>
      <c r="D25" s="75"/>
      <c r="E25" s="82" t="s">
        <v>1</v>
      </c>
      <c r="F25" s="127"/>
    </row>
    <row r="26" spans="1:6" ht="14.1" customHeight="1">
      <c r="A26" s="126" t="s">
        <v>133</v>
      </c>
      <c r="B26" s="75"/>
      <c r="C26" s="82" t="s">
        <v>132</v>
      </c>
      <c r="D26" s="75"/>
      <c r="E26" s="82" t="s">
        <v>1</v>
      </c>
      <c r="F26" s="127"/>
    </row>
    <row r="27" spans="1:6" ht="14.1" customHeight="1">
      <c r="A27" s="126" t="s">
        <v>134</v>
      </c>
      <c r="B27" s="75"/>
      <c r="C27" s="82" t="s">
        <v>132</v>
      </c>
      <c r="D27" s="75"/>
      <c r="E27" s="82" t="s">
        <v>1</v>
      </c>
      <c r="F27" s="127"/>
    </row>
    <row r="28" spans="1:6" ht="14.1" customHeight="1">
      <c r="A28" s="149" t="s">
        <v>135</v>
      </c>
      <c r="B28" s="75"/>
      <c r="C28" s="155" t="s">
        <v>132</v>
      </c>
      <c r="D28" s="75"/>
      <c r="E28" s="155" t="s">
        <v>1</v>
      </c>
      <c r="F28" s="127"/>
    </row>
    <row r="29" spans="1:6" ht="7.5" customHeight="1">
      <c r="A29" s="129"/>
      <c r="B29" s="87"/>
      <c r="C29" s="79"/>
      <c r="D29" s="79"/>
      <c r="E29" s="150"/>
      <c r="F29" s="94"/>
    </row>
    <row r="30" spans="1:6">
      <c r="A30" s="93" t="s">
        <v>82</v>
      </c>
      <c r="B30" s="136"/>
      <c r="C30" s="79"/>
      <c r="D30" s="79"/>
      <c r="E30" s="168"/>
      <c r="F30" s="94"/>
    </row>
    <row r="31" spans="1:6" ht="14.1" customHeight="1" thickBot="1">
      <c r="A31" s="121" t="s">
        <v>83</v>
      </c>
      <c r="B31" s="169"/>
      <c r="C31" s="89"/>
      <c r="D31" s="89"/>
      <c r="E31" s="244"/>
      <c r="F31" s="245"/>
    </row>
    <row r="32" spans="1:6" ht="14.1" customHeight="1" thickTop="1">
      <c r="A32" s="254" t="s">
        <v>28</v>
      </c>
      <c r="B32" s="255"/>
      <c r="C32" s="255"/>
      <c r="D32" s="255"/>
      <c r="E32" s="255"/>
      <c r="F32" s="256"/>
    </row>
    <row r="33" spans="1:6" ht="13.2" customHeight="1">
      <c r="A33" s="257" t="s">
        <v>20</v>
      </c>
      <c r="B33" s="258"/>
      <c r="C33" s="258"/>
      <c r="D33" s="258"/>
      <c r="E33" s="258"/>
      <c r="F33" s="259"/>
    </row>
    <row r="34" spans="1:6" ht="5.25" hidden="1" customHeight="1">
      <c r="A34" s="95"/>
      <c r="B34" s="96"/>
      <c r="C34" s="96"/>
      <c r="D34" s="96"/>
      <c r="E34" s="79"/>
      <c r="F34" s="94"/>
    </row>
    <row r="35" spans="1:6" ht="14.4" customHeight="1">
      <c r="A35" s="142" t="s">
        <v>15</v>
      </c>
      <c r="C35" s="97" t="s">
        <v>161</v>
      </c>
      <c r="D35" s="97" t="s">
        <v>1</v>
      </c>
      <c r="E35" s="194" t="s">
        <v>236</v>
      </c>
      <c r="F35" s="189" t="s">
        <v>0</v>
      </c>
    </row>
    <row r="36" spans="1:6" ht="21.75" customHeight="1">
      <c r="A36" s="260" t="s">
        <v>165</v>
      </c>
      <c r="B36" s="261"/>
      <c r="C36" s="11"/>
      <c r="D36" s="6"/>
      <c r="E36" s="30">
        <f>IFERROR(VLOOKUP(C36,'Hoja interna'!$A$69:$B$78,2,FALSE)*$C$13,0)</f>
        <v>0</v>
      </c>
      <c r="F36" s="99">
        <f>C13*D36-E36*D36</f>
        <v>0</v>
      </c>
    </row>
    <row r="37" spans="1:6" ht="3.75" customHeight="1">
      <c r="A37" s="141"/>
      <c r="C37" s="100"/>
      <c r="D37" s="101"/>
      <c r="E37" s="102"/>
      <c r="F37" s="94"/>
    </row>
    <row r="38" spans="1:6" ht="3.75" customHeight="1">
      <c r="A38" s="141"/>
      <c r="C38" s="100"/>
      <c r="D38" s="132"/>
      <c r="E38" s="132"/>
      <c r="F38" s="94"/>
    </row>
    <row r="39" spans="1:6" ht="14.4" customHeight="1">
      <c r="A39" s="260" t="s">
        <v>160</v>
      </c>
      <c r="B39" s="261"/>
      <c r="C39" s="11"/>
      <c r="D39" s="6"/>
      <c r="E39" s="30">
        <f>IFERROR(VLOOKUP(C39,'Hoja interna'!$A$69:$B$78,2,FALSE)*$C$13,0)</f>
        <v>0</v>
      </c>
      <c r="F39" s="99">
        <f>IFERROR(D39*($C$13-Presupuesto!E39),0)</f>
        <v>0</v>
      </c>
    </row>
    <row r="40" spans="1:6" ht="4.5" customHeight="1">
      <c r="A40" s="141"/>
      <c r="C40" s="82"/>
      <c r="D40" s="100"/>
      <c r="E40" s="132"/>
      <c r="F40" s="133"/>
    </row>
    <row r="41" spans="1:6" ht="18" customHeight="1">
      <c r="A41" s="141"/>
      <c r="C41" s="31" t="s">
        <v>101</v>
      </c>
      <c r="D41" s="144">
        <f>SUM(D36+D39)</f>
        <v>0</v>
      </c>
      <c r="E41" s="132"/>
      <c r="F41" s="99">
        <f>SUM(F36+F39)</f>
        <v>0</v>
      </c>
    </row>
    <row r="42" spans="1:6" ht="17.25" customHeight="1">
      <c r="A42" s="264" t="s">
        <v>14</v>
      </c>
      <c r="B42" s="265"/>
      <c r="C42" s="98"/>
      <c r="D42" s="143"/>
      <c r="E42" s="79"/>
      <c r="F42" s="94"/>
    </row>
    <row r="43" spans="1:6" ht="14.4" customHeight="1">
      <c r="A43" s="260" t="s">
        <v>234</v>
      </c>
      <c r="B43" s="261"/>
      <c r="C43" s="278"/>
      <c r="D43" s="279"/>
      <c r="E43" s="279"/>
      <c r="F43" s="280"/>
    </row>
    <row r="44" spans="1:6" ht="15.75" customHeight="1">
      <c r="A44" s="141"/>
      <c r="C44" s="199" t="s">
        <v>238</v>
      </c>
      <c r="D44" s="188" t="s">
        <v>237</v>
      </c>
      <c r="E44" s="195" t="s">
        <v>232</v>
      </c>
      <c r="F44" s="196" t="s">
        <v>0</v>
      </c>
    </row>
    <row r="45" spans="1:6" ht="14.1" customHeight="1">
      <c r="A45" s="93"/>
      <c r="C45" s="6"/>
      <c r="D45" s="7"/>
      <c r="E45" s="76" t="str">
        <f>IF(D45&lt;&gt;0,C13-D45,"")</f>
        <v/>
      </c>
      <c r="F45" s="103" t="str">
        <f>IFERROR(C45*(D45+E45),"")</f>
        <v/>
      </c>
    </row>
    <row r="46" spans="1:6" ht="8.25" customHeight="1">
      <c r="A46" s="141"/>
      <c r="C46" s="132"/>
      <c r="D46" s="132"/>
      <c r="E46" s="79"/>
      <c r="F46" s="94"/>
    </row>
    <row r="47" spans="1:6" ht="27" customHeight="1">
      <c r="A47" s="262" t="s">
        <v>233</v>
      </c>
      <c r="B47" s="263"/>
      <c r="C47" s="209"/>
      <c r="D47" s="210"/>
      <c r="E47" s="211"/>
      <c r="F47" s="104"/>
    </row>
    <row r="48" spans="1:6" ht="9" customHeight="1">
      <c r="A48" s="93"/>
      <c r="B48" s="132"/>
      <c r="C48" s="132"/>
      <c r="D48" s="132"/>
      <c r="E48" s="79"/>
      <c r="F48" s="94"/>
    </row>
    <row r="49" spans="1:7" ht="14.1" customHeight="1">
      <c r="A49" s="93"/>
      <c r="B49" s="79"/>
      <c r="C49" s="105"/>
      <c r="E49" s="82" t="s">
        <v>13</v>
      </c>
      <c r="F49" s="106">
        <f>SUM(F36,F39, F45,F47)</f>
        <v>0</v>
      </c>
      <c r="G49" s="10"/>
    </row>
    <row r="50" spans="1:7" ht="14.1" customHeight="1">
      <c r="A50" s="142" t="s">
        <v>12</v>
      </c>
      <c r="B50" s="79"/>
      <c r="C50" s="79"/>
      <c r="D50" s="79"/>
      <c r="E50" s="79"/>
      <c r="F50" s="94"/>
    </row>
    <row r="51" spans="1:7" ht="14.1" customHeight="1">
      <c r="A51" s="266" t="s">
        <v>92</v>
      </c>
      <c r="B51" s="267"/>
      <c r="C51" s="267"/>
      <c r="D51" s="268"/>
      <c r="F51" s="107">
        <f>C15*C13*25%</f>
        <v>0</v>
      </c>
    </row>
    <row r="52" spans="1:7" ht="14.1" customHeight="1">
      <c r="A52" s="266" t="s">
        <v>91</v>
      </c>
      <c r="B52" s="267"/>
      <c r="C52" s="267"/>
      <c r="D52" s="268"/>
      <c r="F52" s="107">
        <f>D54*E54+D55*E55+D56*E56+D57*E57</f>
        <v>0</v>
      </c>
    </row>
    <row r="53" spans="1:7" ht="14.4" customHeight="1">
      <c r="A53" s="93"/>
      <c r="B53" s="197"/>
      <c r="C53" s="198" t="s">
        <v>90</v>
      </c>
      <c r="D53" s="97" t="s">
        <v>1</v>
      </c>
      <c r="E53" s="194" t="s">
        <v>239</v>
      </c>
      <c r="F53" s="189" t="s">
        <v>0</v>
      </c>
    </row>
    <row r="54" spans="1:7" ht="14.1" customHeight="1">
      <c r="A54" s="93"/>
      <c r="B54" s="79"/>
      <c r="C54" s="11"/>
      <c r="D54" s="6"/>
      <c r="E54" s="9">
        <f>IFERROR(VLOOKUP(C54,'Hoja interna'!$A$69:$B$78,2,FALSE)*$C$13,0)</f>
        <v>0</v>
      </c>
      <c r="F54" s="106">
        <f>IFERROR(D54*($C$13-Presupuesto!E54),0)</f>
        <v>0</v>
      </c>
    </row>
    <row r="55" spans="1:7" ht="14.1" customHeight="1">
      <c r="A55" s="93"/>
      <c r="B55" s="79"/>
      <c r="C55" s="11"/>
      <c r="D55" s="6"/>
      <c r="E55" s="9">
        <f>IFERROR(VLOOKUP(C55,'Hoja interna'!$A$69:$B$78,2,FALSE)*$C$13,0)</f>
        <v>0</v>
      </c>
      <c r="F55" s="106">
        <f>IFERROR(D55*($C$13-Presupuesto!E55),0)</f>
        <v>0</v>
      </c>
    </row>
    <row r="56" spans="1:7" ht="14.1" customHeight="1">
      <c r="A56" s="93"/>
      <c r="B56" s="79"/>
      <c r="C56" s="11"/>
      <c r="D56" s="6"/>
      <c r="E56" s="9">
        <f>IFERROR(VLOOKUP(C56,'Hoja interna'!$A$69:$B$78,2,FALSE)*$C$13,0)</f>
        <v>0</v>
      </c>
      <c r="F56" s="106">
        <f>IFERROR(D56*($C$13-Presupuesto!E56),0)</f>
        <v>0</v>
      </c>
    </row>
    <row r="57" spans="1:7" ht="14.1" customHeight="1">
      <c r="A57" s="93"/>
      <c r="B57" s="79"/>
      <c r="C57" s="11"/>
      <c r="D57" s="6"/>
      <c r="E57" s="9">
        <f>IFERROR(VLOOKUP(C57,'Hoja interna'!$A$69:$B$78,2,FALSE)*$C$13,0)</f>
        <v>0</v>
      </c>
      <c r="F57" s="106">
        <f>IFERROR(D57*($C$13-Presupuesto!E57),0)</f>
        <v>0</v>
      </c>
    </row>
    <row r="58" spans="1:7" ht="14.1" customHeight="1">
      <c r="A58" s="93"/>
      <c r="B58" s="79"/>
      <c r="C58" s="31" t="s">
        <v>101</v>
      </c>
      <c r="D58" s="144">
        <f>SUM(D54:D57)</f>
        <v>0</v>
      </c>
      <c r="E58" s="42"/>
      <c r="F58" s="106">
        <f>SUM(F54:F57)</f>
        <v>0</v>
      </c>
      <c r="G58" s="34"/>
    </row>
    <row r="59" spans="1:7">
      <c r="A59" s="109"/>
      <c r="B59" s="91"/>
      <c r="C59" s="91"/>
      <c r="D59" s="79"/>
      <c r="E59" s="79"/>
      <c r="F59" s="128"/>
      <c r="G59" s="35"/>
    </row>
    <row r="60" spans="1:7" ht="14.1" customHeight="1">
      <c r="A60" s="108" t="s">
        <v>29</v>
      </c>
      <c r="B60" s="90"/>
      <c r="D60" s="194" t="s">
        <v>1</v>
      </c>
      <c r="E60" s="194" t="s">
        <v>229</v>
      </c>
      <c r="F60" s="189" t="s">
        <v>0</v>
      </c>
    </row>
    <row r="61" spans="1:7" ht="14.1" customHeight="1">
      <c r="A61" s="108"/>
      <c r="B61" s="90"/>
      <c r="D61" s="6"/>
      <c r="E61" s="9">
        <f>C13</f>
        <v>0</v>
      </c>
      <c r="F61" s="106">
        <f>D61*E61</f>
        <v>0</v>
      </c>
      <c r="G61" s="16"/>
    </row>
    <row r="62" spans="1:7" ht="14.1" customHeight="1">
      <c r="A62" s="93"/>
      <c r="C62" s="176" t="s">
        <v>119</v>
      </c>
      <c r="D62" s="15">
        <f>SUM(D36, Presupuesto!D39,C45,D54:D57,D61)</f>
        <v>0</v>
      </c>
      <c r="E62" s="234" t="str">
        <f>IF(D62&lt;&gt;C15,"El núm. de estudiantes no coincide con lo consignado en Datos generales del titulo","")</f>
        <v/>
      </c>
      <c r="F62" s="235"/>
    </row>
    <row r="63" spans="1:7" ht="12.75" customHeight="1" thickBot="1">
      <c r="A63" s="93"/>
      <c r="B63" s="79"/>
      <c r="C63" s="89"/>
      <c r="D63" s="111"/>
      <c r="E63" s="236"/>
      <c r="F63" s="237"/>
    </row>
    <row r="64" spans="1:7" ht="20.100000000000001" customHeight="1" thickTop="1">
      <c r="A64" s="200"/>
      <c r="B64" s="204"/>
      <c r="C64" s="205" t="s">
        <v>218</v>
      </c>
      <c r="D64" s="201"/>
      <c r="E64" s="202">
        <f>SUM(F49+F58+F61)</f>
        <v>0</v>
      </c>
      <c r="F64" s="203"/>
    </row>
    <row r="65" spans="1:6" ht="14.1" customHeight="1">
      <c r="A65" s="93"/>
      <c r="B65" s="206"/>
      <c r="C65" s="205" t="s">
        <v>16</v>
      </c>
      <c r="D65" s="32">
        <v>0.2</v>
      </c>
      <c r="E65" s="173">
        <f>E64 * D65</f>
        <v>0</v>
      </c>
      <c r="F65" s="94"/>
    </row>
    <row r="66" spans="1:6" ht="14.1" customHeight="1">
      <c r="A66" s="93"/>
      <c r="B66" s="228" t="s">
        <v>226</v>
      </c>
      <c r="C66" s="229"/>
      <c r="D66" s="32">
        <v>0.01</v>
      </c>
      <c r="E66" s="174" t="str">
        <f>IF(E17,D66*E64, "No aplica")</f>
        <v>No aplica</v>
      </c>
      <c r="F66" s="94"/>
    </row>
    <row r="67" spans="1:6" ht="18" customHeight="1" thickBot="1">
      <c r="A67" s="121"/>
      <c r="B67" s="207"/>
      <c r="C67" s="208" t="s">
        <v>17</v>
      </c>
      <c r="D67" s="89"/>
      <c r="E67" s="175">
        <f>IF(E66="No aplica", E64 - E65, E64-E65-E66)</f>
        <v>0</v>
      </c>
      <c r="F67" s="122"/>
    </row>
    <row r="68" spans="1:6" s="185" customFormat="1" ht="6.75" customHeight="1" thickTop="1" thickBot="1">
      <c r="A68" s="179"/>
      <c r="B68" s="180"/>
      <c r="C68" s="181"/>
      <c r="D68" s="182"/>
      <c r="E68" s="183"/>
      <c r="F68" s="184"/>
    </row>
    <row r="69" spans="1:6" ht="16.2" thickTop="1">
      <c r="A69" s="222" t="s">
        <v>19</v>
      </c>
      <c r="B69" s="223"/>
      <c r="C69" s="223"/>
      <c r="D69" s="223"/>
      <c r="E69" s="223"/>
      <c r="F69" s="224"/>
    </row>
    <row r="70" spans="1:6" ht="55.5" customHeight="1">
      <c r="A70" s="225" t="s">
        <v>210</v>
      </c>
      <c r="B70" s="226"/>
      <c r="C70" s="226"/>
      <c r="D70" s="226"/>
      <c r="E70" s="226"/>
      <c r="F70" s="227"/>
    </row>
    <row r="71" spans="1:6">
      <c r="A71" s="93"/>
      <c r="B71" s="79"/>
      <c r="C71" s="79"/>
      <c r="D71" s="79"/>
      <c r="E71" s="79"/>
      <c r="F71" s="94"/>
    </row>
    <row r="72" spans="1:6">
      <c r="A72" s="93"/>
      <c r="B72" s="143"/>
      <c r="C72" s="143"/>
      <c r="D72" s="143"/>
      <c r="E72" s="143"/>
      <c r="F72" s="94"/>
    </row>
    <row r="73" spans="1:6" ht="14.1" customHeight="1">
      <c r="A73" s="232" t="s">
        <v>141</v>
      </c>
      <c r="B73" s="233"/>
      <c r="C73" s="112"/>
      <c r="D73" s="33"/>
      <c r="E73" s="7"/>
      <c r="F73" s="94"/>
    </row>
    <row r="74" spans="1:6">
      <c r="A74" s="93"/>
      <c r="B74" s="79"/>
      <c r="C74" s="79"/>
      <c r="D74" s="79"/>
      <c r="E74" s="79"/>
      <c r="F74" s="94"/>
    </row>
    <row r="75" spans="1:6" ht="14.1" customHeight="1">
      <c r="A75" s="113" t="s">
        <v>209</v>
      </c>
      <c r="B75" s="114"/>
      <c r="C75" s="79"/>
      <c r="D75" s="79"/>
      <c r="E75" s="7"/>
      <c r="F75" s="94"/>
    </row>
    <row r="76" spans="1:6">
      <c r="A76" s="115"/>
      <c r="B76" s="79"/>
      <c r="C76" s="79"/>
      <c r="D76" s="79"/>
      <c r="E76" s="79"/>
      <c r="F76" s="94"/>
    </row>
    <row r="77" spans="1:6" ht="14.1" customHeight="1">
      <c r="A77" s="230" t="s">
        <v>211</v>
      </c>
      <c r="B77" s="231"/>
      <c r="C77" s="231"/>
      <c r="D77" s="79"/>
      <c r="E77" s="7"/>
      <c r="F77" s="94"/>
    </row>
    <row r="78" spans="1:6">
      <c r="A78" s="116"/>
      <c r="B78" s="79"/>
      <c r="C78" s="79"/>
      <c r="D78" s="79"/>
      <c r="E78" s="79"/>
      <c r="F78" s="94"/>
    </row>
    <row r="79" spans="1:6" ht="14.1" customHeight="1">
      <c r="A79" s="117" t="s">
        <v>140</v>
      </c>
      <c r="B79" s="118"/>
      <c r="C79" s="119"/>
      <c r="D79" s="120"/>
      <c r="E79" s="7"/>
      <c r="F79" s="170"/>
    </row>
    <row r="80" spans="1:6">
      <c r="A80" s="220"/>
      <c r="B80" s="220"/>
      <c r="C80" s="220"/>
      <c r="D80" s="79"/>
      <c r="E80" s="79"/>
      <c r="F80" s="94"/>
    </row>
    <row r="81" spans="1:104">
      <c r="A81" s="110"/>
      <c r="B81" s="79"/>
      <c r="C81" s="123" t="s">
        <v>21</v>
      </c>
      <c r="D81" s="79"/>
      <c r="E81" s="9">
        <f>IF(E73+E75&lt;=0.2*E64,(E73+E75+E77+E79),"ERROR")</f>
        <v>0</v>
      </c>
      <c r="F81" s="171"/>
    </row>
    <row r="82" spans="1:104">
      <c r="A82" s="221" t="str">
        <f>IF(E82&lt;&gt;0,"La diferencia de ingresos menos gastos debe ser 0","")</f>
        <v/>
      </c>
      <c r="B82" s="221"/>
      <c r="C82" s="123" t="s">
        <v>22</v>
      </c>
      <c r="D82" s="79"/>
      <c r="E82" s="9">
        <f>E67 - E81</f>
        <v>0</v>
      </c>
      <c r="F82" s="171"/>
    </row>
    <row r="83" spans="1:104" ht="10.5" customHeight="1" thickBot="1">
      <c r="A83" s="121"/>
      <c r="B83" s="89"/>
      <c r="C83" s="89"/>
      <c r="D83" s="89"/>
      <c r="E83" s="89"/>
      <c r="F83" s="122"/>
      <c r="H83" s="79"/>
      <c r="I83" s="79"/>
      <c r="J83" s="79"/>
      <c r="K83" s="79"/>
      <c r="L83" s="79"/>
      <c r="M83" s="79"/>
      <c r="N83" s="79"/>
      <c r="O83" s="79"/>
      <c r="P83" s="79"/>
      <c r="Q83" s="79"/>
      <c r="R83" s="79"/>
      <c r="S83" s="79"/>
      <c r="T83" s="79"/>
      <c r="U83" s="79"/>
      <c r="V83" s="79"/>
      <c r="W83" s="79"/>
      <c r="X83" s="79"/>
      <c r="Y83" s="79"/>
      <c r="Z83" s="79"/>
      <c r="AA83" s="79"/>
      <c r="AB83" s="79"/>
      <c r="AC83" s="79"/>
      <c r="AD83" s="79"/>
      <c r="AE83" s="79"/>
      <c r="AF83" s="79"/>
      <c r="AG83" s="79"/>
      <c r="AH83" s="79"/>
      <c r="AI83" s="79"/>
      <c r="AJ83" s="79"/>
      <c r="AK83" s="79"/>
      <c r="AL83" s="79"/>
      <c r="AM83" s="79"/>
      <c r="AN83" s="79"/>
      <c r="AO83" s="79"/>
      <c r="AP83" s="79"/>
      <c r="AQ83" s="79"/>
      <c r="AR83" s="79"/>
      <c r="AS83" s="79"/>
      <c r="AT83" s="79"/>
      <c r="AU83" s="79"/>
      <c r="AV83" s="79"/>
      <c r="AW83" s="79"/>
      <c r="AX83" s="79"/>
      <c r="AY83" s="79"/>
      <c r="AZ83" s="79"/>
      <c r="BA83" s="79"/>
      <c r="BB83" s="79"/>
      <c r="BC83" s="79"/>
      <c r="BD83" s="79"/>
      <c r="BE83" s="79"/>
      <c r="BF83" s="79"/>
      <c r="BG83" s="79"/>
      <c r="BH83" s="79"/>
      <c r="BI83" s="79"/>
      <c r="BJ83" s="79"/>
      <c r="BK83" s="79"/>
      <c r="BL83" s="79"/>
      <c r="BM83" s="79"/>
      <c r="BN83" s="79"/>
      <c r="BO83" s="79"/>
      <c r="BP83" s="79"/>
      <c r="BQ83" s="79"/>
      <c r="BR83" s="79"/>
      <c r="BS83" s="79"/>
      <c r="BT83" s="79"/>
      <c r="BU83" s="79"/>
      <c r="BV83" s="79"/>
      <c r="BW83" s="79"/>
      <c r="BX83" s="79"/>
      <c r="BY83" s="79"/>
      <c r="BZ83" s="79"/>
      <c r="CA83" s="79"/>
      <c r="CB83" s="79"/>
      <c r="CC83" s="79"/>
      <c r="CD83" s="79"/>
      <c r="CE83" s="79"/>
      <c r="CF83" s="79"/>
      <c r="CG83" s="79"/>
      <c r="CH83" s="79"/>
      <c r="CI83" s="79"/>
      <c r="CJ83" s="79"/>
      <c r="CK83" s="79"/>
      <c r="CL83" s="79"/>
      <c r="CM83" s="79"/>
      <c r="CN83" s="79"/>
      <c r="CO83" s="79"/>
      <c r="CP83" s="79"/>
      <c r="CQ83" s="79"/>
      <c r="CR83" s="79"/>
      <c r="CS83" s="79"/>
      <c r="CT83" s="79"/>
      <c r="CU83" s="79"/>
      <c r="CV83" s="79"/>
      <c r="CW83" s="79"/>
      <c r="CX83" s="79"/>
      <c r="CY83" s="79"/>
      <c r="CZ83" s="79"/>
    </row>
    <row r="84" spans="1:104" s="89" customFormat="1" ht="10.5" customHeight="1" thickTop="1" thickBot="1">
      <c r="A84" s="121"/>
      <c r="F84" s="186"/>
      <c r="G84" s="79"/>
      <c r="H84" s="79"/>
      <c r="I84" s="79"/>
      <c r="J84" s="79"/>
      <c r="K84" s="79"/>
      <c r="L84" s="79"/>
      <c r="M84" s="79"/>
      <c r="N84" s="79"/>
      <c r="O84" s="79"/>
      <c r="P84" s="79"/>
      <c r="Q84" s="79"/>
      <c r="R84" s="79"/>
      <c r="S84" s="79"/>
      <c r="T84" s="79"/>
      <c r="U84" s="79"/>
      <c r="V84" s="79"/>
      <c r="W84" s="79"/>
      <c r="X84" s="79"/>
      <c r="Y84" s="79"/>
      <c r="Z84" s="79"/>
      <c r="AA84" s="79"/>
      <c r="AB84" s="79"/>
      <c r="AC84" s="79"/>
      <c r="AD84" s="79"/>
      <c r="AE84" s="79"/>
      <c r="AF84" s="79"/>
      <c r="AG84" s="79"/>
      <c r="AH84" s="79"/>
      <c r="AI84" s="79"/>
      <c r="AJ84" s="79"/>
      <c r="AK84" s="79"/>
      <c r="AL84" s="79"/>
      <c r="AM84" s="79"/>
      <c r="AN84" s="79"/>
      <c r="AO84" s="79"/>
      <c r="AP84" s="79"/>
      <c r="AQ84" s="79"/>
      <c r="AR84" s="79"/>
      <c r="AS84" s="79"/>
      <c r="AT84" s="79"/>
      <c r="AU84" s="79"/>
      <c r="AV84" s="79"/>
      <c r="AW84" s="79"/>
      <c r="AX84" s="79"/>
      <c r="AY84" s="79"/>
      <c r="AZ84" s="79"/>
      <c r="BA84" s="79"/>
      <c r="BB84" s="79"/>
      <c r="BC84" s="79"/>
      <c r="BD84" s="79"/>
      <c r="BE84" s="79"/>
      <c r="BF84" s="79"/>
      <c r="BG84" s="79"/>
      <c r="BH84" s="79"/>
      <c r="BI84" s="79"/>
      <c r="BJ84" s="79"/>
      <c r="BK84" s="79"/>
      <c r="BL84" s="79"/>
      <c r="BM84" s="79"/>
      <c r="BN84" s="79"/>
      <c r="BO84" s="79"/>
      <c r="BP84" s="79"/>
      <c r="BQ84" s="79"/>
      <c r="BR84" s="79"/>
      <c r="BS84" s="79"/>
      <c r="BT84" s="79"/>
      <c r="BU84" s="79"/>
      <c r="BV84" s="79"/>
      <c r="BW84" s="79"/>
      <c r="BX84" s="79"/>
      <c r="BY84" s="79"/>
      <c r="BZ84" s="79"/>
      <c r="CA84" s="79"/>
      <c r="CB84" s="79"/>
      <c r="CC84" s="79"/>
      <c r="CD84" s="79"/>
      <c r="CE84" s="79"/>
      <c r="CF84" s="79"/>
      <c r="CG84" s="79"/>
      <c r="CH84" s="79"/>
      <c r="CI84" s="79"/>
      <c r="CJ84" s="79"/>
      <c r="CK84" s="79"/>
      <c r="CL84" s="79"/>
      <c r="CM84" s="79"/>
      <c r="CN84" s="79"/>
      <c r="CO84" s="79"/>
      <c r="CP84" s="79"/>
      <c r="CQ84" s="79"/>
      <c r="CR84" s="79"/>
      <c r="CS84" s="79"/>
      <c r="CT84" s="79"/>
      <c r="CU84" s="79"/>
      <c r="CV84" s="79"/>
      <c r="CW84" s="79"/>
      <c r="CX84" s="79"/>
      <c r="CY84" s="79"/>
      <c r="CZ84" s="79"/>
    </row>
    <row r="85" spans="1:104" ht="15" thickTop="1">
      <c r="A85" s="156" t="s">
        <v>217</v>
      </c>
      <c r="B85" s="157"/>
      <c r="C85" s="79"/>
      <c r="D85" s="157" t="s">
        <v>223</v>
      </c>
      <c r="E85" s="157"/>
      <c r="F85" s="158"/>
      <c r="G85" s="93"/>
      <c r="H85" s="79"/>
      <c r="I85" s="79"/>
      <c r="J85" s="79"/>
      <c r="K85" s="79"/>
      <c r="L85" s="79"/>
      <c r="M85" s="79"/>
      <c r="N85" s="79"/>
      <c r="O85" s="79"/>
      <c r="P85" s="79"/>
      <c r="Q85" s="79"/>
      <c r="R85" s="79"/>
      <c r="S85" s="79"/>
      <c r="T85" s="79"/>
      <c r="U85" s="79"/>
      <c r="V85" s="79"/>
      <c r="W85" s="79"/>
      <c r="X85" s="79"/>
      <c r="Y85" s="79"/>
      <c r="Z85" s="79"/>
      <c r="AA85" s="79"/>
      <c r="AB85" s="79"/>
      <c r="AC85" s="79"/>
      <c r="AD85" s="79"/>
      <c r="AE85" s="79"/>
      <c r="AF85" s="79"/>
      <c r="AG85" s="79"/>
      <c r="AH85" s="79"/>
      <c r="AI85" s="79"/>
      <c r="AJ85" s="79"/>
      <c r="AK85" s="79"/>
      <c r="AL85" s="79"/>
      <c r="AM85" s="79"/>
      <c r="AN85" s="79"/>
      <c r="AO85" s="79"/>
      <c r="AP85" s="79"/>
      <c r="AQ85" s="79"/>
      <c r="AR85" s="79"/>
      <c r="AS85" s="79"/>
      <c r="AT85" s="79"/>
      <c r="AU85" s="79"/>
      <c r="AV85" s="79"/>
      <c r="AW85" s="79"/>
      <c r="AX85" s="79"/>
      <c r="AY85" s="79"/>
      <c r="AZ85" s="79"/>
      <c r="BA85" s="79"/>
      <c r="BB85" s="79"/>
      <c r="BC85" s="79"/>
      <c r="BD85" s="79"/>
      <c r="BE85" s="79"/>
      <c r="BF85" s="79"/>
      <c r="BG85" s="79"/>
      <c r="BH85" s="79"/>
      <c r="BI85" s="79"/>
      <c r="BJ85" s="79"/>
      <c r="BK85" s="79"/>
      <c r="BL85" s="79"/>
      <c r="BM85" s="79"/>
      <c r="BN85" s="79"/>
      <c r="BO85" s="79"/>
      <c r="BP85" s="79"/>
      <c r="BQ85" s="79"/>
      <c r="BR85" s="79"/>
      <c r="BS85" s="79"/>
      <c r="BT85" s="79"/>
      <c r="BU85" s="79"/>
      <c r="BV85" s="79"/>
      <c r="BW85" s="79"/>
      <c r="BX85" s="79"/>
      <c r="BY85" s="79"/>
      <c r="BZ85" s="79"/>
      <c r="CA85" s="79"/>
      <c r="CB85" s="79"/>
      <c r="CC85" s="79"/>
      <c r="CD85" s="79"/>
      <c r="CE85" s="79"/>
      <c r="CF85" s="79"/>
      <c r="CG85" s="79"/>
      <c r="CH85" s="79"/>
      <c r="CI85" s="79"/>
      <c r="CJ85" s="79"/>
      <c r="CK85" s="79"/>
      <c r="CL85" s="79"/>
      <c r="CM85" s="79"/>
      <c r="CN85" s="79"/>
      <c r="CO85" s="79"/>
      <c r="CP85" s="79"/>
      <c r="CQ85" s="79"/>
      <c r="CR85" s="79"/>
      <c r="CS85" s="79"/>
      <c r="CT85" s="79"/>
      <c r="CU85" s="79"/>
      <c r="CV85" s="79"/>
      <c r="CW85" s="79"/>
      <c r="CX85" s="79"/>
      <c r="CY85" s="79"/>
      <c r="CZ85" s="79"/>
    </row>
    <row r="86" spans="1:104">
      <c r="A86" s="246"/>
      <c r="B86" s="247"/>
      <c r="C86" s="247"/>
      <c r="D86" s="247"/>
      <c r="E86" s="247"/>
      <c r="F86" s="248"/>
      <c r="I86" s="79"/>
      <c r="J86" s="79"/>
      <c r="K86" s="79"/>
      <c r="L86" s="79"/>
      <c r="M86" s="79"/>
      <c r="N86" s="79"/>
      <c r="O86" s="79"/>
      <c r="P86" s="79"/>
      <c r="Q86" s="79"/>
      <c r="R86" s="79"/>
      <c r="S86" s="79"/>
      <c r="T86" s="79"/>
      <c r="U86" s="79"/>
      <c r="V86" s="79"/>
      <c r="W86" s="79"/>
      <c r="X86" s="79"/>
      <c r="Y86" s="79"/>
      <c r="Z86" s="79"/>
      <c r="AA86" s="79"/>
      <c r="AB86" s="79"/>
      <c r="AC86" s="79"/>
      <c r="AD86" s="79"/>
      <c r="AE86" s="79"/>
      <c r="AF86" s="79"/>
      <c r="AG86" s="79"/>
      <c r="AH86" s="79"/>
      <c r="AI86" s="79"/>
      <c r="AJ86" s="79"/>
      <c r="AK86" s="79"/>
      <c r="AL86" s="79"/>
      <c r="AM86" s="79"/>
      <c r="AN86" s="79"/>
      <c r="AO86" s="79"/>
      <c r="AP86" s="79"/>
      <c r="AQ86" s="79"/>
      <c r="AR86" s="79"/>
      <c r="AS86" s="79"/>
      <c r="AT86" s="79"/>
      <c r="AU86" s="79"/>
      <c r="AV86" s="79"/>
      <c r="AW86" s="79"/>
      <c r="AX86" s="79"/>
      <c r="AY86" s="79"/>
      <c r="AZ86" s="79"/>
      <c r="BA86" s="79"/>
      <c r="BB86" s="79"/>
      <c r="BC86" s="79"/>
      <c r="BD86" s="79"/>
      <c r="BE86" s="79"/>
      <c r="BF86" s="79"/>
      <c r="BG86" s="79"/>
      <c r="BH86" s="79"/>
      <c r="BI86" s="79"/>
      <c r="BJ86" s="79"/>
      <c r="BK86" s="79"/>
      <c r="BL86" s="79"/>
      <c r="BM86" s="79"/>
      <c r="BN86" s="79"/>
      <c r="BO86" s="79"/>
      <c r="BP86" s="79"/>
      <c r="BQ86" s="79"/>
      <c r="BR86" s="79"/>
      <c r="BS86" s="79"/>
      <c r="BT86" s="79"/>
      <c r="BU86" s="79"/>
      <c r="BV86" s="79"/>
      <c r="BW86" s="79"/>
      <c r="BX86" s="79"/>
      <c r="BY86" s="79"/>
      <c r="BZ86" s="79"/>
      <c r="CA86" s="79"/>
      <c r="CB86" s="79"/>
      <c r="CC86" s="79"/>
      <c r="CD86" s="79"/>
      <c r="CE86" s="79"/>
      <c r="CF86" s="79"/>
      <c r="CG86" s="79"/>
      <c r="CH86" s="79"/>
      <c r="CI86" s="79"/>
      <c r="CJ86" s="79"/>
      <c r="CK86" s="79"/>
      <c r="CL86" s="79"/>
      <c r="CM86" s="79"/>
      <c r="CN86" s="79"/>
      <c r="CO86" s="79"/>
      <c r="CP86" s="79"/>
      <c r="CQ86" s="79"/>
      <c r="CR86" s="79"/>
      <c r="CS86" s="79"/>
      <c r="CT86" s="79"/>
      <c r="CU86" s="79"/>
      <c r="CV86" s="79"/>
      <c r="CW86" s="79"/>
      <c r="CX86" s="79"/>
      <c r="CY86" s="79"/>
      <c r="CZ86" s="79"/>
    </row>
    <row r="87" spans="1:104">
      <c r="A87" s="246"/>
      <c r="B87" s="247"/>
      <c r="C87" s="247"/>
      <c r="D87" s="247"/>
      <c r="E87" s="247"/>
      <c r="F87" s="248"/>
    </row>
    <row r="88" spans="1:104">
      <c r="A88" s="246"/>
      <c r="B88" s="247"/>
      <c r="C88" s="247"/>
      <c r="D88" s="247"/>
      <c r="E88" s="247"/>
      <c r="F88" s="248"/>
    </row>
    <row r="89" spans="1:104">
      <c r="A89" s="159"/>
      <c r="B89" s="78"/>
      <c r="C89" s="77"/>
      <c r="D89" s="77"/>
      <c r="E89" s="77"/>
      <c r="F89" s="130"/>
    </row>
    <row r="90" spans="1:104">
      <c r="A90" s="160" t="s">
        <v>129</v>
      </c>
      <c r="B90" s="161"/>
      <c r="C90" s="80"/>
      <c r="D90" s="157" t="s">
        <v>129</v>
      </c>
      <c r="E90" s="157"/>
      <c r="F90" s="158"/>
    </row>
    <row r="91" spans="1:104">
      <c r="A91" s="249" t="str">
        <f>IF(C10=""," ",C10)</f>
        <v xml:space="preserve"> </v>
      </c>
      <c r="B91" s="250"/>
      <c r="C91" s="251"/>
      <c r="D91" s="218"/>
      <c r="E91" s="216"/>
      <c r="F91" s="219"/>
    </row>
    <row r="92" spans="1:104">
      <c r="A92" s="252" t="s">
        <v>224</v>
      </c>
      <c r="B92" s="253"/>
      <c r="C92" s="79"/>
      <c r="D92" s="157" t="s">
        <v>225</v>
      </c>
      <c r="E92" s="157"/>
      <c r="F92" s="158"/>
    </row>
    <row r="93" spans="1:104">
      <c r="A93" s="212"/>
      <c r="B93" s="213"/>
      <c r="C93" s="213"/>
      <c r="D93" s="213"/>
      <c r="E93" s="213"/>
      <c r="F93" s="214"/>
    </row>
    <row r="94" spans="1:104">
      <c r="A94" s="212"/>
      <c r="B94" s="213"/>
      <c r="C94" s="213"/>
      <c r="D94" s="213"/>
      <c r="E94" s="213"/>
      <c r="F94" s="214"/>
    </row>
    <row r="95" spans="1:104">
      <c r="A95" s="212"/>
      <c r="B95" s="213"/>
      <c r="C95" s="213"/>
      <c r="D95" s="213"/>
      <c r="E95" s="213"/>
      <c r="F95" s="214"/>
    </row>
    <row r="96" spans="1:104">
      <c r="A96" s="212"/>
      <c r="B96" s="213"/>
      <c r="C96" s="213"/>
      <c r="D96" s="213"/>
      <c r="E96" s="213"/>
      <c r="F96" s="214"/>
    </row>
    <row r="97" spans="1:6">
      <c r="A97" s="160" t="s">
        <v>129</v>
      </c>
      <c r="B97" s="161"/>
      <c r="C97" s="79"/>
      <c r="D97" s="157" t="s">
        <v>129</v>
      </c>
      <c r="E97" s="157"/>
      <c r="F97" s="158"/>
    </row>
    <row r="98" spans="1:6">
      <c r="A98" s="215"/>
      <c r="B98" s="216"/>
      <c r="C98" s="217"/>
      <c r="D98" s="218"/>
      <c r="E98" s="216"/>
      <c r="F98" s="219"/>
    </row>
    <row r="99" spans="1:6" ht="15" thickBot="1">
      <c r="A99" s="121"/>
      <c r="B99" s="162"/>
      <c r="C99" s="89"/>
      <c r="D99" s="89"/>
      <c r="E99" s="89"/>
      <c r="F99" s="122"/>
    </row>
    <row r="100" spans="1:6" ht="15.6" thickTop="1" thickBot="1">
      <c r="B100" s="134"/>
    </row>
    <row r="101" spans="1:6" ht="15" thickTop="1">
      <c r="A101" s="238" t="s">
        <v>230</v>
      </c>
      <c r="B101" s="239"/>
      <c r="C101" s="239"/>
      <c r="D101" s="239"/>
      <c r="E101" s="239"/>
      <c r="F101" s="240"/>
    </row>
    <row r="102" spans="1:6" s="178" customFormat="1" ht="27" customHeight="1" thickBot="1">
      <c r="A102" s="241"/>
      <c r="B102" s="242"/>
      <c r="C102" s="242"/>
      <c r="D102" s="242"/>
      <c r="E102" s="242"/>
      <c r="F102" s="243"/>
    </row>
    <row r="103" spans="1:6" ht="9" customHeight="1" thickTop="1" thickBot="1">
      <c r="A103" s="163"/>
      <c r="B103" s="164"/>
      <c r="C103" s="163"/>
      <c r="D103" s="163"/>
      <c r="E103" s="163"/>
      <c r="F103" s="163"/>
    </row>
    <row r="104" spans="1:6" ht="15" thickTop="1">
      <c r="A104" s="238" t="s">
        <v>231</v>
      </c>
      <c r="B104" s="239"/>
      <c r="C104" s="239"/>
      <c r="D104" s="239"/>
      <c r="E104" s="239"/>
      <c r="F104" s="240"/>
    </row>
    <row r="105" spans="1:6" ht="32.25" customHeight="1" thickBot="1">
      <c r="A105" s="241"/>
      <c r="B105" s="242"/>
      <c r="C105" s="242"/>
      <c r="D105" s="242"/>
      <c r="E105" s="242"/>
      <c r="F105" s="243"/>
    </row>
    <row r="106" spans="1:6" ht="15" thickTop="1"/>
  </sheetData>
  <sheetProtection algorithmName="SHA-512" hashValue="U+ckRrferKhYQL+3fwGwdbgIrQi8iLwltHsOsx5tvWZIUFY1plHhPbIRxmH82kp9t4mavwy/tbzCLDsCWopE2g==" saltValue="xNfjEef4xUaqCOl/nV9ThQ==" spinCount="100000" sheet="1" objects="1" scenarios="1"/>
  <dataConsolidate/>
  <mergeCells count="43">
    <mergeCell ref="A4:F4"/>
    <mergeCell ref="A5:F5"/>
    <mergeCell ref="C6:D6"/>
    <mergeCell ref="E6:F6"/>
    <mergeCell ref="C11:F11"/>
    <mergeCell ref="A7:B7"/>
    <mergeCell ref="C7:F7"/>
    <mergeCell ref="C8:D8"/>
    <mergeCell ref="C9:D9"/>
    <mergeCell ref="C10:F10"/>
    <mergeCell ref="A18:F18"/>
    <mergeCell ref="A20:F20"/>
    <mergeCell ref="A22:F22"/>
    <mergeCell ref="C43:F43"/>
    <mergeCell ref="A17:D17"/>
    <mergeCell ref="A101:F102"/>
    <mergeCell ref="A104:F105"/>
    <mergeCell ref="E31:F31"/>
    <mergeCell ref="A86:F88"/>
    <mergeCell ref="A91:C91"/>
    <mergeCell ref="D91:F91"/>
    <mergeCell ref="A92:B92"/>
    <mergeCell ref="A32:F32"/>
    <mergeCell ref="A33:F33"/>
    <mergeCell ref="A36:B36"/>
    <mergeCell ref="A39:B39"/>
    <mergeCell ref="A47:B47"/>
    <mergeCell ref="A42:B42"/>
    <mergeCell ref="A51:D51"/>
    <mergeCell ref="A52:D52"/>
    <mergeCell ref="A43:B43"/>
    <mergeCell ref="C47:E47"/>
    <mergeCell ref="A93:F96"/>
    <mergeCell ref="A98:C98"/>
    <mergeCell ref="D98:F98"/>
    <mergeCell ref="A80:C80"/>
    <mergeCell ref="A82:B82"/>
    <mergeCell ref="A69:F69"/>
    <mergeCell ref="A70:F70"/>
    <mergeCell ref="B66:C66"/>
    <mergeCell ref="A77:C77"/>
    <mergeCell ref="A73:B73"/>
    <mergeCell ref="E62:F63"/>
  </mergeCells>
  <conditionalFormatting sqref="F52">
    <cfRule type="cellIs" dxfId="1" priority="2" operator="greaterThan">
      <formula>$F$51</formula>
    </cfRule>
  </conditionalFormatting>
  <conditionalFormatting sqref="D62">
    <cfRule type="cellIs" dxfId="0" priority="1" operator="notEqual">
      <formula>#REF!</formula>
    </cfRule>
  </conditionalFormatting>
  <dataValidations count="6">
    <dataValidation type="whole" allowBlank="1" showInputMessage="1" showErrorMessage="1" sqref="C79" xr:uid="{00000000-0002-0000-0200-000000000000}">
      <formula1>0</formula1>
      <formula2>140</formula2>
    </dataValidation>
    <dataValidation type="decimal" errorStyle="warning" operator="lessThanOrEqual" allowBlank="1" showInputMessage="1" showErrorMessage="1" error="La cantidad excede lo permitido" sqref="F52" xr:uid="{00000000-0002-0000-0200-000001000000}">
      <formula1>F51</formula1>
    </dataValidation>
    <dataValidation type="whole" operator="lessThanOrEqual" allowBlank="1" showInputMessage="1" showErrorMessage="1" error="La cantidad consignada excede el máximo permitido" sqref="E73" xr:uid="{00000000-0002-0000-0200-000002000000}">
      <formula1>C73</formula1>
    </dataValidation>
    <dataValidation type="whole" allowBlank="1" showInputMessage="1" showErrorMessage="1" sqref="D39:D40" xr:uid="{00000000-0002-0000-0200-000004000000}">
      <formula1>0</formula1>
      <formula2>1</formula2>
    </dataValidation>
    <dataValidation type="textLength" operator="lessThanOrEqual" allowBlank="1" showInputMessage="1" showErrorMessage="1" error="La denominación del título no puede exceder de 100 caracteres." sqref="C7:F7" xr:uid="{8F41391E-BA39-48E4-BA5A-007DA868BA04}">
      <formula1>100</formula1>
    </dataValidation>
    <dataValidation type="whole" operator="notEqual" allowBlank="1" showInputMessage="1" showErrorMessage="1" error="El número total de estudiantes no coincide con el número de estudiantes previsto en los Datos Generales" sqref="D62" xr:uid="{00000000-0002-0000-0200-000006000000}">
      <formula1>#REF!</formula1>
    </dataValidation>
  </dataValidations>
  <pageMargins left="0.70866141732283472" right="0.51181102362204722" top="0.74803149606299213" bottom="0.74803149606299213" header="0.31496062992125984" footer="0.31496062992125984"/>
  <pageSetup paperSize="9" scale="75" fitToHeight="0" orientation="portrait" r:id="rId1"/>
  <headerFooter>
    <oddFooter>&amp;C&amp;A: &amp;P/&amp;N</oddFooter>
  </headerFooter>
  <rowBreaks count="1" manualBreakCount="1">
    <brk id="68" max="16383" man="1"/>
  </rowBreaks>
  <colBreaks count="1" manualBreakCount="1">
    <brk id="4" max="1048575" man="1"/>
  </colBreaks>
  <drawing r:id="rId2"/>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200-000005000000}">
          <x14:formula1>
            <xm:f>'Hoja interna'!$A$69:$A$78</xm:f>
          </x14:formula1>
          <xm:sqref>C36 C39:C40 C54:C57</xm:sqref>
        </x14:dataValidation>
        <x14:dataValidation type="list" allowBlank="1" showInputMessage="1" showErrorMessage="1" xr:uid="{97DB0659-AFD9-48A3-A898-49699ED85AE3}">
          <x14:formula1>
            <xm:f>'Hoja interna'!$B$14:$B$21</xm:f>
          </x14:formula1>
          <xm:sqref>C6:D6</xm:sqref>
        </x14:dataValidation>
        <x14:dataValidation type="list" allowBlank="1" showInputMessage="1" showErrorMessage="1" xr:uid="{D61A38C3-8991-4A01-A1E0-EB9204CC3C11}">
          <x14:formula1>
            <xm:f>'Hoja interna'!$B$24:$B$63</xm:f>
          </x14:formula1>
          <xm:sqref>C9:D9</xm:sqref>
        </x14:dataValidation>
        <x14:dataValidation type="list" allowBlank="1" showInputMessage="1" showErrorMessage="1" xr:uid="{FE8D6657-ADF6-485E-9EA4-906006889673}">
          <x14:formula1>
            <xm:f>'Hoja interna'!$I$12:$I$13</xm:f>
          </x14:formula1>
          <xm:sqref>F8</xm:sqref>
        </x14:dataValidation>
        <x14:dataValidation type="list" allowBlank="1" showInputMessage="1" showErrorMessage="1" xr:uid="{F78A3916-AF4C-4230-9ACA-C0C90A55BEC2}">
          <x14:formula1>
            <xm:f>'Hoja interna'!$G$25:$G$26</xm:f>
          </x14:formula1>
          <xm:sqref>E30</xm:sqref>
        </x14:dataValidation>
        <x14:dataValidation type="list" allowBlank="1" showInputMessage="1" showErrorMessage="1" xr:uid="{4A3E4341-B215-47BA-8CA1-3BAE467B9E21}">
          <x14:formula1>
            <xm:f>'Hoja interna'!$G$4:$G$8</xm:f>
          </x14:formula1>
          <xm:sqref>C8:D8</xm:sqref>
        </x14:dataValidation>
        <x14:dataValidation type="decimal" operator="lessThanOrEqual" allowBlank="1" showInputMessage="1" showErrorMessage="1" error="El número de horas excede el límite fijado para el curso" xr:uid="{00000000-0002-0000-0200-000007000000}">
          <x14:formula1>
            <xm:f>'Hoja interna'!C87</xm:f>
          </x14:formula1>
          <xm:sqref>B79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
    <tabColor theme="0" tint="-0.34998626667073579"/>
    <pageSetUpPr fitToPage="1"/>
  </sheetPr>
  <dimension ref="A1:Y149"/>
  <sheetViews>
    <sheetView topLeftCell="A13" zoomScale="90" zoomScaleNormal="90" workbookViewId="0">
      <selection activeCell="L4" sqref="L1:S1048576"/>
    </sheetView>
  </sheetViews>
  <sheetFormatPr baseColWidth="10" defaultColWidth="9.109375" defaultRowHeight="14.4"/>
  <cols>
    <col min="1" max="1" width="1.5546875" style="60" customWidth="1"/>
    <col min="2" max="2" width="2.6640625" style="60" customWidth="1"/>
    <col min="3" max="7" width="9.109375" style="60"/>
    <col min="8" max="9" width="9.109375" style="44"/>
    <col min="10" max="10" width="56.5546875" style="44" customWidth="1"/>
    <col min="11" max="11" width="2.44140625" style="44" customWidth="1"/>
    <col min="12" max="16" width="9.109375" style="44" hidden="1" customWidth="1"/>
    <col min="17" max="17" width="13.109375" style="44" hidden="1" customWidth="1"/>
    <col min="18" max="19" width="9.109375" style="44" hidden="1" customWidth="1"/>
    <col min="20" max="21" width="9.109375" style="44" customWidth="1"/>
    <col min="22" max="16384" width="9.109375" style="44"/>
  </cols>
  <sheetData>
    <row r="1" spans="1:19" ht="18.75" customHeight="1">
      <c r="A1" s="44"/>
      <c r="B1" s="44"/>
      <c r="C1" s="45"/>
      <c r="D1" s="44"/>
      <c r="E1" s="44"/>
      <c r="F1" s="44"/>
      <c r="G1" s="44"/>
      <c r="H1" s="46"/>
      <c r="I1" s="46"/>
    </row>
    <row r="2" spans="1:19">
      <c r="A2" s="44"/>
      <c r="B2" s="44"/>
      <c r="C2" s="45"/>
      <c r="D2" s="44"/>
      <c r="E2" s="44"/>
      <c r="F2" s="44"/>
      <c r="G2" s="44"/>
      <c r="H2" s="46"/>
      <c r="I2" s="46"/>
      <c r="O2" s="47"/>
      <c r="P2" s="47"/>
      <c r="Q2" s="47"/>
      <c r="R2" s="47"/>
      <c r="S2" s="47"/>
    </row>
    <row r="3" spans="1:19">
      <c r="A3" s="44"/>
      <c r="B3" s="44"/>
      <c r="C3" s="45"/>
      <c r="D3" s="44"/>
      <c r="E3" s="44"/>
      <c r="F3" s="44"/>
      <c r="G3" s="44"/>
      <c r="H3" s="46"/>
      <c r="I3" s="46"/>
      <c r="O3" s="47"/>
      <c r="P3" s="47"/>
      <c r="Q3" s="47"/>
      <c r="R3" s="47"/>
      <c r="S3" s="47"/>
    </row>
    <row r="4" spans="1:19">
      <c r="A4" s="44"/>
      <c r="B4" s="44"/>
      <c r="C4" s="45"/>
      <c r="D4" s="44"/>
      <c r="E4" s="44"/>
      <c r="F4" s="44"/>
      <c r="G4" s="44"/>
      <c r="H4" s="46"/>
      <c r="I4" s="46"/>
      <c r="O4" s="47" t="s">
        <v>183</v>
      </c>
      <c r="P4" s="47"/>
      <c r="Q4" s="47"/>
      <c r="R4" s="47"/>
      <c r="S4" s="47"/>
    </row>
    <row r="5" spans="1:19" ht="9.75" customHeight="1">
      <c r="A5" s="44"/>
      <c r="B5" s="44"/>
      <c r="C5" s="45"/>
      <c r="D5" s="44"/>
      <c r="E5" s="44"/>
      <c r="F5" s="44"/>
      <c r="G5" s="44"/>
      <c r="H5" s="46"/>
      <c r="I5" s="46"/>
      <c r="O5" s="47"/>
      <c r="P5" s="47"/>
      <c r="Q5" s="47"/>
      <c r="R5" s="47"/>
      <c r="S5" s="47"/>
    </row>
    <row r="6" spans="1:19" ht="15.75" customHeight="1">
      <c r="A6" s="303" t="s">
        <v>31</v>
      </c>
      <c r="B6" s="303"/>
      <c r="C6" s="303"/>
      <c r="D6" s="303"/>
      <c r="E6" s="303"/>
      <c r="F6" s="303"/>
      <c r="G6" s="303"/>
      <c r="H6" s="303"/>
      <c r="I6" s="303"/>
      <c r="J6" s="303"/>
      <c r="K6" s="303"/>
      <c r="O6" s="47"/>
      <c r="P6" s="47"/>
      <c r="Q6" s="47"/>
      <c r="R6" s="47"/>
      <c r="S6" s="47"/>
    </row>
    <row r="7" spans="1:19" ht="6.75" customHeight="1">
      <c r="A7" s="303"/>
      <c r="B7" s="303"/>
      <c r="C7" s="303"/>
      <c r="D7" s="303"/>
      <c r="E7" s="303"/>
      <c r="F7" s="303"/>
      <c r="G7" s="303"/>
      <c r="H7" s="48"/>
      <c r="I7" s="49"/>
    </row>
    <row r="8" spans="1:19" ht="18">
      <c r="A8" s="307" t="s">
        <v>171</v>
      </c>
      <c r="B8" s="307"/>
      <c r="C8" s="307"/>
      <c r="D8" s="307"/>
      <c r="E8" s="307"/>
      <c r="F8" s="307"/>
      <c r="G8" s="307"/>
      <c r="H8" s="307"/>
      <c r="I8" s="307"/>
      <c r="J8" s="307"/>
      <c r="K8" s="307"/>
      <c r="N8" s="50"/>
      <c r="O8" s="50"/>
      <c r="P8" s="51"/>
    </row>
    <row r="9" spans="1:19" ht="86.25" customHeight="1">
      <c r="A9" s="52"/>
      <c r="B9" s="305" t="s">
        <v>196</v>
      </c>
      <c r="C9" s="306"/>
      <c r="D9" s="306"/>
      <c r="E9" s="306"/>
      <c r="F9" s="306"/>
      <c r="G9" s="306"/>
      <c r="H9" s="306"/>
      <c r="I9" s="306"/>
      <c r="J9" s="306"/>
      <c r="K9" s="306"/>
      <c r="N9" s="50"/>
      <c r="O9" s="50"/>
      <c r="P9" s="51"/>
    </row>
    <row r="10" spans="1:19" ht="8.25" customHeight="1">
      <c r="A10" s="53"/>
      <c r="B10" s="53"/>
      <c r="C10" s="53"/>
      <c r="D10" s="53"/>
      <c r="E10" s="53"/>
      <c r="F10" s="53"/>
      <c r="G10" s="53"/>
      <c r="N10" s="54"/>
      <c r="O10" s="50"/>
      <c r="P10" s="51"/>
    </row>
    <row r="11" spans="1:19">
      <c r="A11" s="53"/>
      <c r="B11" s="67"/>
      <c r="C11" s="55" t="s">
        <v>170</v>
      </c>
      <c r="D11" s="55"/>
      <c r="E11" s="67"/>
      <c r="F11" s="67"/>
      <c r="G11" s="67"/>
      <c r="H11" s="71"/>
      <c r="I11" s="71"/>
      <c r="J11" s="71"/>
      <c r="K11" s="71"/>
      <c r="N11" s="54"/>
      <c r="O11" s="56" t="e">
        <f>IF(AND(#REF!="Máster de Formación Permanente",#REF!&gt;59,#REF!&lt;121),"seguir mirando","MASTER KO")</f>
        <v>#REF!</v>
      </c>
      <c r="P11" s="44" t="e">
        <f>IF(#REF!=" ","OK","KO")</f>
        <v>#REF!</v>
      </c>
      <c r="R11" s="44" t="s">
        <v>178</v>
      </c>
      <c r="S11" s="44" t="e">
        <f>IF(AND(#REF!="Máster de Formación Permanente",P11="OK"),"OK",IF(AND(#REF!="Diploma de Especialización",P12="OK"),"OK",IF(AND(#REF!="Experto",P13="OK"),"OK",IF(AND(#REF!="Diploma de Formación Permanente",P14="OK"),"OK",IF(AND(#REF!="Certificado de Formación Permanente",P15="OK"),"OK",IF(AND(#REF!="Microcredencial",P16="OK"),"OK",IF(AND(#REF!="Internado",P17="OK"),"OK","KO")))))))</f>
        <v>#REF!</v>
      </c>
    </row>
    <row r="12" spans="1:19">
      <c r="A12" s="57"/>
      <c r="B12" s="68"/>
      <c r="C12" s="304" t="e">
        <f>IF(S11="KO","- El número total de créditos no corresponde con el tipo de curso propuesto"," ")</f>
        <v>#REF!</v>
      </c>
      <c r="D12" s="304"/>
      <c r="E12" s="304"/>
      <c r="F12" s="304"/>
      <c r="G12" s="304"/>
      <c r="H12" s="304"/>
      <c r="I12" s="304"/>
      <c r="J12" s="304"/>
      <c r="K12" s="71"/>
      <c r="N12" s="50"/>
      <c r="O12" s="50" t="s">
        <v>172</v>
      </c>
      <c r="P12" s="58" t="e">
        <f>IF(AND(#REF!="Diploma de Especialización",#REF!&gt;29,#REF!&lt;60),"OK","KO")</f>
        <v>#REF!</v>
      </c>
    </row>
    <row r="13" spans="1:19">
      <c r="A13" s="57"/>
      <c r="B13" s="68"/>
      <c r="C13" s="304" t="e">
        <f>IF(OR(P20="KO",P22="KO"),"- El número de créditos de prácticas externas excede del máximo permitido del 50%"," ")</f>
        <v>#REF!</v>
      </c>
      <c r="D13" s="304"/>
      <c r="E13" s="304"/>
      <c r="F13" s="304"/>
      <c r="G13" s="304"/>
      <c r="H13" s="304"/>
      <c r="I13" s="304"/>
      <c r="J13" s="304"/>
      <c r="K13" s="71"/>
      <c r="N13" s="50"/>
      <c r="O13" s="50" t="s">
        <v>173</v>
      </c>
      <c r="P13" s="56" t="e">
        <f>IF(AND(#REF!="Experto",#REF!&gt;19,#REF!&lt;30),"OK","KO")</f>
        <v>#REF!</v>
      </c>
    </row>
    <row r="14" spans="1:19">
      <c r="A14" s="57"/>
      <c r="B14" s="68"/>
      <c r="C14" s="304" t="e">
        <f>IF(P27="KO","- Un curso de gestión externa no puede consignar importe de reserva de plaza.","")</f>
        <v>#REF!</v>
      </c>
      <c r="D14" s="304"/>
      <c r="E14" s="304"/>
      <c r="F14" s="304"/>
      <c r="G14" s="304"/>
      <c r="H14" s="304"/>
      <c r="I14" s="304"/>
      <c r="J14" s="304"/>
      <c r="K14" s="71"/>
      <c r="N14" s="50"/>
      <c r="O14" s="50" t="s">
        <v>176</v>
      </c>
      <c r="P14" s="56" t="e">
        <f>IF(AND(#REF!="Diploma de Formación Permanente",#REF!&gt;14,#REF!&lt;31),"OK","KO")</f>
        <v>#REF!</v>
      </c>
    </row>
    <row r="15" spans="1:19" ht="49.5" customHeight="1">
      <c r="A15" s="57"/>
      <c r="B15" s="68"/>
      <c r="C15" s="309" t="e">
        <f>IF(P30="OK","","- El centro responsable y el centro gestor no coinciden. Recuerde que la documentación adjunta a la propuesta deberá aportar el visto bueno del centro gestor.")</f>
        <v>#REF!</v>
      </c>
      <c r="D15" s="309"/>
      <c r="E15" s="309"/>
      <c r="F15" s="309"/>
      <c r="G15" s="309"/>
      <c r="H15" s="309"/>
      <c r="I15" s="309"/>
      <c r="J15" s="309"/>
      <c r="K15" s="71"/>
      <c r="O15" s="44" t="s">
        <v>177</v>
      </c>
      <c r="P15" s="56" t="e">
        <f>IF(AND(#REF!="Certificado de Formación Permanente",#REF!&gt;0,#REF!&lt;14),"OK","KO")</f>
        <v>#REF!</v>
      </c>
    </row>
    <row r="16" spans="1:19" ht="15.75" customHeight="1">
      <c r="A16" s="59"/>
      <c r="B16" s="68"/>
      <c r="C16" s="304" t="e">
        <f>IF(#REF!&lt;&gt;"","","- Es obligatorio incluir un teléfono de información para el curso.")</f>
        <v>#REF!</v>
      </c>
      <c r="D16" s="304"/>
      <c r="E16" s="304"/>
      <c r="F16" s="304"/>
      <c r="G16" s="304"/>
      <c r="H16" s="304"/>
      <c r="I16" s="304"/>
      <c r="J16" s="304"/>
      <c r="K16" s="71"/>
      <c r="O16" s="44" t="s">
        <v>174</v>
      </c>
      <c r="P16" s="56" t="e">
        <f>IF(AND(#REF!="Microcredencial",#REF!&gt;0,#REF!&lt;15),"OK","KO")</f>
        <v>#REF!</v>
      </c>
    </row>
    <row r="17" spans="1:25">
      <c r="A17" s="57"/>
      <c r="B17" s="68"/>
      <c r="C17" s="304" t="e">
        <f>IF(#REF!&lt;&gt;"","","- Es obligatorio incluir un correo electrónico de información para el curso.")</f>
        <v>#REF!</v>
      </c>
      <c r="D17" s="304"/>
      <c r="E17" s="304"/>
      <c r="F17" s="304"/>
      <c r="G17" s="304"/>
      <c r="H17" s="304"/>
      <c r="I17" s="304"/>
      <c r="J17" s="304"/>
      <c r="K17" s="71"/>
      <c r="O17" s="44" t="s">
        <v>175</v>
      </c>
      <c r="P17" s="56" t="e">
        <f>IF(AND(#REF!="Internado",#REF!&gt;79),"OK","KO")</f>
        <v>#REF!</v>
      </c>
    </row>
    <row r="18" spans="1:25">
      <c r="A18" s="57"/>
      <c r="B18" s="68"/>
      <c r="C18" s="304" t="e">
        <f>IF(P33="KO","- Debe completar todos los datos del director/a en la hoja de datos generales.","")</f>
        <v>#REF!</v>
      </c>
      <c r="D18" s="304"/>
      <c r="E18" s="304"/>
      <c r="F18" s="304"/>
      <c r="G18" s="304"/>
      <c r="H18" s="304"/>
      <c r="I18" s="304"/>
      <c r="J18" s="304"/>
      <c r="K18" s="71"/>
      <c r="Y18" s="74"/>
    </row>
    <row r="19" spans="1:25">
      <c r="A19" s="57"/>
      <c r="B19" s="68"/>
      <c r="C19" s="304" t="e">
        <f>IF(AND(#REF!="",#REF!&lt;&gt;"Nueva propuesta"),"- No se ha indicado el importe del curso anterior en la hoja de datos generales.","")</f>
        <v>#REF!</v>
      </c>
      <c r="D19" s="304"/>
      <c r="E19" s="304"/>
      <c r="F19" s="304"/>
      <c r="G19" s="304"/>
      <c r="H19" s="304"/>
      <c r="I19" s="304"/>
      <c r="J19" s="304"/>
      <c r="K19" s="71"/>
    </row>
    <row r="20" spans="1:25">
      <c r="A20" s="57"/>
      <c r="B20" s="68"/>
      <c r="C20" s="308" t="e">
        <f>IF(P37="KO","- El importe del curso se ha incrementado por encima del IPC '7,3%'. Deberá presentarlo como propuesta CON modificación y justificarlo.","")</f>
        <v>#REF!</v>
      </c>
      <c r="D20" s="308"/>
      <c r="E20" s="308"/>
      <c r="F20" s="308"/>
      <c r="G20" s="308"/>
      <c r="H20" s="308"/>
      <c r="I20" s="308"/>
      <c r="J20" s="308"/>
      <c r="K20" s="71"/>
      <c r="O20" s="44" t="s">
        <v>180</v>
      </c>
      <c r="P20" s="44" t="e">
        <f>IF(#REF!&gt;(#REF!*50/100),"KO","OK")</f>
        <v>#REF!</v>
      </c>
    </row>
    <row r="21" spans="1:25">
      <c r="A21" s="57"/>
      <c r="B21" s="68"/>
      <c r="C21" s="308" t="e">
        <f>IF(P24="KO","- Debe indicar las fechas de inicio y fin del curso.","")</f>
        <v>#REF!</v>
      </c>
      <c r="D21" s="308"/>
      <c r="E21" s="308"/>
      <c r="F21" s="308"/>
      <c r="G21" s="308"/>
      <c r="H21" s="308"/>
      <c r="I21" s="308"/>
      <c r="J21" s="308"/>
      <c r="K21" s="71"/>
    </row>
    <row r="22" spans="1:25">
      <c r="A22" s="57"/>
      <c r="B22" s="68"/>
      <c r="C22" s="304" t="e">
        <f>IF(Q34="KO","- Debe indicar las fechas de las dos convocatorias de títulos propios.","")</f>
        <v>#REF!</v>
      </c>
      <c r="D22" s="304"/>
      <c r="E22" s="304"/>
      <c r="F22" s="304"/>
      <c r="G22" s="304"/>
      <c r="H22" s="304"/>
      <c r="I22" s="304"/>
      <c r="J22" s="304"/>
      <c r="K22" s="71"/>
      <c r="O22" s="44" t="s">
        <v>181</v>
      </c>
      <c r="P22" s="44" t="str">
        <f>"OK"</f>
        <v>OK</v>
      </c>
    </row>
    <row r="23" spans="1:25">
      <c r="A23" s="57"/>
      <c r="B23" s="68"/>
      <c r="C23" s="304" t="e">
        <f>IF(P53="KO","- Debe indicar en su apartado el nombre y apellidos del decano/la decana del centro responsable.","")</f>
        <v>#REF!</v>
      </c>
      <c r="D23" s="304"/>
      <c r="E23" s="304"/>
      <c r="F23" s="304"/>
      <c r="G23" s="304"/>
      <c r="H23" s="304"/>
      <c r="I23" s="304"/>
      <c r="J23" s="304"/>
      <c r="K23" s="71"/>
    </row>
    <row r="24" spans="1:25">
      <c r="A24" s="57"/>
      <c r="B24" s="68"/>
      <c r="C24" s="304"/>
      <c r="D24" s="304"/>
      <c r="E24" s="304"/>
      <c r="F24" s="304"/>
      <c r="G24" s="304"/>
      <c r="H24" s="304"/>
      <c r="I24" s="304"/>
      <c r="J24" s="304"/>
      <c r="K24" s="71"/>
      <c r="O24" s="44" t="s">
        <v>199</v>
      </c>
      <c r="P24" s="44" t="e">
        <f>IF(AND(Q24=TRUE,OR(#REF!="",#REF!="")),"KO","OK")</f>
        <v>#REF!</v>
      </c>
      <c r="Q24" s="44" t="e">
        <f>OR(#REF!="Máster de Formación Permanente",#REF!="Diploma de Especialización",#REF!="Experto",#REF!="Internado")</f>
        <v>#REF!</v>
      </c>
    </row>
    <row r="25" spans="1:25">
      <c r="A25" s="57"/>
      <c r="B25" s="68"/>
      <c r="C25" s="304" t="e">
        <f>IF(AND(P30="KO",#REF!=""),"- El centro gestor es distinto del centro responsable. Debe indicar el nombre y apellidos del decano/la decana del centro gestor.","")</f>
        <v>#REF!</v>
      </c>
      <c r="D25" s="304"/>
      <c r="E25" s="304"/>
      <c r="F25" s="304"/>
      <c r="G25" s="304"/>
      <c r="H25" s="304"/>
      <c r="I25" s="304"/>
      <c r="J25" s="304"/>
      <c r="K25" s="71"/>
    </row>
    <row r="26" spans="1:25" ht="4.5" customHeight="1">
      <c r="A26" s="57"/>
      <c r="B26" s="68"/>
      <c r="C26" s="71"/>
      <c r="D26" s="71"/>
      <c r="E26" s="71"/>
      <c r="F26" s="71"/>
      <c r="G26" s="71"/>
      <c r="H26" s="71"/>
      <c r="I26" s="71"/>
      <c r="J26" s="71"/>
      <c r="K26" s="71"/>
    </row>
    <row r="27" spans="1:25">
      <c r="A27" s="44"/>
      <c r="B27" s="65"/>
      <c r="C27" s="61" t="s">
        <v>169</v>
      </c>
      <c r="D27" s="61"/>
      <c r="E27" s="72"/>
      <c r="F27" s="72"/>
      <c r="G27" s="72"/>
      <c r="H27" s="72"/>
      <c r="I27" s="72"/>
      <c r="J27" s="72"/>
      <c r="K27" s="72"/>
      <c r="O27" s="44" t="s">
        <v>179</v>
      </c>
      <c r="P27" s="44" t="e">
        <f>IF(AND(#REF!&lt;&gt;"",#REF!="Sí"),"KO","OK")</f>
        <v>#REF!</v>
      </c>
    </row>
    <row r="28" spans="1:25">
      <c r="A28" s="44"/>
      <c r="B28" s="65"/>
      <c r="C28" s="310" t="e">
        <f>IF(P54="KO","- Debe indicar en su apartado el nombre y apellidos del/la gerente del centro responsable.","")</f>
        <v>#REF!</v>
      </c>
      <c r="D28" s="310"/>
      <c r="E28" s="310"/>
      <c r="F28" s="310"/>
      <c r="G28" s="310"/>
      <c r="H28" s="310"/>
      <c r="I28" s="310"/>
      <c r="J28" s="310"/>
      <c r="K28" s="72"/>
    </row>
    <row r="29" spans="1:25">
      <c r="A29" s="57"/>
      <c r="B29" s="65"/>
      <c r="C29" s="304" t="str">
        <f>IF(OR(Presupuesto!E82&gt;0.009,Presupuesto!E82&lt;-0.009),"- El presupuesto no está equilibrado. El balance de ingresos/gastos debe ser igual a cero.","")</f>
        <v/>
      </c>
      <c r="D29" s="304"/>
      <c r="E29" s="304"/>
      <c r="F29" s="304"/>
      <c r="G29" s="304"/>
      <c r="H29" s="304"/>
      <c r="I29" s="304"/>
      <c r="J29" s="304"/>
      <c r="K29" s="72"/>
    </row>
    <row r="30" spans="1:25">
      <c r="A30" s="57"/>
      <c r="B30" s="65"/>
      <c r="C30" s="304" t="e">
        <f>IF(P40="OK","","- El número total de alumnos de la hoja de datos generales no coincide con el desglose hecho en la hoja de datos económicos.")</f>
        <v>#REF!</v>
      </c>
      <c r="D30" s="304"/>
      <c r="E30" s="304"/>
      <c r="F30" s="304"/>
      <c r="G30" s="304"/>
      <c r="H30" s="304"/>
      <c r="I30" s="304"/>
      <c r="J30" s="304"/>
      <c r="K30" s="72"/>
      <c r="O30" s="44" t="s">
        <v>182</v>
      </c>
      <c r="P30" s="44" t="e">
        <f>IF(#REF!=#REF!,"OK","KO")</f>
        <v>#REF!</v>
      </c>
    </row>
    <row r="31" spans="1:25" ht="4.5" customHeight="1">
      <c r="A31" s="57"/>
      <c r="B31" s="65"/>
      <c r="C31" s="72"/>
      <c r="D31" s="72"/>
      <c r="E31" s="72"/>
      <c r="F31" s="72"/>
      <c r="G31" s="72"/>
      <c r="H31" s="72"/>
      <c r="I31" s="72"/>
      <c r="J31" s="72"/>
      <c r="K31" s="72"/>
    </row>
    <row r="32" spans="1:25">
      <c r="A32" s="44"/>
      <c r="B32" s="69"/>
      <c r="C32" s="62" t="s">
        <v>168</v>
      </c>
      <c r="D32" s="62"/>
      <c r="E32" s="73"/>
      <c r="F32" s="73"/>
      <c r="G32" s="73"/>
      <c r="H32" s="73"/>
      <c r="I32" s="73"/>
      <c r="J32" s="73"/>
      <c r="K32" s="73"/>
    </row>
    <row r="33" spans="1:17">
      <c r="A33" s="57"/>
      <c r="B33" s="69"/>
      <c r="C33" s="304" t="e">
        <f>IF(P56="KO", "- Las horas de TFM de la memoria académica no coinciden con las horas de tutorización de TFM en la hoja de datos académicos. Estas deben coincidir.","")</f>
        <v>#REF!</v>
      </c>
      <c r="D33" s="304"/>
      <c r="E33" s="304"/>
      <c r="F33" s="304"/>
      <c r="G33" s="304"/>
      <c r="H33" s="304"/>
      <c r="I33" s="304"/>
      <c r="J33" s="304"/>
      <c r="K33" s="73"/>
      <c r="O33" s="44" t="s">
        <v>184</v>
      </c>
      <c r="P33" s="44" t="e">
        <f>IF(OR(#REF!="",#REF!="",#REF!="",#REF!="",#REF!=""),"KO","OK")</f>
        <v>#REF!</v>
      </c>
    </row>
    <row r="34" spans="1:17">
      <c r="A34" s="57"/>
      <c r="B34" s="69"/>
      <c r="C34" s="311"/>
      <c r="D34" s="311"/>
      <c r="E34" s="311"/>
      <c r="F34" s="311"/>
      <c r="G34" s="311"/>
      <c r="H34" s="311"/>
      <c r="I34" s="311"/>
      <c r="J34" s="311"/>
      <c r="K34" s="73"/>
      <c r="O34" s="44" t="s">
        <v>185</v>
      </c>
      <c r="P34" s="44" t="e">
        <f>OR(#REF!="Máster de Formación Permanente",#REF!="Diploma de Especialización",#REF!="Experto",#REF!="Internado")</f>
        <v>#REF!</v>
      </c>
      <c r="Q34" s="44" t="e">
        <f>IF(AND(P34=TRUE,OR(#REF!="",#REF!="")),"KO","OK")</f>
        <v>#REF!</v>
      </c>
    </row>
    <row r="35" spans="1:17">
      <c r="A35" s="57"/>
      <c r="B35" s="69"/>
      <c r="C35" s="304" t="e">
        <f>IF(P42="KO","- La participación del profesorado UCM no llega al mínimo del 25% exigido, y no se ha cumplimentado el apartado de justificación.","")</f>
        <v>#REF!</v>
      </c>
      <c r="D35" s="304"/>
      <c r="E35" s="304"/>
      <c r="F35" s="304"/>
      <c r="G35" s="304"/>
      <c r="H35" s="304"/>
      <c r="I35" s="304"/>
      <c r="J35" s="304"/>
      <c r="K35" s="73"/>
    </row>
    <row r="36" spans="1:17">
      <c r="A36" s="57"/>
      <c r="B36" s="69"/>
      <c r="C36" s="304" t="e">
        <f>IF(P59="KO","- Las horas de tutorización de prácticas curriculares deben ser las mismas que las calculadas en la hoja de memoria académica.","")</f>
        <v>#REF!</v>
      </c>
      <c r="D36" s="304"/>
      <c r="E36" s="304"/>
      <c r="F36" s="304"/>
      <c r="G36" s="304"/>
      <c r="H36" s="304"/>
      <c r="I36" s="304"/>
      <c r="J36" s="304"/>
      <c r="K36" s="73"/>
      <c r="N36" s="63">
        <v>7.2999999999999995E-2</v>
      </c>
      <c r="O36" s="44" t="s">
        <v>186</v>
      </c>
      <c r="P36" s="44" t="e">
        <f>IF(#REF!&gt;'RESUMEN ERRORES'!N36,"KO","OK")</f>
        <v>#REF!</v>
      </c>
    </row>
    <row r="37" spans="1:17">
      <c r="A37" s="57"/>
      <c r="B37" s="69"/>
      <c r="C37" s="304" t="e">
        <f>IF(P60="KO","- Las horas de supervisión de prácticas clínicas deben ser las mismas que las calculadas en la hoja de memoria académica.","")</f>
        <v>#REF!</v>
      </c>
      <c r="D37" s="304"/>
      <c r="E37" s="304"/>
      <c r="F37" s="304"/>
      <c r="G37" s="304"/>
      <c r="H37" s="304"/>
      <c r="I37" s="304"/>
      <c r="J37" s="304"/>
      <c r="K37" s="73"/>
      <c r="P37" s="44" t="e">
        <f>IF(AND(#REF!="Propuesta sin modificación",'RESUMEN ERRORES'!P36="KO"),"KO","OK")</f>
        <v>#REF!</v>
      </c>
    </row>
    <row r="38" spans="1:17" ht="5.25" customHeight="1">
      <c r="A38" s="57"/>
      <c r="B38" s="69"/>
      <c r="C38" s="73"/>
      <c r="D38" s="73"/>
      <c r="E38" s="73"/>
      <c r="F38" s="73"/>
      <c r="G38" s="73"/>
      <c r="H38" s="73"/>
      <c r="I38" s="73"/>
      <c r="J38" s="73"/>
      <c r="K38" s="73"/>
    </row>
    <row r="39" spans="1:17">
      <c r="A39" s="44"/>
      <c r="B39" s="66"/>
      <c r="C39" s="64" t="s">
        <v>167</v>
      </c>
      <c r="D39" s="64"/>
      <c r="E39" s="70"/>
      <c r="F39" s="70"/>
      <c r="G39" s="70"/>
      <c r="H39" s="70"/>
      <c r="I39" s="70"/>
      <c r="J39" s="70"/>
      <c r="K39" s="70"/>
    </row>
    <row r="40" spans="1:17">
      <c r="A40" s="57"/>
      <c r="B40" s="66"/>
      <c r="C40" s="304" t="e">
        <f>IF(P44="KO", "- No ha cumplimentado completamente la hoja del módulo de TFM.","")</f>
        <v>#REF!</v>
      </c>
      <c r="D40" s="304"/>
      <c r="E40" s="304"/>
      <c r="F40" s="304"/>
      <c r="G40" s="304"/>
      <c r="H40" s="304"/>
      <c r="I40" s="304"/>
      <c r="J40" s="304"/>
      <c r="K40" s="70"/>
      <c r="O40" s="44" t="s">
        <v>187</v>
      </c>
      <c r="P40" s="44" t="e">
        <f>IF(Presupuesto!D62=#REF!,"OK","KO")</f>
        <v>#REF!</v>
      </c>
    </row>
    <row r="41" spans="1:17">
      <c r="A41" s="57"/>
      <c r="B41" s="66"/>
      <c r="C41" s="304" t="e">
        <f>IF(P49="KO","- El curso tiene prácticas externas y no ha cumplimentado completamente la hoja de 'módulo de prácticas externas'.","")</f>
        <v>#REF!</v>
      </c>
      <c r="D41" s="304"/>
      <c r="E41" s="304"/>
      <c r="F41" s="304"/>
      <c r="G41" s="304"/>
      <c r="H41" s="304"/>
      <c r="I41" s="304"/>
      <c r="J41" s="304"/>
      <c r="K41" s="70"/>
    </row>
    <row r="42" spans="1:17">
      <c r="A42" s="57"/>
      <c r="B42" s="66"/>
      <c r="C42" s="304" t="e">
        <f>IF(P51="KO","- El curso tiene prácticas clínicas y no ha cumplimentado completamente la hoja de 'módulo de prácticas clínicas'.","")</f>
        <v>#REF!</v>
      </c>
      <c r="D42" s="304"/>
      <c r="E42" s="304"/>
      <c r="F42" s="304"/>
      <c r="G42" s="304"/>
      <c r="H42" s="304"/>
      <c r="I42" s="304"/>
      <c r="J42" s="304"/>
      <c r="K42" s="70"/>
      <c r="O42" s="44" t="s">
        <v>188</v>
      </c>
      <c r="P42" s="44" t="e">
        <f>IF(AND(#REF!&lt;25%,#REF!=""),"KO","OK")</f>
        <v>#REF!</v>
      </c>
    </row>
    <row r="43" spans="1:17">
      <c r="A43" s="53"/>
      <c r="B43" s="66"/>
      <c r="C43" s="304"/>
      <c r="D43" s="304"/>
      <c r="E43" s="304"/>
      <c r="F43" s="304"/>
      <c r="G43" s="304"/>
      <c r="H43" s="304"/>
      <c r="I43" s="304"/>
      <c r="J43" s="304"/>
      <c r="K43" s="70"/>
    </row>
    <row r="44" spans="1:17" ht="17.25" customHeight="1">
      <c r="A44" s="53"/>
      <c r="B44" s="66"/>
      <c r="C44" s="70"/>
      <c r="D44" s="70"/>
      <c r="E44" s="70"/>
      <c r="F44" s="70"/>
      <c r="G44" s="70"/>
      <c r="H44" s="70"/>
      <c r="I44" s="70"/>
      <c r="J44" s="70"/>
      <c r="K44" s="70"/>
      <c r="O44" s="44" t="s">
        <v>189</v>
      </c>
      <c r="P44" s="44" t="e">
        <f>IF(AND(#REF!="Máster de Formación Permanente",OR(#REF!="",#REF!="",#REF!="")),"KO","OK")</f>
        <v>#REF!</v>
      </c>
    </row>
    <row r="45" spans="1:17">
      <c r="A45" s="53"/>
      <c r="B45" s="53"/>
      <c r="C45" s="44"/>
      <c r="D45" s="44"/>
      <c r="E45" s="44"/>
      <c r="F45" s="44"/>
      <c r="G45" s="44"/>
    </row>
    <row r="46" spans="1:17">
      <c r="A46" s="53"/>
      <c r="B46" s="53"/>
      <c r="C46" s="44"/>
      <c r="D46" s="44"/>
      <c r="E46" s="44"/>
      <c r="F46" s="44"/>
      <c r="G46" s="44"/>
      <c r="O46" s="44" t="s">
        <v>190</v>
      </c>
      <c r="P46" s="44" t="e">
        <f>IF(#REF!="Dos años","2",IF(#REF!="Tres años","3","1"))</f>
        <v>#REF!</v>
      </c>
    </row>
    <row r="47" spans="1:17">
      <c r="A47" s="53"/>
      <c r="B47" s="53"/>
      <c r="C47" s="44"/>
      <c r="D47" s="44"/>
      <c r="E47" s="44"/>
      <c r="F47" s="44"/>
      <c r="G47" s="44"/>
      <c r="P47" s="60"/>
    </row>
    <row r="48" spans="1:17">
      <c r="A48" s="53"/>
      <c r="B48" s="53"/>
      <c r="C48" s="44"/>
      <c r="D48" s="44"/>
      <c r="E48" s="44"/>
      <c r="F48" s="44"/>
      <c r="G48" s="44"/>
    </row>
    <row r="49" spans="1:16">
      <c r="A49" s="53"/>
      <c r="B49" s="53"/>
      <c r="C49" s="44"/>
      <c r="D49" s="44"/>
      <c r="E49" s="44"/>
      <c r="F49" s="44"/>
      <c r="G49" s="44"/>
      <c r="O49" s="44" t="s">
        <v>191</v>
      </c>
      <c r="P49" s="44" t="e">
        <f>IF(#REF!&gt;0,IF(OR(#REF!="",#REF!="",#REF!="",#REF!="",#REF!=""),"KO","OK"),"OK")</f>
        <v>#REF!</v>
      </c>
    </row>
    <row r="50" spans="1:16">
      <c r="A50" s="53"/>
      <c r="B50" s="53"/>
      <c r="C50" s="44"/>
      <c r="D50" s="44"/>
      <c r="E50" s="44"/>
      <c r="F50" s="44"/>
      <c r="G50" s="44"/>
    </row>
    <row r="51" spans="1:16">
      <c r="A51" s="44"/>
      <c r="B51" s="44"/>
      <c r="C51" s="44"/>
      <c r="D51" s="44"/>
      <c r="E51" s="44"/>
      <c r="F51" s="44"/>
      <c r="G51" s="44"/>
      <c r="O51" s="44" t="s">
        <v>192</v>
      </c>
      <c r="P51" s="44" t="e">
        <f>IF(#REF!&gt;0,IF(OR(#REF!="",#REF!="",#REF!="",#REF!=""),"KO","OK"),"OK")</f>
        <v>#REF!</v>
      </c>
    </row>
    <row r="52" spans="1:16">
      <c r="A52" s="44"/>
      <c r="B52" s="44"/>
      <c r="C52" s="44"/>
      <c r="D52" s="44"/>
      <c r="E52" s="44"/>
      <c r="F52" s="44"/>
      <c r="G52" s="44"/>
    </row>
    <row r="53" spans="1:16">
      <c r="A53" s="44"/>
      <c r="B53" s="44"/>
      <c r="C53" s="44"/>
      <c r="D53" s="44"/>
      <c r="E53" s="44"/>
      <c r="F53" s="44"/>
      <c r="G53" s="44"/>
      <c r="O53" s="44" t="s">
        <v>193</v>
      </c>
      <c r="P53" s="44" t="e">
        <f>IF(#REF!="","KO","OK")</f>
        <v>#REF!</v>
      </c>
    </row>
    <row r="54" spans="1:16">
      <c r="A54" s="44"/>
      <c r="B54" s="44"/>
      <c r="C54" s="44"/>
      <c r="D54" s="44"/>
      <c r="E54" s="44"/>
      <c r="F54" s="44"/>
      <c r="G54" s="44"/>
      <c r="O54" s="44" t="s">
        <v>194</v>
      </c>
      <c r="P54" s="44" t="e">
        <f>IF(Presupuesto!#REF!="","KO","OK")</f>
        <v>#REF!</v>
      </c>
    </row>
    <row r="55" spans="1:16">
      <c r="A55" s="44"/>
      <c r="B55" s="44"/>
      <c r="C55" s="44"/>
      <c r="D55" s="44"/>
      <c r="E55" s="44"/>
      <c r="F55" s="44"/>
      <c r="G55" s="44"/>
    </row>
    <row r="56" spans="1:16">
      <c r="A56" s="44"/>
      <c r="B56" s="44"/>
      <c r="C56" s="44"/>
      <c r="D56" s="44"/>
      <c r="E56" s="44"/>
      <c r="F56" s="44"/>
      <c r="G56" s="44"/>
      <c r="O56" s="44" t="s">
        <v>195</v>
      </c>
      <c r="P56" s="44" t="e">
        <f>IF(INT(#REF!)&lt;&gt;0,IF(#REF!&lt;&gt;#REF!,"KO","OK"),"OK")</f>
        <v>#REF!</v>
      </c>
    </row>
    <row r="57" spans="1:16">
      <c r="A57" s="44"/>
      <c r="B57" s="44"/>
      <c r="C57" s="44"/>
      <c r="D57" s="44"/>
      <c r="E57" s="44"/>
      <c r="F57" s="44"/>
      <c r="G57" s="44"/>
    </row>
    <row r="58" spans="1:16">
      <c r="A58" s="44"/>
      <c r="B58" s="44"/>
      <c r="C58" s="44"/>
      <c r="D58" s="44"/>
      <c r="E58" s="44"/>
      <c r="F58" s="44"/>
      <c r="G58" s="44"/>
    </row>
    <row r="59" spans="1:16">
      <c r="A59" s="44"/>
      <c r="B59" s="44"/>
      <c r="C59" s="44"/>
      <c r="D59" s="44"/>
      <c r="E59" s="44"/>
      <c r="F59" s="44"/>
      <c r="G59" s="44"/>
      <c r="O59" s="44" t="s">
        <v>198</v>
      </c>
      <c r="P59" s="44" t="e">
        <f>IF(ROUND((#REF!),0)&lt;&gt;0,IF(ROUND((#REF!),0)&lt;&gt;#REF!,"KO","OK"),"OK")</f>
        <v>#REF!</v>
      </c>
    </row>
    <row r="60" spans="1:16">
      <c r="A60" s="44"/>
      <c r="B60" s="44"/>
      <c r="C60" s="44"/>
      <c r="D60" s="44"/>
      <c r="E60" s="44"/>
      <c r="F60" s="44"/>
      <c r="G60" s="44"/>
      <c r="O60" s="44" t="s">
        <v>197</v>
      </c>
      <c r="P60" s="44" t="e">
        <f>IF(ROUND((#REF!),0)&lt;&gt;0,IF(ROUND((#REF!),0)&lt;&gt;#REF!,"KO","OK"),"OK")</f>
        <v>#REF!</v>
      </c>
    </row>
    <row r="61" spans="1:16">
      <c r="A61" s="44"/>
      <c r="B61" s="44"/>
      <c r="C61" s="44"/>
      <c r="D61" s="44"/>
      <c r="E61" s="44"/>
      <c r="F61" s="44"/>
      <c r="G61" s="44"/>
    </row>
    <row r="62" spans="1:16">
      <c r="A62" s="44"/>
      <c r="B62" s="44"/>
      <c r="C62" s="44"/>
      <c r="D62" s="44"/>
      <c r="E62" s="44"/>
      <c r="F62" s="44"/>
      <c r="G62" s="44"/>
    </row>
    <row r="63" spans="1:16">
      <c r="A63" s="44"/>
      <c r="B63" s="44"/>
      <c r="C63" s="44"/>
      <c r="D63" s="44"/>
      <c r="E63" s="44"/>
      <c r="F63" s="44"/>
      <c r="G63" s="44"/>
    </row>
    <row r="64" spans="1:16">
      <c r="A64" s="44"/>
      <c r="B64" s="44"/>
      <c r="C64" s="44"/>
      <c r="D64" s="44"/>
      <c r="E64" s="44"/>
      <c r="F64" s="44"/>
      <c r="G64" s="44"/>
    </row>
    <row r="65" s="44" customFormat="1"/>
    <row r="66" s="44" customFormat="1"/>
    <row r="67" s="44" customFormat="1"/>
    <row r="68" s="44" customFormat="1"/>
    <row r="69" s="44" customFormat="1"/>
    <row r="70" s="44" customFormat="1"/>
    <row r="71" s="44" customFormat="1"/>
    <row r="72" s="44" customFormat="1"/>
    <row r="73" s="44" customFormat="1"/>
    <row r="74" s="44" customFormat="1"/>
    <row r="75" s="44" customFormat="1"/>
    <row r="76" s="44" customFormat="1"/>
    <row r="77" s="44" customFormat="1"/>
    <row r="78" s="44" customFormat="1"/>
    <row r="79" s="44" customFormat="1"/>
    <row r="80" s="44" customFormat="1"/>
    <row r="81" s="44" customFormat="1"/>
    <row r="82" s="44" customFormat="1"/>
    <row r="83" s="44" customFormat="1"/>
    <row r="84" s="44" customFormat="1"/>
    <row r="85" s="44" customFormat="1"/>
    <row r="86" s="44" customFormat="1"/>
    <row r="87" s="44" customFormat="1"/>
    <row r="88" s="44" customFormat="1"/>
    <row r="89" s="44" customFormat="1"/>
    <row r="90" s="44" customFormat="1"/>
    <row r="91" s="44" customFormat="1"/>
    <row r="92" s="44" customFormat="1"/>
    <row r="93" s="44" customFormat="1"/>
    <row r="94" s="44" customFormat="1"/>
    <row r="95" s="44" customFormat="1"/>
    <row r="96" s="44" customFormat="1"/>
    <row r="97" s="44" customFormat="1"/>
    <row r="98" s="44" customFormat="1"/>
    <row r="99" s="44" customFormat="1"/>
    <row r="100" s="44" customFormat="1"/>
    <row r="101" s="44" customFormat="1"/>
    <row r="102" s="44" customFormat="1"/>
    <row r="103" s="44" customFormat="1"/>
    <row r="104" s="44" customFormat="1"/>
    <row r="105" s="44" customFormat="1"/>
    <row r="106" s="44" customFormat="1"/>
    <row r="107" s="44" customFormat="1"/>
    <row r="108" s="44" customFormat="1"/>
    <row r="109" s="44" customFormat="1"/>
    <row r="110" s="44" customFormat="1"/>
    <row r="111" s="44" customFormat="1"/>
    <row r="112" s="44" customFormat="1"/>
    <row r="113" s="44" customFormat="1"/>
    <row r="114" s="44" customFormat="1"/>
    <row r="115" s="44" customFormat="1"/>
    <row r="116" s="44" customFormat="1"/>
    <row r="117" s="44" customFormat="1"/>
    <row r="118" s="44" customFormat="1"/>
    <row r="119" s="44" customFormat="1"/>
    <row r="120" s="44" customFormat="1"/>
    <row r="121" s="44" customFormat="1"/>
    <row r="122" s="44" customFormat="1"/>
    <row r="123" s="44" customFormat="1"/>
    <row r="124" s="44" customFormat="1"/>
    <row r="125" s="44" customFormat="1"/>
    <row r="126" s="44" customFormat="1"/>
    <row r="127" s="44" customFormat="1"/>
    <row r="128" s="44" customFormat="1"/>
    <row r="129" s="44" customFormat="1"/>
    <row r="130" s="44" customFormat="1"/>
    <row r="131" s="44" customFormat="1"/>
    <row r="132" s="44" customFormat="1"/>
    <row r="133" s="44" customFormat="1"/>
    <row r="134" s="44" customFormat="1"/>
    <row r="135" s="44" customFormat="1"/>
    <row r="136" s="44" customFormat="1"/>
    <row r="137" s="44" customFormat="1"/>
    <row r="138" s="44" customFormat="1"/>
    <row r="139" s="44" customFormat="1"/>
    <row r="140" s="44" customFormat="1"/>
    <row r="141" s="44" customFormat="1"/>
    <row r="142" s="44" customFormat="1"/>
    <row r="143" s="44" customFormat="1"/>
    <row r="144" s="44" customFormat="1"/>
    <row r="145" s="44" customFormat="1"/>
    <row r="146" s="44" customFormat="1"/>
    <row r="147" s="44" customFormat="1"/>
    <row r="148" s="44" customFormat="1"/>
    <row r="149" s="44" customFormat="1"/>
  </sheetData>
  <sheetProtection algorithmName="SHA-512" hashValue="08FAEd2XmeFKFEox5uMkt+kGUmJmyFyoP1kfdsWE80/9NpJSNfTimWRqvMRtIOsL2ZUKxd3rXprtKfnoIClXcQ==" saltValue="NPBXQqUhhzePJtgMv9XKpA==" spinCount="100000" sheet="1" objects="1" scenarios="1"/>
  <mergeCells count="30">
    <mergeCell ref="C43:J43"/>
    <mergeCell ref="C36:J36"/>
    <mergeCell ref="C37:J37"/>
    <mergeCell ref="C40:J40"/>
    <mergeCell ref="C41:J41"/>
    <mergeCell ref="C42:J42"/>
    <mergeCell ref="C29:J29"/>
    <mergeCell ref="C30:J30"/>
    <mergeCell ref="C33:J33"/>
    <mergeCell ref="C34:J34"/>
    <mergeCell ref="C35:J35"/>
    <mergeCell ref="C22:J22"/>
    <mergeCell ref="C23:J23"/>
    <mergeCell ref="C24:J24"/>
    <mergeCell ref="C25:J25"/>
    <mergeCell ref="C28:J28"/>
    <mergeCell ref="C21:J21"/>
    <mergeCell ref="C16:J16"/>
    <mergeCell ref="C17:J17"/>
    <mergeCell ref="C18:J18"/>
    <mergeCell ref="C14:J14"/>
    <mergeCell ref="C15:J15"/>
    <mergeCell ref="C19:J19"/>
    <mergeCell ref="C20:J20"/>
    <mergeCell ref="A6:K6"/>
    <mergeCell ref="A7:G7"/>
    <mergeCell ref="C13:J13"/>
    <mergeCell ref="C12:J12"/>
    <mergeCell ref="B9:K9"/>
    <mergeCell ref="A8:K8"/>
  </mergeCells>
  <pageMargins left="0.25" right="0.25" top="0.75" bottom="0.75" header="0.3" footer="0.3"/>
  <pageSetup paperSize="9" scale="77"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15">
    <tabColor rgb="FF942494"/>
    <pageSetUpPr fitToPage="1"/>
  </sheetPr>
  <dimension ref="A6:K47"/>
  <sheetViews>
    <sheetView showGridLines="0" zoomScaleNormal="100" workbookViewId="0">
      <selection activeCell="C13" sqref="C13:D13"/>
    </sheetView>
  </sheetViews>
  <sheetFormatPr baseColWidth="10" defaultColWidth="10.88671875" defaultRowHeight="14.4"/>
  <cols>
    <col min="1" max="1" width="20.44140625" customWidth="1"/>
    <col min="2" max="2" width="12.5546875" style="26" customWidth="1"/>
    <col min="3" max="3" width="18" customWidth="1"/>
    <col min="4" max="4" width="16.6640625" customWidth="1"/>
    <col min="5" max="5" width="17.44140625" customWidth="1"/>
    <col min="6" max="6" width="11.88671875" customWidth="1"/>
  </cols>
  <sheetData>
    <row r="6" spans="1:11" ht="18">
      <c r="A6" s="322" t="s">
        <v>31</v>
      </c>
      <c r="B6" s="322"/>
      <c r="C6" s="322"/>
      <c r="D6" s="322"/>
      <c r="E6" s="322"/>
      <c r="F6" s="322"/>
      <c r="G6" s="28"/>
      <c r="H6" s="28"/>
    </row>
    <row r="7" spans="1:11" ht="14.4" customHeight="1">
      <c r="A7" s="323" t="e">
        <f>IF(#REF!="","",#REF!&amp;" en " &amp;#REF!)</f>
        <v>#REF!</v>
      </c>
      <c r="B7" s="323"/>
      <c r="C7" s="323"/>
      <c r="D7" s="323"/>
      <c r="E7" s="323"/>
      <c r="F7" s="323"/>
      <c r="G7" s="28"/>
      <c r="H7" s="16"/>
    </row>
    <row r="9" spans="1:11" ht="18">
      <c r="A9" s="324" t="s">
        <v>116</v>
      </c>
      <c r="B9" s="324"/>
      <c r="C9" s="324"/>
      <c r="D9" s="324"/>
      <c r="E9" s="324"/>
      <c r="F9" s="324"/>
      <c r="G9" s="29"/>
    </row>
    <row r="10" spans="1:11" ht="8.1" customHeight="1">
      <c r="A10" s="18"/>
      <c r="B10" s="18"/>
      <c r="C10" s="18"/>
      <c r="D10" s="18"/>
      <c r="E10" s="18"/>
      <c r="F10" s="18"/>
      <c r="G10" s="29"/>
    </row>
    <row r="11" spans="1:11">
      <c r="A11" s="36"/>
      <c r="B11" s="19"/>
      <c r="C11" s="19"/>
      <c r="D11" s="19"/>
      <c r="E11" s="19"/>
    </row>
    <row r="12" spans="1:11" ht="8.1" customHeight="1">
      <c r="A12" s="36"/>
      <c r="B12" s="19"/>
      <c r="C12" s="19"/>
      <c r="D12" s="19"/>
      <c r="E12" s="19"/>
    </row>
    <row r="13" spans="1:11" s="2" customFormat="1">
      <c r="A13" s="1" t="s">
        <v>33</v>
      </c>
      <c r="B13" s="20"/>
      <c r="C13" s="315"/>
      <c r="D13" s="316"/>
      <c r="E13" s="21"/>
      <c r="F13" s="22"/>
    </row>
    <row r="14" spans="1:11" s="2" customFormat="1" ht="47.25" customHeight="1">
      <c r="A14" s="328" t="s">
        <v>163</v>
      </c>
      <c r="B14" s="329"/>
      <c r="C14" s="325"/>
      <c r="D14" s="326"/>
      <c r="E14" s="326"/>
      <c r="F14" s="327"/>
      <c r="H14" s="37"/>
      <c r="I14" s="37"/>
      <c r="J14" s="37"/>
      <c r="K14" s="37"/>
    </row>
    <row r="15" spans="1:11" s="2" customFormat="1">
      <c r="A15" s="1" t="s">
        <v>75</v>
      </c>
      <c r="B15" s="20"/>
      <c r="C15" s="315"/>
      <c r="D15" s="316"/>
      <c r="E15" s="23" t="s">
        <v>117</v>
      </c>
      <c r="F15" s="5"/>
    </row>
    <row r="16" spans="1:11" s="2" customFormat="1">
      <c r="A16" s="1" t="s">
        <v>24</v>
      </c>
      <c r="B16" s="20"/>
      <c r="C16" s="315"/>
      <c r="D16" s="316"/>
      <c r="E16" s="24" t="s">
        <v>76</v>
      </c>
      <c r="F16" s="17"/>
    </row>
    <row r="17" spans="1:8" s="2" customFormat="1">
      <c r="A17" s="318" t="s">
        <v>156</v>
      </c>
      <c r="B17" s="319"/>
      <c r="C17" s="320"/>
      <c r="D17" s="321"/>
      <c r="E17" s="41" t="s">
        <v>102</v>
      </c>
      <c r="F17" s="5"/>
      <c r="G17" s="12"/>
      <c r="H17" s="12"/>
    </row>
    <row r="18" spans="1:8" s="2" customFormat="1">
      <c r="A18" s="1" t="s">
        <v>34</v>
      </c>
      <c r="B18" s="20"/>
      <c r="C18" s="315"/>
      <c r="D18" s="316"/>
      <c r="E18" s="38"/>
      <c r="F18" s="43"/>
    </row>
    <row r="19" spans="1:8" s="2" customFormat="1">
      <c r="A19" s="1" t="s">
        <v>103</v>
      </c>
      <c r="B19" s="20"/>
      <c r="C19" s="315"/>
      <c r="D19" s="316"/>
      <c r="E19" s="21"/>
      <c r="F19" s="22"/>
    </row>
    <row r="20" spans="1:8" s="2" customFormat="1">
      <c r="A20" s="1" t="s">
        <v>110</v>
      </c>
      <c r="B20" s="20"/>
      <c r="C20" s="21"/>
      <c r="D20" s="5"/>
      <c r="E20" s="21"/>
      <c r="F20" s="22"/>
    </row>
    <row r="21" spans="1:8" s="2" customFormat="1">
      <c r="A21" s="1" t="s">
        <v>111</v>
      </c>
      <c r="B21" s="20"/>
      <c r="C21" s="21"/>
      <c r="D21" s="5"/>
      <c r="E21" s="21"/>
      <c r="F21" s="22"/>
    </row>
    <row r="22" spans="1:8" s="2" customFormat="1" ht="14.4" customHeight="1">
      <c r="A22" s="1"/>
      <c r="B22" s="20"/>
      <c r="C22" s="20"/>
      <c r="D22" s="20"/>
      <c r="E22" s="20"/>
    </row>
    <row r="23" spans="1:8" s="2" customFormat="1" ht="14.4" customHeight="1">
      <c r="A23" s="25" t="s">
        <v>112</v>
      </c>
      <c r="B23" s="20"/>
      <c r="C23" s="20"/>
      <c r="D23" s="20"/>
      <c r="E23" s="20"/>
    </row>
    <row r="24" spans="1:8" s="2" customFormat="1" ht="150" customHeight="1">
      <c r="A24" s="313"/>
      <c r="B24" s="313"/>
      <c r="C24" s="313"/>
      <c r="D24" s="313"/>
      <c r="E24" s="313"/>
      <c r="F24" s="313"/>
    </row>
    <row r="25" spans="1:8" s="2" customFormat="1" ht="14.4" customHeight="1">
      <c r="A25" s="1"/>
      <c r="B25" s="20"/>
      <c r="C25" s="20"/>
      <c r="D25" s="20"/>
      <c r="E25" s="20"/>
    </row>
    <row r="26" spans="1:8" s="2" customFormat="1" ht="14.4" customHeight="1">
      <c r="A26" s="25" t="s">
        <v>113</v>
      </c>
      <c r="B26" s="20"/>
      <c r="C26" s="20"/>
      <c r="D26" s="20"/>
      <c r="E26" s="20"/>
    </row>
    <row r="27" spans="1:8" s="2" customFormat="1" ht="80.400000000000006" customHeight="1">
      <c r="A27" s="313"/>
      <c r="B27" s="313"/>
      <c r="C27" s="313"/>
      <c r="D27" s="313"/>
      <c r="E27" s="313"/>
      <c r="F27" s="313"/>
    </row>
    <row r="28" spans="1:8" s="2" customFormat="1" ht="14.4" customHeight="1">
      <c r="A28" s="1"/>
      <c r="B28" s="20"/>
      <c r="C28" s="20"/>
      <c r="D28" s="20"/>
      <c r="E28" s="20"/>
    </row>
    <row r="29" spans="1:8" s="2" customFormat="1" ht="30" customHeight="1">
      <c r="A29" s="317" t="s">
        <v>121</v>
      </c>
      <c r="B29" s="317"/>
      <c r="C29" s="317"/>
      <c r="D29" s="317"/>
      <c r="E29" s="317"/>
      <c r="F29" s="317"/>
    </row>
    <row r="30" spans="1:8" s="2" customFormat="1" ht="74.099999999999994" customHeight="1">
      <c r="A30" s="313"/>
      <c r="B30" s="313"/>
      <c r="C30" s="313"/>
      <c r="D30" s="313"/>
      <c r="E30" s="313"/>
      <c r="F30" s="313"/>
    </row>
    <row r="31" spans="1:8" s="2" customFormat="1" ht="14.4" customHeight="1">
      <c r="A31" s="1"/>
      <c r="B31" s="20"/>
      <c r="C31" s="20"/>
      <c r="D31" s="20"/>
      <c r="E31" s="20"/>
    </row>
    <row r="32" spans="1:8">
      <c r="B32"/>
      <c r="C32" s="314" t="s">
        <v>96</v>
      </c>
      <c r="D32" s="314"/>
      <c r="E32" s="16"/>
      <c r="F32" s="16"/>
    </row>
    <row r="39" spans="2:4">
      <c r="B39" s="312" t="s">
        <v>130</v>
      </c>
      <c r="C39" s="312"/>
      <c r="D39" s="312"/>
    </row>
    <row r="47" spans="2:4">
      <c r="B47" s="27"/>
    </row>
  </sheetData>
  <mergeCells count="18">
    <mergeCell ref="A6:F6"/>
    <mergeCell ref="A7:F7"/>
    <mergeCell ref="A9:F9"/>
    <mergeCell ref="C13:D13"/>
    <mergeCell ref="C15:D15"/>
    <mergeCell ref="C14:F14"/>
    <mergeCell ref="A14:B14"/>
    <mergeCell ref="C16:D16"/>
    <mergeCell ref="C18:D18"/>
    <mergeCell ref="C19:D19"/>
    <mergeCell ref="A29:F29"/>
    <mergeCell ref="A17:B17"/>
    <mergeCell ref="C17:D17"/>
    <mergeCell ref="B39:D39"/>
    <mergeCell ref="A24:F24"/>
    <mergeCell ref="A27:F27"/>
    <mergeCell ref="A30:F30"/>
    <mergeCell ref="C32:D32"/>
  </mergeCells>
  <dataValidations count="1">
    <dataValidation type="list" allowBlank="1" showInputMessage="1" showErrorMessage="1" sqref="C19:D19" xr:uid="{00000000-0002-0000-1200-000000000000}">
      <formula1>"Artes y Humanidades,Ciencias,Ciencias de la Salud,Ciencias Sociales y Jurídicas,Ingeniería"</formula1>
    </dataValidation>
  </dataValidations>
  <printOptions horizontalCentered="1"/>
  <pageMargins left="0.31496062992125984" right="0.31496062992125984" top="0.74803149606299213" bottom="0.74803149606299213" header="0.31496062992125984" footer="0.31496062992125984"/>
  <pageSetup paperSize="9" scale="83" orientation="portrait" r:id="rId1"/>
  <headerFooter>
    <oddFooter>&amp;C&amp;A: &amp;P/&amp;N</oddFooter>
  </headerFooter>
  <colBreaks count="1" manualBreakCount="1">
    <brk id="6" max="1048575" man="1"/>
  </colBreaks>
  <drawing r:id="rId2"/>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1200-000001000000}">
          <x14:formula1>
            <xm:f>'Hoja interna'!$H$50:$H$54</xm:f>
          </x14:formula1>
          <xm:sqref>F15</xm:sqref>
        </x14:dataValidation>
        <x14:dataValidation type="list" allowBlank="1" showInputMessage="1" showErrorMessage="1" xr:uid="{00000000-0002-0000-1200-000002000000}">
          <x14:formula1>
            <xm:f>'Hoja interna'!$G$3:$G$8</xm:f>
          </x14:formula1>
          <xm:sqref>C15:D15</xm:sqref>
        </x14:dataValidation>
        <x14:dataValidation type="list" allowBlank="1" showInputMessage="1" showErrorMessage="1" xr:uid="{00000000-0002-0000-1200-000003000000}">
          <x14:formula1>
            <xm:f>'Hoja interna'!$B$3:$B$6</xm:f>
          </x14:formula1>
          <xm:sqref>C16:D16</xm:sqref>
        </x14:dataValidation>
        <x14:dataValidation type="list" allowBlank="1" showInputMessage="1" showErrorMessage="1" xr:uid="{00000000-0002-0000-1200-000004000000}">
          <x14:formula1>
            <xm:f>'Hoja interna'!$H$57:$H$68</xm:f>
          </x14:formula1>
          <xm:sqref>F16</xm:sqref>
        </x14:dataValidation>
        <x14:dataValidation type="list" allowBlank="1" showInputMessage="1" showErrorMessage="1" xr:uid="{00000000-0002-0000-1200-000005000000}">
          <x14:formula1>
            <xm:f>'Hoja interna'!$I$18:$I$19</xm:f>
          </x14:formula1>
          <xm:sqref>C17:D17</xm:sqref>
        </x14:dataValidation>
        <x14:dataValidation type="list" allowBlank="1" showInputMessage="1" showErrorMessage="1" xr:uid="{00000000-0002-0000-1200-000006000000}">
          <x14:formula1>
            <xm:f>'Hoja interna'!$B$23:$B$64</xm:f>
          </x14:formula1>
          <xm:sqref>C18:D18</xm:sqref>
        </x14:dataValidation>
        <x14:dataValidation type="list" allowBlank="1" showInputMessage="1" showErrorMessage="1" xr:uid="{00000000-0002-0000-1200-000007000000}">
          <x14:formula1>
            <xm:f>'Hoja interna'!$B$13:$B$21</xm:f>
          </x14:formula1>
          <xm:sqref>C13:D13</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AF06D7B91CF14B4C8465214DC1248355" ma:contentTypeVersion="10" ma:contentTypeDescription="Crear nuevo documento." ma:contentTypeScope="" ma:versionID="86c1762ee453d8650340b82ddd6658b8">
  <xsd:schema xmlns:xsd="http://www.w3.org/2001/XMLSchema" xmlns:xs="http://www.w3.org/2001/XMLSchema" xmlns:p="http://schemas.microsoft.com/office/2006/metadata/properties" xmlns:ns3="09283a2b-c8e9-4425-9d8f-20b3c605d944" targetNamespace="http://schemas.microsoft.com/office/2006/metadata/properties" ma:root="true" ma:fieldsID="e8b355777519b2c72046c3e158b11af3" ns3:_="">
    <xsd:import namespace="09283a2b-c8e9-4425-9d8f-20b3c605d944"/>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3:MediaLengthInSeconds" minOccurs="0"/>
                <xsd:element ref="ns3:MediaServiceObjectDetectorVersions" minOccurs="0"/>
                <xsd:element ref="ns3: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283a2b-c8e9-4425-9d8f-20b3c605d94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ObjectDetectorVersions" ma:index="16" nillable="true" ma:displayName="MediaServiceObjectDetectorVersions" ma:hidden="true" ma:indexed="true" ma:internalName="MediaServiceObjectDetectorVersions" ma:readOnly="true">
      <xsd:simpleType>
        <xsd:restriction base="dms:Text"/>
      </xsd:simpleType>
    </xsd:element>
    <xsd:element name="MediaServiceSystemTags" ma:index="17" nillable="true" ma:displayName="MediaServiceSystemTags" ma:hidden="true" ma:internalName="MediaServiceSystemTag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3D9C3FB-3A6C-4219-9570-B3209581129E}">
  <ds:schemaRefs>
    <ds:schemaRef ds:uri="http://purl.org/dc/terms/"/>
    <ds:schemaRef ds:uri="http://schemas.microsoft.com/office/2006/documentManagement/types"/>
    <ds:schemaRef ds:uri="http://purl.org/dc/dcmitype/"/>
    <ds:schemaRef ds:uri="09283a2b-c8e9-4425-9d8f-20b3c605d944"/>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CEC169FD-C9E6-48CA-8088-A799F208767C}">
  <ds:schemaRefs>
    <ds:schemaRef ds:uri="http://schemas.microsoft.com/sharepoint/v3/contenttype/forms"/>
  </ds:schemaRefs>
</ds:datastoreItem>
</file>

<file path=customXml/itemProps3.xml><?xml version="1.0" encoding="utf-8"?>
<ds:datastoreItem xmlns:ds="http://schemas.openxmlformats.org/officeDocument/2006/customXml" ds:itemID="{3AB01F64-E9A0-4B24-9C57-6816EB38D86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283a2b-c8e9-4425-9d8f-20b3c605d94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Hoja interna</vt:lpstr>
      <vt:lpstr>Presupuesto</vt:lpstr>
      <vt:lpstr>RESUMEN ERRORES</vt:lpstr>
      <vt:lpstr>Memoria último curso</vt:lpstr>
      <vt:lpstr>'Memoria último curso'!Área_de_impresión</vt:lpstr>
      <vt:lpstr>'RESUMEN ERRORES'!Área_de_impresión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Lucila Finkel</dc:creator>
  <cp:lastModifiedBy>NOELIA PEREZ JIMENEZ</cp:lastModifiedBy>
  <cp:lastPrinted>2025-07-31T09:06:04Z</cp:lastPrinted>
  <dcterms:created xsi:type="dcterms:W3CDTF">2018-11-21T17:59:39Z</dcterms:created>
  <dcterms:modified xsi:type="dcterms:W3CDTF">2025-07-31T09:06:24Z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0x010100AF06D7B91CF14B4C8465214DC1248355</vt:lpwstr>
  </property>
</Properties>
</file>