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drawings/drawing5.xml" ContentType="application/vnd.openxmlformats-officedocument.drawing+xml"/>
  <Override PartName="/xl/comments8.xml" ContentType="application/vnd.openxmlformats-officedocument.spreadsheetml.comments+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comments10.xml" ContentType="application/vnd.openxmlformats-officedocument.spreadsheetml.comments+xml"/>
  <Override PartName="/xl/drawings/drawing8.xml" ContentType="application/vnd.openxmlformats-officedocument.drawing+xml"/>
  <Override PartName="/xl/comments11.xml" ContentType="application/vnd.openxmlformats-officedocument.spreadsheetml.comments+xml"/>
  <Override PartName="/xl/drawings/drawing9.xml" ContentType="application/vnd.openxmlformats-officedocument.drawing+xml"/>
  <Override PartName="/xl/comments12.xml" ContentType="application/vnd.openxmlformats-officedocument.spreadsheetml.comments+xml"/>
  <Override PartName="/xl/drawings/drawing10.xml" ContentType="application/vnd.openxmlformats-officedocument.drawing+xml"/>
  <Override PartName="/xl/comments13.xml" ContentType="application/vnd.openxmlformats-officedocument.spreadsheetml.comments+xml"/>
  <Override PartName="/xl/drawings/drawing11.xml" ContentType="application/vnd.openxmlformats-officedocument.drawing+xml"/>
  <Override PartName="/xl/comments14.xml" ContentType="application/vnd.openxmlformats-officedocument.spreadsheetml.comments+xml"/>
  <Override PartName="/xl/drawings/drawing12.xml" ContentType="application/vnd.openxmlformats-officedocument.drawing+xml"/>
  <Override PartName="/xl/comments15.xml" ContentType="application/vnd.openxmlformats-officedocument.spreadsheetml.comments+xml"/>
  <Override PartName="/xl/drawings/drawing13.xml" ContentType="application/vnd.openxmlformats-officedocument.drawing+xml"/>
  <Override PartName="/xl/comments16.xml" ContentType="application/vnd.openxmlformats-officedocument.spreadsheetml.comments+xml"/>
  <Override PartName="/xl/drawings/drawing14.xml" ContentType="application/vnd.openxmlformats-officedocument.drawing+xml"/>
  <Override PartName="/xl/comments17.xml" ContentType="application/vnd.openxmlformats-officedocument.spreadsheetml.comments+xml"/>
  <Override PartName="/xl/drawings/drawing15.xml" ContentType="application/vnd.openxmlformats-officedocument.drawing+xml"/>
  <Override PartName="/xl/comments18.xml" ContentType="application/vnd.openxmlformats-officedocument.spreadsheetml.comments+xml"/>
  <Override PartName="/xl/drawings/drawing16.xml" ContentType="application/vnd.openxmlformats-officedocument.drawing+xml"/>
  <Override PartName="/xl/comments19.xml" ContentType="application/vnd.openxmlformats-officedocument.spreadsheetml.comments+xml"/>
  <Override PartName="/xl/drawings/drawing17.xml" ContentType="application/vnd.openxmlformats-officedocument.drawing+xml"/>
  <Override PartName="/xl/comments20.xml" ContentType="application/vnd.openxmlformats-officedocument.spreadsheetml.comments+xml"/>
  <Override PartName="/xl/drawings/drawing18.xml" ContentType="application/vnd.openxmlformats-officedocument.drawing+xml"/>
  <Override PartName="/xl/comments21.xml" ContentType="application/vnd.openxmlformats-officedocument.spreadsheetml.comments+xml"/>
  <Override PartName="/xl/drawings/drawing19.xml" ContentType="application/vnd.openxmlformats-officedocument.drawing+xml"/>
  <Override PartName="/xl/comments22.xml" ContentType="application/vnd.openxmlformats-officedocument.spreadsheetml.comments+xml"/>
  <Override PartName="/xl/drawings/drawing20.xml" ContentType="application/vnd.openxmlformats-officedocument.drawing+xml"/>
  <Override PartName="/xl/comments23.xml" ContentType="application/vnd.openxmlformats-officedocument.spreadsheetml.comments+xml"/>
  <Override PartName="/xl/drawings/drawing21.xml" ContentType="application/vnd.openxmlformats-officedocument.drawing+xml"/>
  <Override PartName="/xl/comments24.xml" ContentType="application/vnd.openxmlformats-officedocument.spreadsheetml.comments+xml"/>
  <Override PartName="/xl/drawings/drawing22.xml" ContentType="application/vnd.openxmlformats-officedocument.drawing+xml"/>
  <Override PartName="/xl/comments25.xml" ContentType="application/vnd.openxmlformats-officedocument.spreadsheetml.comments+xml"/>
  <Override PartName="/xl/drawings/drawing23.xml" ContentType="application/vnd.openxmlformats-officedocument.drawing+xml"/>
  <Override PartName="/xl/comments26.xml" ContentType="application/vnd.openxmlformats-officedocument.spreadsheetml.comments+xml"/>
  <Override PartName="/xl/drawings/drawing24.xml" ContentType="application/vnd.openxmlformats-officedocument.drawing+xml"/>
  <Override PartName="/xl/comments27.xml" ContentType="application/vnd.openxmlformats-officedocument.spreadsheetml.comments+xml"/>
  <Override PartName="/xl/drawings/drawing25.xml" ContentType="application/vnd.openxmlformats-officedocument.drawing+xml"/>
  <Override PartName="/xl/comments28.xml" ContentType="application/vnd.openxmlformats-officedocument.spreadsheetml.comments+xml"/>
  <Override PartName="/xl/drawings/drawing26.xml" ContentType="application/vnd.openxmlformats-officedocument.drawing+xml"/>
  <Override PartName="/xl/comments29.xml" ContentType="application/vnd.openxmlformats-officedocument.spreadsheetml.comments+xml"/>
  <Override PartName="/xl/drawings/drawing27.xml" ContentType="application/vnd.openxmlformats-officedocument.drawing+xml"/>
  <Override PartName="/xl/comments30.xml" ContentType="application/vnd.openxmlformats-officedocument.spreadsheetml.comments+xml"/>
  <Override PartName="/xl/drawings/drawing28.xml" ContentType="application/vnd.openxmlformats-officedocument.drawing+xml"/>
  <Override PartName="/xl/comments31.xml" ContentType="application/vnd.openxmlformats-officedocument.spreadsheetml.comments+xml"/>
  <Override PartName="/xl/drawings/drawing29.xml" ContentType="application/vnd.openxmlformats-officedocument.drawing+xml"/>
  <Override PartName="/xl/comments32.xml" ContentType="application/vnd.openxmlformats-officedocument.spreadsheetml.comments+xml"/>
  <Override PartName="/xl/drawings/drawing30.xml" ContentType="application/vnd.openxmlformats-officedocument.drawing+xml"/>
  <Override PartName="/xl/comments33.xml" ContentType="application/vnd.openxmlformats-officedocument.spreadsheetml.comments+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47.96.202.251\otri_general\COLABORATIVA\RETOS\"/>
    </mc:Choice>
  </mc:AlternateContent>
  <bookViews>
    <workbookView xWindow="0" yWindow="0" windowWidth="10305" windowHeight="3990" tabRatio="896" activeTab="1"/>
  </bookViews>
  <sheets>
    <sheet name="Instrucciones básicas" sheetId="5" r:id="rId1"/>
    <sheet name="Solicitud para cumplimentar" sheetId="1" r:id="rId2"/>
    <sheet name="Observaciones" sheetId="6" state="hidden" r:id="rId3"/>
    <sheet name="Solicitud para imprimir" sheetId="4" r:id="rId4"/>
    <sheet name="Observaciones Solicitud" sheetId="46" r:id="rId5"/>
    <sheet name="Programación,alta,seguimiento" sheetId="9" r:id="rId6"/>
    <sheet name="Listados" sheetId="3" r:id="rId7"/>
    <sheet name="Fórmulas y cálculos" sheetId="7" r:id="rId8"/>
    <sheet name="Planificación contratos" sheetId="13" r:id="rId9"/>
    <sheet name="Registro documentación" sheetId="44" r:id="rId10"/>
    <sheet name="Concesión-Justificación" sheetId="8" r:id="rId11"/>
    <sheet name="TRABAJADOR 1" sheetId="11" r:id="rId12"/>
    <sheet name="TRABAJADOR 2" sheetId="14" r:id="rId13"/>
    <sheet name="TRABAJADOR 3" sheetId="43" r:id="rId14"/>
    <sheet name="TRABAJADOR 4" sheetId="42" r:id="rId15"/>
    <sheet name="TRABAJADOR 5" sheetId="41" r:id="rId16"/>
    <sheet name="TRABAJADOR 6" sheetId="40" r:id="rId17"/>
    <sheet name="TRABAJADOR 7" sheetId="39" r:id="rId18"/>
    <sheet name="TRABAJADOR 8" sheetId="38" r:id="rId19"/>
    <sheet name="TRABAJADOR 9" sheetId="37" r:id="rId20"/>
    <sheet name="TRABAJADOR 10" sheetId="36" r:id="rId21"/>
    <sheet name="TRABAJADOR 11" sheetId="35" r:id="rId22"/>
    <sheet name="TRABAJADOR 12" sheetId="34" r:id="rId23"/>
    <sheet name="TRABAJADOR 13" sheetId="33" r:id="rId24"/>
    <sheet name="TRABAJADOR 14" sheetId="32" r:id="rId25"/>
    <sheet name="TRABAJADOR 15" sheetId="31" r:id="rId26"/>
    <sheet name="TRABAJADOR 16" sheetId="30" r:id="rId27"/>
    <sheet name="TRABAJADOR 17" sheetId="29" r:id="rId28"/>
    <sheet name="TRABAJADOR 18" sheetId="28" r:id="rId29"/>
    <sheet name="TRABAJADOR 19" sheetId="27" r:id="rId30"/>
    <sheet name="TRABAJADOR 20" sheetId="26" r:id="rId31"/>
    <sheet name="TRABAJADOR 21" sheetId="25" r:id="rId32"/>
    <sheet name="TRABAJADOR 22" sheetId="24" r:id="rId33"/>
    <sheet name="TRABAJADOR 23" sheetId="23" r:id="rId34"/>
    <sheet name="TRABAJADOR 24" sheetId="22" r:id="rId35"/>
    <sheet name="TRABAJADOR 25" sheetId="21" r:id="rId36"/>
    <sheet name="TRABAJADOR 26" sheetId="20" r:id="rId37"/>
    <sheet name="TRABAJADOR 27" sheetId="19" r:id="rId38"/>
    <sheet name="TRABAJADOR 28" sheetId="18" r:id="rId39"/>
    <sheet name="TRABAJADOR 29" sheetId="17" r:id="rId40"/>
    <sheet name="TRABAJADOR 30" sheetId="16" r:id="rId41"/>
    <sheet name="Hoja2" sheetId="15" r:id="rId42"/>
    <sheet name="DOC. ESCANEADA" sheetId="12" state="hidden" r:id="rId43"/>
    <sheet name="Alertas" sheetId="10" state="hidden" r:id="rId44"/>
  </sheets>
  <definedNames>
    <definedName name="ANINF">'Solicitud para cumplimentar'!$F$52:$I$52</definedName>
    <definedName name="ANINV">'Solicitud para cumplimentar'!$F$41:$I$41</definedName>
    <definedName name="ANUALIDADES">Listados!$G$1:$G$4</definedName>
    <definedName name="AREA">Listados!$A$1:$A$128</definedName>
    <definedName name="_xlnm.Print_Area" localSheetId="10">'Concesión-Justificación'!$A$1:$W$91</definedName>
    <definedName name="_xlnm.Print_Area" localSheetId="8">'Planificación contratos'!$A$1:$T$78</definedName>
    <definedName name="_xlnm.Print_Area" localSheetId="1">'Solicitud para cumplimentar'!$A$1:$M$186</definedName>
    <definedName name="_xlnm.Print_Area" localSheetId="11">'TRABAJADOR 1'!$A$1:$L$155</definedName>
    <definedName name="CATPDI">Listados!$Q$1:$Q$18</definedName>
    <definedName name="CATPROF">Listados!$K$1:$K$4</definedName>
    <definedName name="CENTRO">Listados!$E$1:$E$31</definedName>
    <definedName name="COMPRA">Listados!$I$1:$I$2</definedName>
    <definedName name="DATOSSOL">'Solicitud para cumplimentar'!$A$64,'Solicitud para cumplimentar'!$A$181:$M$184,'Solicitud para cumplimentar'!$A$157:$M$176,'Solicitud para cumplimentar'!$F$145:$J$152,'Solicitud para cumplimentar'!$A$131:$J$138,'Solicitud para cumplimentar'!$A$120:$D$125,'Solicitud para cumplimentar'!$G$120:$J$125,'Solicitud para cumplimentar'!$A$97:$E$111,'Solicitud para cumplimentar'!$G$97:$G$111,'Solicitud para cumplimentar'!$I$97:$I$111,'Solicitud para cumplimentar'!$A$77:$E$90,'Solicitud para cumplimentar'!$G$77:$G$90,'Solicitud para cumplimentar'!$I$77:$I$90,'Solicitud para cumplimentar'!$A$64:$J$70,'Solicitud para cumplimentar'!$A$64,'Solicitud para cumplimentar'!$A$53:$E$56,'Solicitud para cumplimentar'!$A$42:$E$45,'Solicitud para cumplimentar'!$F$18:$H$20,'Solicitud para cumplimentar'!$F$22:$H$23,'Solicitud para cumplimentar'!$B$3:$M$4,'Solicitud para cumplimentar'!$B$5</definedName>
    <definedName name="DEPARTAMENTO">Listados!$C$1:$C$186</definedName>
    <definedName name="ESCALAS">Listados!$K$1:$K$4</definedName>
    <definedName name="FINEXT">Listados!$U$1:$U$6</definedName>
    <definedName name="OTROS">Listados!$O$1:$O$5</definedName>
    <definedName name="PERSEXT">'Solicitud para cumplimentar'!$A$97:$A$111</definedName>
    <definedName name="PERSUCM">'Solicitud para cumplimentar'!$A$77:$A$90</definedName>
    <definedName name="PROGRAMAS">Listados!$M$1:$M$5</definedName>
    <definedName name="PROVDEF">Listados!$W$1:$W$2</definedName>
    <definedName name="SINO">Listados!$S$1:$S$2</definedName>
    <definedName name="TAREAS">'Solicitud para cumplimentar'!$B$157:$B$176</definedName>
  </definedNames>
  <calcPr calcId="152511"/>
</workbook>
</file>

<file path=xl/calcChain.xml><?xml version="1.0" encoding="utf-8"?>
<calcChain xmlns="http://schemas.openxmlformats.org/spreadsheetml/2006/main">
  <c r="M53" i="1" l="1"/>
  <c r="J114" i="1"/>
  <c r="M43" i="1" l="1"/>
  <c r="M44" i="1"/>
  <c r="M45" i="1"/>
  <c r="H58" i="1"/>
  <c r="I58" i="1"/>
  <c r="G58" i="1"/>
  <c r="F56" i="1"/>
  <c r="F57" i="1" s="1"/>
  <c r="I46" i="1"/>
  <c r="J28" i="1" s="1"/>
  <c r="H46" i="1"/>
  <c r="G46" i="1"/>
  <c r="F28" i="1" s="1"/>
  <c r="F46" i="1"/>
  <c r="M42" i="1"/>
  <c r="F24" i="1"/>
  <c r="C55" i="4" s="1"/>
  <c r="J30" i="1"/>
  <c r="H114" i="1"/>
  <c r="H30" i="1" s="1"/>
  <c r="F114" i="1"/>
  <c r="F30" i="1" s="1"/>
  <c r="M113" i="1"/>
  <c r="J93" i="1"/>
  <c r="H93" i="1"/>
  <c r="F93" i="1"/>
  <c r="I91" i="1"/>
  <c r="H28" i="1" l="1"/>
  <c r="F58" i="1"/>
  <c r="M58" i="1" s="1"/>
  <c r="M59" i="1" s="1"/>
  <c r="M48" i="1"/>
  <c r="D28" i="1"/>
  <c r="C189" i="1"/>
  <c r="D189" i="1" s="1"/>
  <c r="E189" i="1" s="1"/>
  <c r="L28" i="1" l="1"/>
  <c r="C19" i="1" s="1"/>
  <c r="E86" i="9"/>
  <c r="D93" i="1"/>
  <c r="M93" i="1" s="1"/>
  <c r="D99" i="9"/>
  <c r="G87" i="9"/>
  <c r="D87" i="9"/>
  <c r="F87" i="9"/>
  <c r="F91" i="9" s="1"/>
  <c r="H71" i="1"/>
  <c r="F29" i="1" s="1"/>
  <c r="E87" i="9" l="1"/>
  <c r="E91" i="9" s="1"/>
  <c r="D114" i="1"/>
  <c r="G112" i="1"/>
  <c r="E112" i="1"/>
  <c r="C112" i="1"/>
  <c r="G91" i="1"/>
  <c r="E91" i="1"/>
  <c r="C91" i="1"/>
  <c r="M64" i="1"/>
  <c r="M91" i="1" l="1"/>
  <c r="K58" i="4" s="1"/>
  <c r="D30" i="1"/>
  <c r="M114" i="1"/>
  <c r="H33" i="1"/>
  <c r="D33" i="1"/>
  <c r="F33" i="1"/>
  <c r="M112" i="1"/>
  <c r="E58" i="4" l="1"/>
  <c r="E25" i="4"/>
  <c r="A13" i="4"/>
  <c r="G30" i="16"/>
  <c r="I30" i="16" s="1"/>
  <c r="D30" i="16"/>
  <c r="E23" i="16"/>
  <c r="E22" i="16"/>
  <c r="E21" i="16"/>
  <c r="E20" i="16"/>
  <c r="H19" i="16"/>
  <c r="G19" i="16"/>
  <c r="F19" i="16"/>
  <c r="E19" i="16"/>
  <c r="D19" i="16"/>
  <c r="B15" i="16"/>
  <c r="B14" i="16"/>
  <c r="B13" i="16"/>
  <c r="B11" i="16"/>
  <c r="E8" i="16"/>
  <c r="B8" i="16"/>
  <c r="B7" i="16"/>
  <c r="B6" i="16"/>
  <c r="B5" i="16"/>
  <c r="H3" i="16"/>
  <c r="G3" i="16"/>
  <c r="F3" i="16"/>
  <c r="A30" i="16" s="1"/>
  <c r="E30" i="16" s="1"/>
  <c r="K30" i="16" s="1"/>
  <c r="G7" i="16" s="1"/>
  <c r="G30" i="17"/>
  <c r="I30" i="17" s="1"/>
  <c r="D30" i="17"/>
  <c r="E23" i="17"/>
  <c r="E22" i="17"/>
  <c r="E21" i="17"/>
  <c r="E20" i="17"/>
  <c r="H19" i="17"/>
  <c r="G19" i="17"/>
  <c r="F19" i="17"/>
  <c r="E19" i="17"/>
  <c r="D19" i="17"/>
  <c r="B15" i="17"/>
  <c r="B14" i="17"/>
  <c r="B13" i="17"/>
  <c r="B11" i="17"/>
  <c r="E8" i="17"/>
  <c r="B8" i="17"/>
  <c r="B7" i="17"/>
  <c r="B6" i="17"/>
  <c r="B5" i="17"/>
  <c r="H3" i="17"/>
  <c r="G3" i="17"/>
  <c r="F3" i="17"/>
  <c r="A30" i="17" s="1"/>
  <c r="G30" i="18"/>
  <c r="I30" i="18" s="1"/>
  <c r="D30" i="18"/>
  <c r="E23" i="18"/>
  <c r="E22" i="18"/>
  <c r="E21" i="18"/>
  <c r="E20" i="18"/>
  <c r="H19" i="18"/>
  <c r="G19" i="18"/>
  <c r="F19" i="18"/>
  <c r="E19" i="18"/>
  <c r="D19" i="18"/>
  <c r="B15" i="18"/>
  <c r="B14" i="18"/>
  <c r="B13" i="18"/>
  <c r="B11" i="18"/>
  <c r="E8" i="18"/>
  <c r="B8" i="18"/>
  <c r="B7" i="18"/>
  <c r="B6" i="18"/>
  <c r="B5" i="18"/>
  <c r="H3" i="18"/>
  <c r="G3" i="18"/>
  <c r="F3" i="18"/>
  <c r="A30" i="18" s="1"/>
  <c r="G30" i="19"/>
  <c r="I30" i="19" s="1"/>
  <c r="D30" i="19"/>
  <c r="E23" i="19"/>
  <c r="E22" i="19"/>
  <c r="E21" i="19"/>
  <c r="E20" i="19"/>
  <c r="H19" i="19"/>
  <c r="G19" i="19"/>
  <c r="F19" i="19"/>
  <c r="E19" i="19"/>
  <c r="D19" i="19"/>
  <c r="B15" i="19"/>
  <c r="B14" i="19"/>
  <c r="B13" i="19"/>
  <c r="B11" i="19"/>
  <c r="E8" i="19"/>
  <c r="B8" i="19"/>
  <c r="B7" i="19"/>
  <c r="B6" i="19"/>
  <c r="B5" i="19"/>
  <c r="H3" i="19"/>
  <c r="G3" i="19"/>
  <c r="F3" i="19"/>
  <c r="A30" i="19" s="1"/>
  <c r="G30" i="20"/>
  <c r="I30" i="20" s="1"/>
  <c r="D30" i="20"/>
  <c r="E23" i="20"/>
  <c r="E22" i="20"/>
  <c r="E21" i="20"/>
  <c r="E20" i="20"/>
  <c r="H19" i="20"/>
  <c r="G19" i="20"/>
  <c r="F19" i="20"/>
  <c r="E19" i="20"/>
  <c r="D19" i="20"/>
  <c r="B15" i="20"/>
  <c r="B14" i="20"/>
  <c r="B13" i="20"/>
  <c r="B11" i="20"/>
  <c r="E8" i="20"/>
  <c r="B8" i="20"/>
  <c r="B7" i="20"/>
  <c r="B6" i="20"/>
  <c r="B5" i="20"/>
  <c r="H3" i="20"/>
  <c r="G3" i="20"/>
  <c r="F3" i="20"/>
  <c r="A30" i="20" s="1"/>
  <c r="E30" i="20" s="1"/>
  <c r="K30" i="20" s="1"/>
  <c r="D8" i="20" s="1"/>
  <c r="G30" i="21"/>
  <c r="I30" i="21" s="1"/>
  <c r="D30" i="21"/>
  <c r="E23" i="21"/>
  <c r="E22" i="21"/>
  <c r="E21" i="21"/>
  <c r="E20" i="21"/>
  <c r="H19" i="21"/>
  <c r="G19" i="21"/>
  <c r="F19" i="21"/>
  <c r="E19" i="21"/>
  <c r="D19" i="21"/>
  <c r="B15" i="21"/>
  <c r="B14" i="21"/>
  <c r="B13" i="21"/>
  <c r="B11" i="21"/>
  <c r="E8" i="21"/>
  <c r="B8" i="21"/>
  <c r="B7" i="21"/>
  <c r="B6" i="21"/>
  <c r="B5" i="21"/>
  <c r="H3" i="21"/>
  <c r="G3" i="21"/>
  <c r="F3" i="21"/>
  <c r="A30" i="21"/>
  <c r="E30" i="21" s="1"/>
  <c r="G30" i="22"/>
  <c r="I30" i="22" s="1"/>
  <c r="D30" i="22"/>
  <c r="E23" i="22"/>
  <c r="E22" i="22"/>
  <c r="E21" i="22"/>
  <c r="E20" i="22"/>
  <c r="H19" i="22"/>
  <c r="G19" i="22"/>
  <c r="F19" i="22"/>
  <c r="E19" i="22"/>
  <c r="D19" i="22"/>
  <c r="B15" i="22"/>
  <c r="B14" i="22"/>
  <c r="B13" i="22"/>
  <c r="B11" i="22"/>
  <c r="E8" i="22"/>
  <c r="B8" i="22"/>
  <c r="B7" i="22"/>
  <c r="B6" i="22"/>
  <c r="B5" i="22"/>
  <c r="H3" i="22"/>
  <c r="G3" i="22"/>
  <c r="F3" i="22"/>
  <c r="A30" i="22" s="1"/>
  <c r="G30" i="23"/>
  <c r="I30" i="23" s="1"/>
  <c r="D30" i="23"/>
  <c r="E23" i="23"/>
  <c r="E22" i="23"/>
  <c r="E21" i="23"/>
  <c r="E20" i="23"/>
  <c r="H19" i="23"/>
  <c r="G19" i="23"/>
  <c r="F19" i="23"/>
  <c r="E19" i="23"/>
  <c r="D19" i="23"/>
  <c r="B15" i="23"/>
  <c r="B14" i="23"/>
  <c r="B13" i="23"/>
  <c r="B11" i="23"/>
  <c r="E8" i="23"/>
  <c r="B8" i="23"/>
  <c r="B7" i="23"/>
  <c r="B6" i="23"/>
  <c r="B5" i="23"/>
  <c r="H3" i="23"/>
  <c r="G3" i="23"/>
  <c r="F3" i="23"/>
  <c r="A30" i="23" s="1"/>
  <c r="E30" i="23" s="1"/>
  <c r="G30" i="24"/>
  <c r="I30" i="24" s="1"/>
  <c r="D30" i="24"/>
  <c r="E23" i="24"/>
  <c r="E22" i="24"/>
  <c r="E21" i="24"/>
  <c r="E20" i="24"/>
  <c r="H19" i="24"/>
  <c r="G19" i="24"/>
  <c r="F19" i="24"/>
  <c r="E19" i="24"/>
  <c r="D19" i="24"/>
  <c r="B15" i="24"/>
  <c r="B14" i="24"/>
  <c r="B13" i="24"/>
  <c r="B11" i="24"/>
  <c r="E8" i="24"/>
  <c r="B8" i="24"/>
  <c r="B7" i="24"/>
  <c r="B6" i="24"/>
  <c r="B5" i="24"/>
  <c r="H3" i="24"/>
  <c r="G3" i="24"/>
  <c r="F3" i="24"/>
  <c r="A30" i="24" s="1"/>
  <c r="G30" i="25"/>
  <c r="I30" i="25" s="1"/>
  <c r="D30" i="25"/>
  <c r="E23" i="25"/>
  <c r="E22" i="25"/>
  <c r="E21" i="25"/>
  <c r="E20" i="25"/>
  <c r="H19" i="25"/>
  <c r="G19" i="25"/>
  <c r="F19" i="25"/>
  <c r="E19" i="25"/>
  <c r="D19" i="25"/>
  <c r="B15" i="25"/>
  <c r="B14" i="25"/>
  <c r="B13" i="25"/>
  <c r="B11" i="25"/>
  <c r="E8" i="25"/>
  <c r="B8" i="25"/>
  <c r="B7" i="25"/>
  <c r="B6" i="25"/>
  <c r="B5" i="25"/>
  <c r="H3" i="25"/>
  <c r="G3" i="25"/>
  <c r="F3" i="25"/>
  <c r="A30" i="25" s="1"/>
  <c r="E30" i="25" s="1"/>
  <c r="G30" i="26"/>
  <c r="I30" i="26" s="1"/>
  <c r="D30" i="26"/>
  <c r="E23" i="26"/>
  <c r="E22" i="26"/>
  <c r="E21" i="26"/>
  <c r="E20" i="26"/>
  <c r="H19" i="26"/>
  <c r="G19" i="26"/>
  <c r="F19" i="26"/>
  <c r="E19" i="26"/>
  <c r="D19" i="26"/>
  <c r="B15" i="26"/>
  <c r="B14" i="26"/>
  <c r="B13" i="26"/>
  <c r="B11" i="26"/>
  <c r="E8" i="26"/>
  <c r="B8" i="26"/>
  <c r="B7" i="26"/>
  <c r="B6" i="26"/>
  <c r="B5" i="26"/>
  <c r="H3" i="26"/>
  <c r="G3" i="26"/>
  <c r="F3" i="26"/>
  <c r="A30" i="26" s="1"/>
  <c r="G30" i="27"/>
  <c r="I30" i="27" s="1"/>
  <c r="D30" i="27"/>
  <c r="E23" i="27"/>
  <c r="E22" i="27"/>
  <c r="E21" i="27"/>
  <c r="E20" i="27"/>
  <c r="H19" i="27"/>
  <c r="G19" i="27"/>
  <c r="F19" i="27"/>
  <c r="E19" i="27"/>
  <c r="D19" i="27"/>
  <c r="B15" i="27"/>
  <c r="B14" i="27"/>
  <c r="B13" i="27"/>
  <c r="B11" i="27"/>
  <c r="E8" i="27"/>
  <c r="B8" i="27"/>
  <c r="B7" i="27"/>
  <c r="B6" i="27"/>
  <c r="B5" i="27"/>
  <c r="H3" i="27"/>
  <c r="G3" i="27"/>
  <c r="F3" i="27"/>
  <c r="A30" i="27" s="1"/>
  <c r="G30" i="28"/>
  <c r="I30" i="28" s="1"/>
  <c r="D30" i="28"/>
  <c r="E23" i="28"/>
  <c r="E22" i="28"/>
  <c r="E21" i="28"/>
  <c r="E20" i="28"/>
  <c r="H19" i="28"/>
  <c r="G19" i="28"/>
  <c r="F19" i="28"/>
  <c r="E19" i="28"/>
  <c r="D19" i="28"/>
  <c r="B15" i="28"/>
  <c r="B14" i="28"/>
  <c r="B13" i="28"/>
  <c r="B11" i="28"/>
  <c r="E8" i="28"/>
  <c r="B8" i="28"/>
  <c r="B7" i="28"/>
  <c r="B6" i="28"/>
  <c r="B5" i="28"/>
  <c r="H3" i="28"/>
  <c r="G3" i="28"/>
  <c r="F3" i="28"/>
  <c r="A30" i="28" s="1"/>
  <c r="G30" i="29"/>
  <c r="I30" i="29" s="1"/>
  <c r="D30" i="29"/>
  <c r="E23" i="29"/>
  <c r="E22" i="29"/>
  <c r="E21" i="29"/>
  <c r="E20" i="29"/>
  <c r="H19" i="29"/>
  <c r="G19" i="29"/>
  <c r="F19" i="29"/>
  <c r="E19" i="29"/>
  <c r="D19" i="29"/>
  <c r="B15" i="29"/>
  <c r="B14" i="29"/>
  <c r="B13" i="29"/>
  <c r="B11" i="29"/>
  <c r="E8" i="29"/>
  <c r="B8" i="29"/>
  <c r="B7" i="29"/>
  <c r="B6" i="29"/>
  <c r="B5" i="29"/>
  <c r="H3" i="29"/>
  <c r="G3" i="29"/>
  <c r="F3" i="29"/>
  <c r="A30" i="29" s="1"/>
  <c r="G30" i="30"/>
  <c r="I30" i="30" s="1"/>
  <c r="D30" i="30"/>
  <c r="E23" i="30"/>
  <c r="E22" i="30"/>
  <c r="E21" i="30"/>
  <c r="E20" i="30"/>
  <c r="H19" i="30"/>
  <c r="G19" i="30"/>
  <c r="F19" i="30"/>
  <c r="E19" i="30"/>
  <c r="D19" i="30"/>
  <c r="B15" i="30"/>
  <c r="B14" i="30"/>
  <c r="B13" i="30"/>
  <c r="B11" i="30"/>
  <c r="E8" i="30"/>
  <c r="B8" i="30"/>
  <c r="B7" i="30"/>
  <c r="B6" i="30"/>
  <c r="B5" i="30"/>
  <c r="H3" i="30"/>
  <c r="G3" i="30"/>
  <c r="F3" i="30"/>
  <c r="A30" i="30" s="1"/>
  <c r="G30" i="31"/>
  <c r="I30" i="31" s="1"/>
  <c r="D30" i="31"/>
  <c r="E23" i="31"/>
  <c r="E22" i="31"/>
  <c r="E21" i="31"/>
  <c r="E20" i="31"/>
  <c r="H19" i="31"/>
  <c r="G19" i="31"/>
  <c r="F19" i="31"/>
  <c r="E19" i="31"/>
  <c r="D19" i="31"/>
  <c r="B15" i="31"/>
  <c r="B14" i="31"/>
  <c r="B13" i="31"/>
  <c r="B11" i="31"/>
  <c r="E8" i="31"/>
  <c r="B8" i="31"/>
  <c r="B7" i="31"/>
  <c r="B6" i="31"/>
  <c r="B5" i="31"/>
  <c r="H3" i="31"/>
  <c r="G3" i="31"/>
  <c r="F3" i="31"/>
  <c r="A30" i="31" s="1"/>
  <c r="G30" i="32"/>
  <c r="I30" i="32" s="1"/>
  <c r="D30" i="32"/>
  <c r="E23" i="32"/>
  <c r="E22" i="32"/>
  <c r="E21" i="32"/>
  <c r="E20" i="32"/>
  <c r="H19" i="32"/>
  <c r="G19" i="32"/>
  <c r="F19" i="32"/>
  <c r="E19" i="32"/>
  <c r="D19" i="32"/>
  <c r="B15" i="32"/>
  <c r="B14" i="32"/>
  <c r="B13" i="32"/>
  <c r="B11" i="32"/>
  <c r="E8" i="32"/>
  <c r="B8" i="32"/>
  <c r="B7" i="32"/>
  <c r="B6" i="32"/>
  <c r="B5" i="32"/>
  <c r="H3" i="32"/>
  <c r="G3" i="32"/>
  <c r="F3" i="32"/>
  <c r="A30" i="32" s="1"/>
  <c r="G30" i="33"/>
  <c r="I30" i="33" s="1"/>
  <c r="D30" i="33"/>
  <c r="E23" i="33"/>
  <c r="E22" i="33"/>
  <c r="E21" i="33"/>
  <c r="E20" i="33"/>
  <c r="H19" i="33"/>
  <c r="G19" i="33"/>
  <c r="F19" i="33"/>
  <c r="E19" i="33"/>
  <c r="D19" i="33"/>
  <c r="B15" i="33"/>
  <c r="B14" i="33"/>
  <c r="B13" i="33"/>
  <c r="B11" i="33"/>
  <c r="E8" i="33"/>
  <c r="B8" i="33"/>
  <c r="B7" i="33"/>
  <c r="B6" i="33"/>
  <c r="B5" i="33"/>
  <c r="H3" i="33"/>
  <c r="G3" i="33"/>
  <c r="F3" i="33"/>
  <c r="A30" i="33" s="1"/>
  <c r="G30" i="34"/>
  <c r="I30" i="34" s="1"/>
  <c r="D30" i="34"/>
  <c r="E23" i="34"/>
  <c r="E22" i="34"/>
  <c r="E21" i="34"/>
  <c r="E20" i="34"/>
  <c r="H19" i="34"/>
  <c r="G19" i="34"/>
  <c r="F19" i="34"/>
  <c r="E19" i="34"/>
  <c r="D19" i="34"/>
  <c r="B15" i="34"/>
  <c r="B14" i="34"/>
  <c r="B13" i="34"/>
  <c r="B11" i="34"/>
  <c r="E8" i="34"/>
  <c r="B8" i="34"/>
  <c r="B7" i="34"/>
  <c r="B6" i="34"/>
  <c r="B5" i="34"/>
  <c r="H3" i="34"/>
  <c r="G3" i="34"/>
  <c r="F3" i="34"/>
  <c r="A30" i="34" s="1"/>
  <c r="G30" i="35"/>
  <c r="I30" i="35" s="1"/>
  <c r="D30" i="35"/>
  <c r="E23" i="35"/>
  <c r="E22" i="35"/>
  <c r="E21" i="35"/>
  <c r="E20" i="35"/>
  <c r="H19" i="35"/>
  <c r="G19" i="35"/>
  <c r="F19" i="35"/>
  <c r="E19" i="35"/>
  <c r="D19" i="35"/>
  <c r="B15" i="35"/>
  <c r="B14" i="35"/>
  <c r="B13" i="35"/>
  <c r="B11" i="35"/>
  <c r="E8" i="35"/>
  <c r="B8" i="35"/>
  <c r="B7" i="35"/>
  <c r="B6" i="35"/>
  <c r="B5" i="35"/>
  <c r="H3" i="35"/>
  <c r="G3" i="35"/>
  <c r="F3" i="35"/>
  <c r="A30" i="35" s="1"/>
  <c r="G30" i="36"/>
  <c r="I30" i="36" s="1"/>
  <c r="D30" i="36"/>
  <c r="E23" i="36"/>
  <c r="E22" i="36"/>
  <c r="E21" i="36"/>
  <c r="E20" i="36"/>
  <c r="H19" i="36"/>
  <c r="G19" i="36"/>
  <c r="F19" i="36"/>
  <c r="E19" i="36"/>
  <c r="D19" i="36"/>
  <c r="B15" i="36"/>
  <c r="B14" i="36"/>
  <c r="B13" i="36"/>
  <c r="B11" i="36"/>
  <c r="E8" i="36"/>
  <c r="B8" i="36"/>
  <c r="B7" i="36"/>
  <c r="B6" i="36"/>
  <c r="B5" i="36"/>
  <c r="H3" i="36"/>
  <c r="G3" i="36"/>
  <c r="F3" i="36"/>
  <c r="A30" i="36" s="1"/>
  <c r="G30" i="37"/>
  <c r="I30" i="37" s="1"/>
  <c r="D30" i="37"/>
  <c r="E23" i="37"/>
  <c r="E22" i="37"/>
  <c r="E21" i="37"/>
  <c r="E20" i="37"/>
  <c r="H19" i="37"/>
  <c r="G19" i="37"/>
  <c r="F19" i="37"/>
  <c r="E19" i="37"/>
  <c r="D19" i="37"/>
  <c r="B15" i="37"/>
  <c r="B14" i="37"/>
  <c r="B13" i="37"/>
  <c r="B11" i="37"/>
  <c r="E8" i="37"/>
  <c r="B8" i="37"/>
  <c r="B7" i="37"/>
  <c r="B6" i="37"/>
  <c r="B5" i="37"/>
  <c r="H3" i="37"/>
  <c r="G3" i="37"/>
  <c r="F3" i="37"/>
  <c r="A30" i="37" s="1"/>
  <c r="G30" i="38"/>
  <c r="I30" i="38" s="1"/>
  <c r="D30" i="38"/>
  <c r="E23" i="38"/>
  <c r="E22" i="38"/>
  <c r="E21" i="38"/>
  <c r="E20" i="38"/>
  <c r="H19" i="38"/>
  <c r="G19" i="38"/>
  <c r="F19" i="38"/>
  <c r="E19" i="38"/>
  <c r="D19" i="38"/>
  <c r="B15" i="38"/>
  <c r="B14" i="38"/>
  <c r="B13" i="38"/>
  <c r="B11" i="38"/>
  <c r="E8" i="38"/>
  <c r="B8" i="38"/>
  <c r="B7" i="38"/>
  <c r="B6" i="38"/>
  <c r="B5" i="38"/>
  <c r="H3" i="38"/>
  <c r="G3" i="38"/>
  <c r="F3" i="38"/>
  <c r="A30" i="38" s="1"/>
  <c r="G30" i="39"/>
  <c r="I30" i="39" s="1"/>
  <c r="D30" i="39"/>
  <c r="E23" i="39"/>
  <c r="E22" i="39"/>
  <c r="E21" i="39"/>
  <c r="E20" i="39"/>
  <c r="H19" i="39"/>
  <c r="G19" i="39"/>
  <c r="F19" i="39"/>
  <c r="E19" i="39"/>
  <c r="D19" i="39"/>
  <c r="B15" i="39"/>
  <c r="B14" i="39"/>
  <c r="B13" i="39"/>
  <c r="B11" i="39"/>
  <c r="E8" i="39"/>
  <c r="B8" i="39"/>
  <c r="B7" i="39"/>
  <c r="B6" i="39"/>
  <c r="B5" i="39"/>
  <c r="H3" i="39"/>
  <c r="G3" i="39"/>
  <c r="F3" i="39"/>
  <c r="A30" i="39" s="1"/>
  <c r="G30" i="40"/>
  <c r="I30" i="40" s="1"/>
  <c r="D30" i="40"/>
  <c r="E23" i="40"/>
  <c r="E22" i="40"/>
  <c r="E21" i="40"/>
  <c r="E20" i="40"/>
  <c r="H19" i="40"/>
  <c r="G19" i="40"/>
  <c r="F19" i="40"/>
  <c r="E19" i="40"/>
  <c r="D19" i="40"/>
  <c r="B15" i="40"/>
  <c r="B14" i="40"/>
  <c r="B13" i="40"/>
  <c r="B11" i="40"/>
  <c r="E8" i="40"/>
  <c r="B8" i="40"/>
  <c r="B7" i="40"/>
  <c r="B6" i="40"/>
  <c r="B5" i="40"/>
  <c r="H3" i="40"/>
  <c r="G3" i="40"/>
  <c r="F3" i="40"/>
  <c r="A30" i="40" s="1"/>
  <c r="G30" i="41"/>
  <c r="I30" i="41" s="1"/>
  <c r="D30" i="41"/>
  <c r="E23" i="41"/>
  <c r="E22" i="41"/>
  <c r="E21" i="41"/>
  <c r="E20" i="41"/>
  <c r="H19" i="41"/>
  <c r="G19" i="41"/>
  <c r="F19" i="41"/>
  <c r="E19" i="41"/>
  <c r="D19" i="41"/>
  <c r="B15" i="41"/>
  <c r="B14" i="41"/>
  <c r="B13" i="41"/>
  <c r="B11" i="41"/>
  <c r="E8" i="41"/>
  <c r="B8" i="41"/>
  <c r="B7" i="41"/>
  <c r="B6" i="41"/>
  <c r="B5" i="41"/>
  <c r="H3" i="41"/>
  <c r="G3" i="41"/>
  <c r="F3" i="41"/>
  <c r="A30" i="41" s="1"/>
  <c r="G30" i="42"/>
  <c r="I30" i="42" s="1"/>
  <c r="D30" i="42"/>
  <c r="E23" i="42"/>
  <c r="E22" i="42"/>
  <c r="E21" i="42"/>
  <c r="E20" i="42"/>
  <c r="H19" i="42"/>
  <c r="G19" i="42"/>
  <c r="F19" i="42"/>
  <c r="E19" i="42"/>
  <c r="D19" i="42"/>
  <c r="B15" i="42"/>
  <c r="B14" i="42"/>
  <c r="B13" i="42"/>
  <c r="B11" i="42"/>
  <c r="E8" i="42"/>
  <c r="B8" i="42"/>
  <c r="B7" i="42"/>
  <c r="B6" i="42"/>
  <c r="B5" i="42"/>
  <c r="H3" i="42"/>
  <c r="G3" i="42"/>
  <c r="F3" i="42"/>
  <c r="A30" i="42" s="1"/>
  <c r="G30" i="43"/>
  <c r="I30" i="43" s="1"/>
  <c r="D30" i="43"/>
  <c r="E23" i="43"/>
  <c r="E22" i="43"/>
  <c r="E21" i="43"/>
  <c r="E20" i="43"/>
  <c r="H19" i="43"/>
  <c r="G19" i="43"/>
  <c r="F19" i="43"/>
  <c r="E19" i="43"/>
  <c r="D19" i="43"/>
  <c r="B15" i="43"/>
  <c r="B14" i="43"/>
  <c r="B13" i="43"/>
  <c r="B11" i="43"/>
  <c r="E8" i="43"/>
  <c r="B8" i="43"/>
  <c r="B7" i="43"/>
  <c r="B6" i="43"/>
  <c r="B5" i="43"/>
  <c r="H3" i="43"/>
  <c r="G3" i="43"/>
  <c r="F3" i="43"/>
  <c r="A30" i="43" s="1"/>
  <c r="G30" i="14"/>
  <c r="I30" i="14" s="1"/>
  <c r="D30" i="14"/>
  <c r="E23" i="14"/>
  <c r="E22" i="14"/>
  <c r="E21" i="14"/>
  <c r="E20" i="14"/>
  <c r="H19" i="14"/>
  <c r="G19" i="14"/>
  <c r="F19" i="14"/>
  <c r="E19" i="14"/>
  <c r="D19" i="14"/>
  <c r="B15" i="14"/>
  <c r="B14" i="14"/>
  <c r="B13" i="14"/>
  <c r="B11" i="14"/>
  <c r="E8" i="14"/>
  <c r="B8" i="14"/>
  <c r="B7" i="14"/>
  <c r="B6" i="14"/>
  <c r="B5" i="14"/>
  <c r="H3" i="14"/>
  <c r="G3" i="14"/>
  <c r="F3" i="14"/>
  <c r="A30" i="14" s="1"/>
  <c r="H29" i="13"/>
  <c r="G29" i="13"/>
  <c r="H3" i="11"/>
  <c r="G3" i="11"/>
  <c r="A20" i="9"/>
  <c r="A21" i="9" s="1"/>
  <c r="K4" i="8"/>
  <c r="J4" i="8"/>
  <c r="F41" i="8" s="1"/>
  <c r="E416" i="9"/>
  <c r="D416" i="9"/>
  <c r="C416" i="9"/>
  <c r="B416" i="9"/>
  <c r="E405" i="9"/>
  <c r="D405" i="9"/>
  <c r="C405" i="9"/>
  <c r="B405" i="9"/>
  <c r="E394" i="9"/>
  <c r="D394" i="9"/>
  <c r="C394" i="9"/>
  <c r="B394" i="9"/>
  <c r="E383" i="9"/>
  <c r="D383" i="9"/>
  <c r="C383" i="9"/>
  <c r="B383" i="9"/>
  <c r="E372" i="9"/>
  <c r="D372" i="9"/>
  <c r="C372" i="9"/>
  <c r="B372" i="9"/>
  <c r="E361" i="9"/>
  <c r="D361" i="9"/>
  <c r="C361" i="9"/>
  <c r="B361" i="9"/>
  <c r="C350" i="9"/>
  <c r="C428" i="9" s="1"/>
  <c r="E350" i="9"/>
  <c r="E428" i="9" s="1"/>
  <c r="D350" i="9"/>
  <c r="B350" i="9"/>
  <c r="B428" i="9" s="1"/>
  <c r="E335" i="9"/>
  <c r="D335" i="9"/>
  <c r="J24" i="8" s="1"/>
  <c r="C335" i="9"/>
  <c r="B335" i="9"/>
  <c r="E324" i="9"/>
  <c r="D324" i="9"/>
  <c r="C324" i="9"/>
  <c r="B324" i="9"/>
  <c r="E313" i="9"/>
  <c r="D313" i="9"/>
  <c r="C313" i="9"/>
  <c r="B313" i="9"/>
  <c r="E302" i="9"/>
  <c r="D302" i="9"/>
  <c r="C302" i="9"/>
  <c r="B302" i="9"/>
  <c r="E291" i="9"/>
  <c r="D291" i="9"/>
  <c r="C291" i="9"/>
  <c r="B291" i="9"/>
  <c r="E280" i="9"/>
  <c r="D280" i="9"/>
  <c r="J19" i="8" s="1"/>
  <c r="C280" i="9"/>
  <c r="B280" i="9"/>
  <c r="E269" i="9"/>
  <c r="E347" i="9" s="1"/>
  <c r="D269" i="9"/>
  <c r="D347" i="9" s="1"/>
  <c r="C269" i="9"/>
  <c r="C347" i="9" s="1"/>
  <c r="B269" i="9"/>
  <c r="B347" i="9" s="1"/>
  <c r="C188" i="9"/>
  <c r="A188" i="9"/>
  <c r="B188" i="9"/>
  <c r="D188" i="9"/>
  <c r="E188" i="9"/>
  <c r="A199" i="9"/>
  <c r="B199" i="9"/>
  <c r="C199" i="9"/>
  <c r="D199" i="9"/>
  <c r="E199" i="9"/>
  <c r="A210" i="9"/>
  <c r="B210" i="9"/>
  <c r="C210" i="9"/>
  <c r="D210" i="9"/>
  <c r="F20" i="8" s="1"/>
  <c r="F85" i="8" s="1"/>
  <c r="E210" i="9"/>
  <c r="A221" i="9"/>
  <c r="B221" i="9"/>
  <c r="C221" i="9"/>
  <c r="D221" i="9"/>
  <c r="E221" i="9"/>
  <c r="F21" i="8" s="1"/>
  <c r="F86" i="8" s="1"/>
  <c r="A232" i="9"/>
  <c r="B232" i="9"/>
  <c r="C232" i="9"/>
  <c r="D232" i="9"/>
  <c r="F22" i="8" s="1"/>
  <c r="F87" i="8" s="1"/>
  <c r="E232" i="9"/>
  <c r="A243" i="9"/>
  <c r="B243" i="9"/>
  <c r="C243" i="9"/>
  <c r="D243" i="9"/>
  <c r="E243" i="9"/>
  <c r="A254" i="9"/>
  <c r="B254" i="9"/>
  <c r="C254" i="9"/>
  <c r="D254" i="9"/>
  <c r="E254" i="9"/>
  <c r="A265" i="9"/>
  <c r="B140" i="9"/>
  <c r="C173" i="9"/>
  <c r="D173" i="9"/>
  <c r="E173" i="9"/>
  <c r="B24" i="8" s="1"/>
  <c r="B89" i="8" s="1"/>
  <c r="B173" i="9"/>
  <c r="C162" i="9"/>
  <c r="D162" i="9"/>
  <c r="E162" i="9"/>
  <c r="B23" i="8" s="1"/>
  <c r="B88" i="8" s="1"/>
  <c r="B162" i="9"/>
  <c r="C151" i="9"/>
  <c r="D151" i="9"/>
  <c r="E151" i="9"/>
  <c r="B22" i="8" s="1"/>
  <c r="B87" i="8" s="1"/>
  <c r="B151" i="9"/>
  <c r="C140" i="9"/>
  <c r="D140" i="9"/>
  <c r="B21" i="8"/>
  <c r="E140" i="9"/>
  <c r="C129" i="9"/>
  <c r="D129" i="9"/>
  <c r="E129" i="9"/>
  <c r="B129" i="9"/>
  <c r="C118" i="9"/>
  <c r="D118" i="9"/>
  <c r="E118" i="9"/>
  <c r="B19" i="8" s="1"/>
  <c r="B84" i="8" s="1"/>
  <c r="B118" i="9"/>
  <c r="D107" i="9"/>
  <c r="E107" i="9"/>
  <c r="C107" i="9"/>
  <c r="C185" i="9" s="1"/>
  <c r="B107" i="9"/>
  <c r="A162" i="9"/>
  <c r="G153" i="14"/>
  <c r="G152" i="14"/>
  <c r="G151" i="14"/>
  <c r="G150" i="14"/>
  <c r="G149" i="14"/>
  <c r="G148" i="14"/>
  <c r="E143" i="14"/>
  <c r="H136" i="14"/>
  <c r="F136" i="14"/>
  <c r="D136" i="14"/>
  <c r="B136" i="14"/>
  <c r="E115" i="14"/>
  <c r="H110" i="14"/>
  <c r="F110" i="14"/>
  <c r="D110" i="14"/>
  <c r="B110" i="14"/>
  <c r="E89" i="14"/>
  <c r="H84" i="14"/>
  <c r="F84" i="14"/>
  <c r="D84" i="14"/>
  <c r="B84" i="14"/>
  <c r="E63" i="14"/>
  <c r="H58" i="14"/>
  <c r="F58" i="14"/>
  <c r="D58" i="14"/>
  <c r="B58" i="14"/>
  <c r="E38" i="14"/>
  <c r="E64" i="14" s="1"/>
  <c r="E90" i="14" s="1"/>
  <c r="E116" i="14" s="1"/>
  <c r="E37" i="14"/>
  <c r="D30" i="11"/>
  <c r="G30" i="11"/>
  <c r="I30" i="11" s="1"/>
  <c r="F3" i="11"/>
  <c r="A30" i="11" s="1"/>
  <c r="F84" i="41"/>
  <c r="F84" i="11"/>
  <c r="F58" i="11"/>
  <c r="G78" i="13"/>
  <c r="G77" i="13"/>
  <c r="G76" i="13"/>
  <c r="G75" i="13"/>
  <c r="G74" i="13"/>
  <c r="G73" i="13"/>
  <c r="G72" i="13"/>
  <c r="G71" i="13"/>
  <c r="G70" i="13"/>
  <c r="G69" i="13"/>
  <c r="G68" i="13"/>
  <c r="G67" i="13"/>
  <c r="G66" i="13"/>
  <c r="G65" i="13"/>
  <c r="G64" i="13"/>
  <c r="G63" i="13"/>
  <c r="G62" i="13"/>
  <c r="G61" i="13"/>
  <c r="G60" i="13"/>
  <c r="G59" i="13"/>
  <c r="G58" i="13"/>
  <c r="G57" i="13"/>
  <c r="G56" i="13"/>
  <c r="G55" i="13"/>
  <c r="G54" i="13"/>
  <c r="G53" i="13"/>
  <c r="G52" i="13"/>
  <c r="G51" i="13"/>
  <c r="G50" i="13"/>
  <c r="G49" i="13"/>
  <c r="H110" i="11"/>
  <c r="H136" i="11"/>
  <c r="B58" i="16"/>
  <c r="F58" i="16"/>
  <c r="F84" i="16"/>
  <c r="B84" i="16"/>
  <c r="D84" i="16"/>
  <c r="H84" i="16"/>
  <c r="D110" i="16"/>
  <c r="F110" i="16"/>
  <c r="H110" i="16"/>
  <c r="B136" i="16"/>
  <c r="H136" i="16"/>
  <c r="B78" i="13"/>
  <c r="B77" i="13"/>
  <c r="I77" i="13" s="1"/>
  <c r="B76" i="13"/>
  <c r="I76" i="13" s="1"/>
  <c r="B75" i="13"/>
  <c r="I75" i="13" s="1"/>
  <c r="B74" i="13"/>
  <c r="B73" i="13"/>
  <c r="I73" i="13" s="1"/>
  <c r="B72" i="13"/>
  <c r="B71" i="13"/>
  <c r="B70" i="13"/>
  <c r="B69" i="13"/>
  <c r="B68" i="13"/>
  <c r="B67" i="13"/>
  <c r="B66" i="13"/>
  <c r="I66" i="13" s="1"/>
  <c r="B65" i="13"/>
  <c r="B64" i="13"/>
  <c r="I64" i="13" s="1"/>
  <c r="B63" i="13"/>
  <c r="B62" i="13"/>
  <c r="I62" i="13" s="1"/>
  <c r="B61" i="13"/>
  <c r="B60" i="13"/>
  <c r="B59" i="13"/>
  <c r="B58" i="13"/>
  <c r="I58" i="13" s="1"/>
  <c r="B57" i="13"/>
  <c r="I57" i="13" s="1"/>
  <c r="B56" i="13"/>
  <c r="I56" i="13" s="1"/>
  <c r="B55" i="13"/>
  <c r="I55" i="13" s="1"/>
  <c r="B54" i="13"/>
  <c r="I54" i="13" s="1"/>
  <c r="B53" i="13"/>
  <c r="I53" i="13" s="1"/>
  <c r="B52" i="13"/>
  <c r="I52" i="13" s="1"/>
  <c r="B51" i="13"/>
  <c r="I51" i="13" s="1"/>
  <c r="B50" i="13"/>
  <c r="I50" i="13" s="1"/>
  <c r="B49" i="13"/>
  <c r="I49" i="13" s="1"/>
  <c r="D49" i="13"/>
  <c r="B58" i="17"/>
  <c r="F58" i="17"/>
  <c r="B84" i="17"/>
  <c r="D84" i="17"/>
  <c r="F84" i="17"/>
  <c r="H84" i="17"/>
  <c r="D110" i="17"/>
  <c r="F110" i="17"/>
  <c r="H110" i="17"/>
  <c r="B136" i="17"/>
  <c r="H136" i="17"/>
  <c r="B58" i="18"/>
  <c r="F58" i="18"/>
  <c r="B84" i="18"/>
  <c r="D84" i="18"/>
  <c r="F84" i="18"/>
  <c r="H84" i="18"/>
  <c r="D110" i="18"/>
  <c r="F110" i="18"/>
  <c r="H110" i="18"/>
  <c r="H136" i="18"/>
  <c r="B136" i="18"/>
  <c r="B58" i="19"/>
  <c r="F58" i="19"/>
  <c r="B84" i="19"/>
  <c r="D84" i="19"/>
  <c r="F84" i="19"/>
  <c r="H84" i="19"/>
  <c r="D110" i="19"/>
  <c r="F110" i="19"/>
  <c r="H110" i="19"/>
  <c r="B136" i="19"/>
  <c r="H136" i="19"/>
  <c r="B58" i="20"/>
  <c r="F58" i="20"/>
  <c r="B84" i="20"/>
  <c r="D84" i="20"/>
  <c r="F84" i="20"/>
  <c r="H84" i="20"/>
  <c r="D110" i="20"/>
  <c r="F110" i="20"/>
  <c r="H110" i="20"/>
  <c r="B136" i="20"/>
  <c r="H136" i="20"/>
  <c r="B58" i="21"/>
  <c r="F58" i="21"/>
  <c r="B84" i="21"/>
  <c r="D84" i="21"/>
  <c r="F84" i="21"/>
  <c r="H84" i="21"/>
  <c r="D110" i="21"/>
  <c r="F110" i="21"/>
  <c r="H110" i="21"/>
  <c r="B136" i="21"/>
  <c r="H136" i="21"/>
  <c r="B58" i="22"/>
  <c r="F58" i="22"/>
  <c r="B84" i="22"/>
  <c r="D84" i="22"/>
  <c r="F84" i="22"/>
  <c r="H84" i="22"/>
  <c r="D110" i="22"/>
  <c r="F110" i="22"/>
  <c r="H110" i="22"/>
  <c r="B136" i="22"/>
  <c r="H136" i="22"/>
  <c r="B58" i="23"/>
  <c r="F58" i="23"/>
  <c r="B84" i="23"/>
  <c r="D84" i="23"/>
  <c r="F84" i="23"/>
  <c r="H84" i="23"/>
  <c r="D110" i="23"/>
  <c r="F110" i="23"/>
  <c r="H110" i="23"/>
  <c r="B136" i="23"/>
  <c r="H136" i="23"/>
  <c r="B58" i="24"/>
  <c r="F58" i="24"/>
  <c r="B84" i="24"/>
  <c r="D84" i="24"/>
  <c r="H84" i="24"/>
  <c r="F84" i="24"/>
  <c r="D110" i="24"/>
  <c r="F110" i="24"/>
  <c r="H110" i="24"/>
  <c r="B136" i="24"/>
  <c r="H136" i="24"/>
  <c r="B58" i="25"/>
  <c r="F58" i="25"/>
  <c r="B84" i="25"/>
  <c r="D84" i="25"/>
  <c r="F84" i="25"/>
  <c r="H84" i="25"/>
  <c r="D110" i="25"/>
  <c r="F110" i="25"/>
  <c r="H110" i="25"/>
  <c r="B136" i="25"/>
  <c r="H136" i="25"/>
  <c r="B58" i="26"/>
  <c r="F58" i="26"/>
  <c r="B84" i="26"/>
  <c r="D84" i="26"/>
  <c r="H84" i="26"/>
  <c r="F84" i="26"/>
  <c r="D110" i="26"/>
  <c r="F110" i="26"/>
  <c r="H110" i="26"/>
  <c r="B136" i="26"/>
  <c r="H136" i="26"/>
  <c r="B58" i="27"/>
  <c r="F58" i="27"/>
  <c r="B84" i="27"/>
  <c r="D84" i="27"/>
  <c r="F84" i="27"/>
  <c r="H84" i="27"/>
  <c r="D110" i="27"/>
  <c r="F110" i="27"/>
  <c r="H110" i="27"/>
  <c r="B136" i="27"/>
  <c r="H136" i="27"/>
  <c r="B58" i="28"/>
  <c r="F58" i="28"/>
  <c r="B84" i="28"/>
  <c r="D84" i="28"/>
  <c r="H84" i="28"/>
  <c r="F84" i="28"/>
  <c r="D110" i="28"/>
  <c r="F110" i="28"/>
  <c r="H110" i="28"/>
  <c r="B136" i="28"/>
  <c r="H136" i="28"/>
  <c r="B58" i="29"/>
  <c r="F58" i="29"/>
  <c r="B84" i="29"/>
  <c r="D84" i="29"/>
  <c r="F84" i="29"/>
  <c r="H84" i="29"/>
  <c r="D110" i="29"/>
  <c r="F110" i="29"/>
  <c r="H110" i="29"/>
  <c r="B136" i="29"/>
  <c r="H136" i="29"/>
  <c r="F136" i="29"/>
  <c r="B58" i="30"/>
  <c r="F58" i="30"/>
  <c r="B84" i="30"/>
  <c r="D84" i="30"/>
  <c r="F84" i="30"/>
  <c r="H84" i="30"/>
  <c r="D110" i="30"/>
  <c r="F110" i="30"/>
  <c r="H110" i="30"/>
  <c r="B136" i="30"/>
  <c r="H136" i="30"/>
  <c r="B58" i="31"/>
  <c r="F58" i="31"/>
  <c r="B84" i="31"/>
  <c r="D84" i="31"/>
  <c r="H84" i="31"/>
  <c r="F84" i="31"/>
  <c r="D110" i="31"/>
  <c r="H110" i="31"/>
  <c r="F110" i="31"/>
  <c r="B136" i="31"/>
  <c r="H136" i="31"/>
  <c r="B58" i="32"/>
  <c r="F58" i="32"/>
  <c r="B84" i="32"/>
  <c r="D84" i="32"/>
  <c r="H84" i="32"/>
  <c r="F84" i="32"/>
  <c r="D110" i="32"/>
  <c r="F110" i="32"/>
  <c r="H110" i="32"/>
  <c r="B136" i="32"/>
  <c r="H136" i="32"/>
  <c r="B58" i="33"/>
  <c r="F58" i="33"/>
  <c r="B84" i="33"/>
  <c r="D84" i="33"/>
  <c r="F84" i="33"/>
  <c r="H84" i="33"/>
  <c r="D110" i="33"/>
  <c r="F110" i="33"/>
  <c r="H110" i="33"/>
  <c r="B136" i="33"/>
  <c r="H136" i="33"/>
  <c r="B58" i="34"/>
  <c r="F58" i="34"/>
  <c r="B84" i="34"/>
  <c r="D84" i="34"/>
  <c r="H84" i="34"/>
  <c r="F84" i="34"/>
  <c r="D110" i="34"/>
  <c r="F110" i="34"/>
  <c r="H110" i="34"/>
  <c r="H136" i="34"/>
  <c r="B136" i="34"/>
  <c r="B58" i="35"/>
  <c r="F58" i="35"/>
  <c r="B84" i="35"/>
  <c r="D84" i="35"/>
  <c r="F84" i="35"/>
  <c r="H84" i="35"/>
  <c r="D110" i="35"/>
  <c r="F110" i="35"/>
  <c r="H110" i="35"/>
  <c r="B136" i="35"/>
  <c r="H136" i="35"/>
  <c r="B58" i="36"/>
  <c r="F58" i="36"/>
  <c r="B84" i="36"/>
  <c r="D84" i="36"/>
  <c r="H84" i="36"/>
  <c r="F84" i="36"/>
  <c r="D110" i="36"/>
  <c r="F110" i="36"/>
  <c r="H110" i="36"/>
  <c r="B136" i="36"/>
  <c r="H136" i="36"/>
  <c r="B58" i="37"/>
  <c r="F58" i="37"/>
  <c r="B84" i="37"/>
  <c r="D84" i="37"/>
  <c r="F84" i="37"/>
  <c r="H84" i="37"/>
  <c r="D110" i="37"/>
  <c r="F110" i="37"/>
  <c r="H110" i="37"/>
  <c r="B136" i="37"/>
  <c r="H136" i="37"/>
  <c r="B58" i="38"/>
  <c r="F58" i="38"/>
  <c r="B84" i="38"/>
  <c r="D84" i="38"/>
  <c r="F84" i="38"/>
  <c r="H84" i="38"/>
  <c r="D110" i="38"/>
  <c r="F110" i="38"/>
  <c r="H110" i="38"/>
  <c r="B136" i="38"/>
  <c r="H136" i="38"/>
  <c r="B58" i="39"/>
  <c r="F58" i="39"/>
  <c r="B84" i="39"/>
  <c r="D84" i="39"/>
  <c r="F84" i="39"/>
  <c r="H84" i="39"/>
  <c r="D110" i="39"/>
  <c r="F110" i="39"/>
  <c r="H110" i="39"/>
  <c r="B136" i="39"/>
  <c r="H136" i="39"/>
  <c r="B58" i="40"/>
  <c r="D58" i="40"/>
  <c r="F58" i="40"/>
  <c r="H58" i="40"/>
  <c r="B84" i="40"/>
  <c r="D84" i="40"/>
  <c r="F84" i="40"/>
  <c r="H84" i="40"/>
  <c r="B110" i="40"/>
  <c r="D110" i="40"/>
  <c r="F110" i="40"/>
  <c r="H110" i="40"/>
  <c r="B136" i="40"/>
  <c r="D136" i="40"/>
  <c r="F136" i="40"/>
  <c r="H136" i="40"/>
  <c r="B58" i="41"/>
  <c r="F58" i="41"/>
  <c r="H58" i="41"/>
  <c r="B84" i="41"/>
  <c r="D84" i="41"/>
  <c r="H84" i="41"/>
  <c r="B110" i="41"/>
  <c r="D110" i="41"/>
  <c r="F110" i="41"/>
  <c r="H110" i="41"/>
  <c r="B136" i="41"/>
  <c r="H136" i="41"/>
  <c r="B58" i="42"/>
  <c r="F58" i="42"/>
  <c r="B84" i="42"/>
  <c r="D84" i="42"/>
  <c r="F84" i="42"/>
  <c r="H84" i="42"/>
  <c r="D110" i="42"/>
  <c r="F110" i="42"/>
  <c r="H110" i="42"/>
  <c r="D136" i="42"/>
  <c r="H136" i="42"/>
  <c r="B136" i="42"/>
  <c r="B58" i="43"/>
  <c r="D58" i="43"/>
  <c r="F58" i="43"/>
  <c r="H58" i="43"/>
  <c r="B84" i="43"/>
  <c r="D84" i="43"/>
  <c r="F84" i="43"/>
  <c r="H84" i="43"/>
  <c r="B110" i="43"/>
  <c r="D110" i="43"/>
  <c r="F110" i="43"/>
  <c r="H110" i="43"/>
  <c r="B136" i="43"/>
  <c r="D136" i="43"/>
  <c r="F136" i="43"/>
  <c r="H136" i="43"/>
  <c r="H77" i="13"/>
  <c r="H76" i="13"/>
  <c r="H75" i="13"/>
  <c r="H74" i="13"/>
  <c r="H73" i="13"/>
  <c r="H72" i="13"/>
  <c r="H71" i="13"/>
  <c r="H70" i="13"/>
  <c r="H69" i="13"/>
  <c r="H68" i="13"/>
  <c r="H67" i="13"/>
  <c r="H66" i="13"/>
  <c r="H65" i="13"/>
  <c r="H64" i="13"/>
  <c r="H63" i="13"/>
  <c r="H62" i="13"/>
  <c r="H61" i="13"/>
  <c r="H60" i="13"/>
  <c r="H59" i="13"/>
  <c r="H58" i="13"/>
  <c r="H57" i="13"/>
  <c r="H56" i="13"/>
  <c r="H55" i="13"/>
  <c r="H54" i="13"/>
  <c r="H53" i="13"/>
  <c r="H52" i="13"/>
  <c r="H51" i="13"/>
  <c r="H50" i="13"/>
  <c r="H78"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E78" i="13"/>
  <c r="E77" i="13"/>
  <c r="E76" i="13"/>
  <c r="E75" i="13"/>
  <c r="E74" i="13"/>
  <c r="E73" i="13"/>
  <c r="E72" i="13"/>
  <c r="E71" i="13"/>
  <c r="E70" i="13"/>
  <c r="E69" i="13"/>
  <c r="E68" i="13"/>
  <c r="E67" i="13"/>
  <c r="E66" i="13"/>
  <c r="E65" i="13"/>
  <c r="E64" i="13"/>
  <c r="E63" i="13"/>
  <c r="E62" i="13"/>
  <c r="E61" i="13"/>
  <c r="E60" i="13"/>
  <c r="E59" i="13"/>
  <c r="E58" i="13"/>
  <c r="E57" i="13"/>
  <c r="E56" i="13"/>
  <c r="E55" i="13"/>
  <c r="E54" i="13"/>
  <c r="E53" i="13"/>
  <c r="E52" i="13"/>
  <c r="E51" i="13"/>
  <c r="E50" i="13"/>
  <c r="D78" i="13"/>
  <c r="D77" i="13"/>
  <c r="D76" i="13"/>
  <c r="D75" i="13"/>
  <c r="D74" i="13"/>
  <c r="D73" i="13"/>
  <c r="D72" i="13"/>
  <c r="D71" i="13"/>
  <c r="D70" i="13"/>
  <c r="D69" i="13"/>
  <c r="D68" i="13"/>
  <c r="D67" i="13"/>
  <c r="D66" i="13"/>
  <c r="D65" i="13"/>
  <c r="D64" i="13"/>
  <c r="D63" i="13"/>
  <c r="D62" i="13"/>
  <c r="D61" i="13"/>
  <c r="D60" i="13"/>
  <c r="D59" i="13"/>
  <c r="D58" i="13"/>
  <c r="D57" i="13"/>
  <c r="D56" i="13"/>
  <c r="D55" i="13"/>
  <c r="D54" i="13"/>
  <c r="D53" i="13"/>
  <c r="D52" i="13"/>
  <c r="D51" i="13"/>
  <c r="D50" i="13"/>
  <c r="B58" i="11"/>
  <c r="D58" i="11"/>
  <c r="H58" i="11"/>
  <c r="B84" i="11"/>
  <c r="D84" i="11"/>
  <c r="H84" i="11"/>
  <c r="H85" i="11" s="1"/>
  <c r="B110" i="11"/>
  <c r="D110" i="11"/>
  <c r="F110" i="11"/>
  <c r="B136" i="11"/>
  <c r="D136" i="11"/>
  <c r="F136" i="11"/>
  <c r="H49" i="13"/>
  <c r="F49" i="13"/>
  <c r="E49" i="13"/>
  <c r="D58" i="16"/>
  <c r="H58" i="16"/>
  <c r="B110" i="16"/>
  <c r="H111" i="16" s="1"/>
  <c r="O78" i="13" s="1"/>
  <c r="D136" i="16"/>
  <c r="F136" i="16"/>
  <c r="G153" i="16"/>
  <c r="G152" i="16"/>
  <c r="G151" i="16"/>
  <c r="G150" i="16"/>
  <c r="G149" i="16"/>
  <c r="G148" i="16"/>
  <c r="E143" i="16"/>
  <c r="E38" i="16"/>
  <c r="E64" i="16" s="1"/>
  <c r="E90" i="16" s="1"/>
  <c r="E116" i="16" s="1"/>
  <c r="E115" i="16"/>
  <c r="E89" i="16"/>
  <c r="E63" i="16"/>
  <c r="E37" i="16"/>
  <c r="B7" i="13"/>
  <c r="A25" i="13" s="1"/>
  <c r="A23" i="11" s="1"/>
  <c r="B6" i="13"/>
  <c r="A24" i="13" s="1"/>
  <c r="A22" i="17" s="1"/>
  <c r="B5" i="13"/>
  <c r="A23" i="13" s="1"/>
  <c r="A21" i="17" s="1"/>
  <c r="B4" i="13"/>
  <c r="A22" i="13" s="1"/>
  <c r="A20" i="32" s="1"/>
  <c r="D3" i="13"/>
  <c r="C21" i="13" s="1"/>
  <c r="B3" i="13"/>
  <c r="A21" i="13" s="1"/>
  <c r="D58" i="17"/>
  <c r="H58" i="17"/>
  <c r="B110" i="17"/>
  <c r="D136" i="17"/>
  <c r="F136" i="17"/>
  <c r="G153" i="17"/>
  <c r="G152" i="17"/>
  <c r="G151" i="17"/>
  <c r="G150" i="17"/>
  <c r="G149" i="17"/>
  <c r="G148" i="17"/>
  <c r="E143" i="17"/>
  <c r="E38" i="17"/>
  <c r="E64" i="17" s="1"/>
  <c r="E90" i="17" s="1"/>
  <c r="E116" i="17" s="1"/>
  <c r="E115" i="17"/>
  <c r="E89" i="17"/>
  <c r="E63" i="17"/>
  <c r="E37" i="17"/>
  <c r="D58" i="18"/>
  <c r="H58" i="18"/>
  <c r="B110" i="18"/>
  <c r="D136" i="18"/>
  <c r="F136" i="18"/>
  <c r="G153" i="18"/>
  <c r="G152" i="18"/>
  <c r="G151" i="18"/>
  <c r="G150" i="18"/>
  <c r="G149" i="18"/>
  <c r="G148" i="18"/>
  <c r="E143" i="18"/>
  <c r="E38" i="18"/>
  <c r="E64" i="18" s="1"/>
  <c r="E90" i="18" s="1"/>
  <c r="E116" i="18" s="1"/>
  <c r="E115" i="18"/>
  <c r="E89" i="18"/>
  <c r="E63" i="18"/>
  <c r="E37" i="18"/>
  <c r="D58" i="19"/>
  <c r="H58" i="19"/>
  <c r="B110" i="19"/>
  <c r="D136" i="19"/>
  <c r="F136" i="19"/>
  <c r="G153" i="19"/>
  <c r="G152" i="19"/>
  <c r="G151" i="19"/>
  <c r="G150" i="19"/>
  <c r="G149" i="19"/>
  <c r="G148" i="19"/>
  <c r="E143" i="19"/>
  <c r="E38" i="19"/>
  <c r="E64" i="19" s="1"/>
  <c r="E90" i="19" s="1"/>
  <c r="E116" i="19" s="1"/>
  <c r="E115" i="19"/>
  <c r="E89" i="19"/>
  <c r="E63" i="19"/>
  <c r="E37" i="19"/>
  <c r="D58" i="20"/>
  <c r="H58" i="20"/>
  <c r="B110" i="20"/>
  <c r="D136" i="20"/>
  <c r="F136" i="20"/>
  <c r="G153" i="20"/>
  <c r="G152" i="20"/>
  <c r="G151" i="20"/>
  <c r="G150" i="20"/>
  <c r="G149" i="20"/>
  <c r="G148" i="20"/>
  <c r="E143" i="20"/>
  <c r="E38" i="20"/>
  <c r="E64" i="20" s="1"/>
  <c r="E90" i="20" s="1"/>
  <c r="E116" i="20" s="1"/>
  <c r="E115" i="20"/>
  <c r="E89" i="20"/>
  <c r="E63" i="20"/>
  <c r="E37" i="20"/>
  <c r="D58" i="21"/>
  <c r="H58" i="21"/>
  <c r="B110" i="21"/>
  <c r="D136" i="21"/>
  <c r="F136" i="21"/>
  <c r="G153" i="21"/>
  <c r="G152" i="21"/>
  <c r="G151" i="21"/>
  <c r="G150" i="21"/>
  <c r="G149" i="21"/>
  <c r="G148" i="21"/>
  <c r="E143" i="21"/>
  <c r="E38" i="21"/>
  <c r="E64" i="21" s="1"/>
  <c r="E90" i="21" s="1"/>
  <c r="E116" i="21" s="1"/>
  <c r="E115" i="21"/>
  <c r="E89" i="21"/>
  <c r="E63" i="21"/>
  <c r="E37" i="21"/>
  <c r="D58" i="22"/>
  <c r="H58" i="22"/>
  <c r="B110" i="22"/>
  <c r="D136" i="22"/>
  <c r="F136" i="22"/>
  <c r="G153" i="22"/>
  <c r="G152" i="22"/>
  <c r="G151" i="22"/>
  <c r="G150" i="22"/>
  <c r="G149" i="22"/>
  <c r="G148" i="22"/>
  <c r="E143" i="22"/>
  <c r="E38" i="22"/>
  <c r="E64" i="22" s="1"/>
  <c r="E90" i="22" s="1"/>
  <c r="E116" i="22" s="1"/>
  <c r="E115" i="22"/>
  <c r="E89" i="22"/>
  <c r="E63" i="22"/>
  <c r="E37" i="22"/>
  <c r="D58" i="23"/>
  <c r="H58" i="23"/>
  <c r="B110" i="23"/>
  <c r="D136" i="23"/>
  <c r="F136" i="23"/>
  <c r="G153" i="23"/>
  <c r="G152" i="23"/>
  <c r="G151" i="23"/>
  <c r="G150" i="23"/>
  <c r="G149" i="23"/>
  <c r="G148" i="23"/>
  <c r="E143" i="23"/>
  <c r="E38" i="23"/>
  <c r="E64" i="23" s="1"/>
  <c r="E90" i="23" s="1"/>
  <c r="E116" i="23" s="1"/>
  <c r="E115" i="23"/>
  <c r="E89" i="23"/>
  <c r="E63" i="23"/>
  <c r="E37" i="23"/>
  <c r="D58" i="24"/>
  <c r="H58" i="24"/>
  <c r="B110" i="24"/>
  <c r="D136" i="24"/>
  <c r="F136" i="24"/>
  <c r="G153" i="24"/>
  <c r="G152" i="24"/>
  <c r="G151" i="24"/>
  <c r="G150" i="24"/>
  <c r="G149" i="24"/>
  <c r="G148" i="24"/>
  <c r="E143" i="24"/>
  <c r="E38" i="24"/>
  <c r="E64" i="24" s="1"/>
  <c r="E90" i="24" s="1"/>
  <c r="E116" i="24" s="1"/>
  <c r="E115" i="24"/>
  <c r="E89" i="24"/>
  <c r="E63" i="24"/>
  <c r="E37" i="24"/>
  <c r="D58" i="25"/>
  <c r="H58" i="25"/>
  <c r="B110" i="25"/>
  <c r="D136" i="25"/>
  <c r="F136" i="25"/>
  <c r="G153" i="25"/>
  <c r="G152" i="25"/>
  <c r="G151" i="25"/>
  <c r="G150" i="25"/>
  <c r="G149" i="25"/>
  <c r="G148" i="25"/>
  <c r="E143" i="25"/>
  <c r="E38" i="25"/>
  <c r="E64" i="25" s="1"/>
  <c r="E90" i="25" s="1"/>
  <c r="E116" i="25" s="1"/>
  <c r="E115" i="25"/>
  <c r="E89" i="25"/>
  <c r="E63" i="25"/>
  <c r="E37" i="25"/>
  <c r="D58" i="26"/>
  <c r="H58" i="26"/>
  <c r="B110" i="26"/>
  <c r="D136" i="26"/>
  <c r="F136" i="26"/>
  <c r="G153" i="26"/>
  <c r="G152" i="26"/>
  <c r="G151" i="26"/>
  <c r="G150" i="26"/>
  <c r="G149" i="26"/>
  <c r="G148" i="26"/>
  <c r="E143" i="26"/>
  <c r="E38" i="26"/>
  <c r="E64" i="26" s="1"/>
  <c r="E90" i="26" s="1"/>
  <c r="E116" i="26" s="1"/>
  <c r="E115" i="26"/>
  <c r="E89" i="26"/>
  <c r="E63" i="26"/>
  <c r="E37" i="26"/>
  <c r="D58" i="27"/>
  <c r="H58" i="27"/>
  <c r="B110" i="27"/>
  <c r="D136" i="27"/>
  <c r="F136" i="27"/>
  <c r="G153" i="27"/>
  <c r="G152" i="27"/>
  <c r="G151" i="27"/>
  <c r="G150" i="27"/>
  <c r="G149" i="27"/>
  <c r="G148" i="27"/>
  <c r="E143" i="27"/>
  <c r="E38" i="27"/>
  <c r="E64" i="27" s="1"/>
  <c r="E90" i="27" s="1"/>
  <c r="E116" i="27" s="1"/>
  <c r="E115" i="27"/>
  <c r="E89" i="27"/>
  <c r="E63" i="27"/>
  <c r="E37" i="27"/>
  <c r="D58" i="28"/>
  <c r="H58" i="28"/>
  <c r="B110" i="28"/>
  <c r="H111" i="28" s="1"/>
  <c r="O66" i="13" s="1"/>
  <c r="D136" i="28"/>
  <c r="F136" i="28"/>
  <c r="H137" i="28" s="1"/>
  <c r="Q66" i="13" s="1"/>
  <c r="G153" i="28"/>
  <c r="G152" i="28"/>
  <c r="G151" i="28"/>
  <c r="G150" i="28"/>
  <c r="G149" i="28"/>
  <c r="G148" i="28"/>
  <c r="E143" i="28"/>
  <c r="E38" i="28"/>
  <c r="E64" i="28" s="1"/>
  <c r="E90" i="28" s="1"/>
  <c r="E116" i="28" s="1"/>
  <c r="E115" i="28"/>
  <c r="E89" i="28"/>
  <c r="E63" i="28"/>
  <c r="E37" i="28"/>
  <c r="D58" i="29"/>
  <c r="H58" i="29"/>
  <c r="B110" i="29"/>
  <c r="D136" i="29"/>
  <c r="G153" i="29"/>
  <c r="G152" i="29"/>
  <c r="G151" i="29"/>
  <c r="G150" i="29"/>
  <c r="G149" i="29"/>
  <c r="G148" i="29"/>
  <c r="E143" i="29"/>
  <c r="E38" i="29"/>
  <c r="E64" i="29" s="1"/>
  <c r="E90" i="29" s="1"/>
  <c r="E116" i="29" s="1"/>
  <c r="E115" i="29"/>
  <c r="E89" i="29"/>
  <c r="E63" i="29"/>
  <c r="E37" i="29"/>
  <c r="D58" i="30"/>
  <c r="H58" i="30"/>
  <c r="B110" i="30"/>
  <c r="D136" i="30"/>
  <c r="F136" i="30"/>
  <c r="G153" i="30"/>
  <c r="G152" i="30"/>
  <c r="G151" i="30"/>
  <c r="G150" i="30"/>
  <c r="G149" i="30"/>
  <c r="G148" i="30"/>
  <c r="E143" i="30"/>
  <c r="E38" i="30"/>
  <c r="E64" i="30" s="1"/>
  <c r="E90" i="30" s="1"/>
  <c r="E116" i="30" s="1"/>
  <c r="E115" i="30"/>
  <c r="E89" i="30"/>
  <c r="E63" i="30"/>
  <c r="E37" i="30"/>
  <c r="D58" i="31"/>
  <c r="H58" i="31"/>
  <c r="B110" i="31"/>
  <c r="D136" i="31"/>
  <c r="F136" i="31"/>
  <c r="G153" i="31"/>
  <c r="G152" i="31"/>
  <c r="G151" i="31"/>
  <c r="G150" i="31"/>
  <c r="G149" i="31"/>
  <c r="G148" i="31"/>
  <c r="E143" i="31"/>
  <c r="E38" i="31"/>
  <c r="E64" i="31" s="1"/>
  <c r="E90" i="31" s="1"/>
  <c r="E116" i="31" s="1"/>
  <c r="E115" i="31"/>
  <c r="E89" i="31"/>
  <c r="E63" i="31"/>
  <c r="E37" i="31"/>
  <c r="D58" i="32"/>
  <c r="H58" i="32"/>
  <c r="B110" i="32"/>
  <c r="D136" i="32"/>
  <c r="F136" i="32"/>
  <c r="G153" i="32"/>
  <c r="G152" i="32"/>
  <c r="G151" i="32"/>
  <c r="G150" i="32"/>
  <c r="G149" i="32"/>
  <c r="G148" i="32"/>
  <c r="E143" i="32"/>
  <c r="E38" i="32"/>
  <c r="E64" i="32" s="1"/>
  <c r="E90" i="32" s="1"/>
  <c r="E116" i="32" s="1"/>
  <c r="E115" i="32"/>
  <c r="E89" i="32"/>
  <c r="E63" i="32"/>
  <c r="E37" i="32"/>
  <c r="D58" i="33"/>
  <c r="H58" i="33"/>
  <c r="B110" i="33"/>
  <c r="D136" i="33"/>
  <c r="F136" i="33"/>
  <c r="G153" i="33"/>
  <c r="G152" i="33"/>
  <c r="G151" i="33"/>
  <c r="G150" i="33"/>
  <c r="G149" i="33"/>
  <c r="G148" i="33"/>
  <c r="E143" i="33"/>
  <c r="E38" i="33"/>
  <c r="E64" i="33" s="1"/>
  <c r="E90" i="33" s="1"/>
  <c r="E116" i="33" s="1"/>
  <c r="E115" i="33"/>
  <c r="E89" i="33"/>
  <c r="E63" i="33"/>
  <c r="E37" i="33"/>
  <c r="D58" i="34"/>
  <c r="H58" i="34"/>
  <c r="B110" i="34"/>
  <c r="D136" i="34"/>
  <c r="F136" i="34"/>
  <c r="G153" i="34"/>
  <c r="G152" i="34"/>
  <c r="G151" i="34"/>
  <c r="G150" i="34"/>
  <c r="G149" i="34"/>
  <c r="G148" i="34"/>
  <c r="E143" i="34"/>
  <c r="E38" i="34"/>
  <c r="E64" i="34" s="1"/>
  <c r="E90" i="34" s="1"/>
  <c r="E116" i="34" s="1"/>
  <c r="E115" i="34"/>
  <c r="E89" i="34"/>
  <c r="E63" i="34"/>
  <c r="E37" i="34"/>
  <c r="D58" i="35"/>
  <c r="H58" i="35"/>
  <c r="B110" i="35"/>
  <c r="D136" i="35"/>
  <c r="F136" i="35"/>
  <c r="G153" i="35"/>
  <c r="G152" i="35"/>
  <c r="G151" i="35"/>
  <c r="G150" i="35"/>
  <c r="G149" i="35"/>
  <c r="G148" i="35"/>
  <c r="E143" i="35"/>
  <c r="E38" i="35"/>
  <c r="E64" i="35" s="1"/>
  <c r="E90" i="35" s="1"/>
  <c r="E116" i="35" s="1"/>
  <c r="E115" i="35"/>
  <c r="E89" i="35"/>
  <c r="E63" i="35"/>
  <c r="E37" i="35"/>
  <c r="D58" i="36"/>
  <c r="H58" i="36"/>
  <c r="B110" i="36"/>
  <c r="D136" i="36"/>
  <c r="F136" i="36"/>
  <c r="G153" i="36"/>
  <c r="G152" i="36"/>
  <c r="G151" i="36"/>
  <c r="G150" i="36"/>
  <c r="G149" i="36"/>
  <c r="G148" i="36"/>
  <c r="E143" i="36"/>
  <c r="E38" i="36"/>
  <c r="E64" i="36" s="1"/>
  <c r="E90" i="36" s="1"/>
  <c r="E116" i="36" s="1"/>
  <c r="E115" i="36"/>
  <c r="E89" i="36"/>
  <c r="E63" i="36"/>
  <c r="E37" i="36"/>
  <c r="D58" i="37"/>
  <c r="H58" i="37"/>
  <c r="B110" i="37"/>
  <c r="D136" i="37"/>
  <c r="F136" i="37"/>
  <c r="G153" i="37"/>
  <c r="G152" i="37"/>
  <c r="G151" i="37"/>
  <c r="G150" i="37"/>
  <c r="G149" i="37"/>
  <c r="G148" i="37"/>
  <c r="E143" i="37"/>
  <c r="E38" i="37"/>
  <c r="E64" i="37" s="1"/>
  <c r="E90" i="37" s="1"/>
  <c r="E116" i="37" s="1"/>
  <c r="E115" i="37"/>
  <c r="E89" i="37"/>
  <c r="E63" i="37"/>
  <c r="E37" i="37"/>
  <c r="D58" i="38"/>
  <c r="H58" i="38"/>
  <c r="B110" i="38"/>
  <c r="D136" i="38"/>
  <c r="F136" i="38"/>
  <c r="G153" i="38"/>
  <c r="G152" i="38"/>
  <c r="G151" i="38"/>
  <c r="G150" i="38"/>
  <c r="G149" i="38"/>
  <c r="G148" i="38"/>
  <c r="E143" i="38"/>
  <c r="E38" i="38"/>
  <c r="E64" i="38" s="1"/>
  <c r="E90" i="38" s="1"/>
  <c r="E116" i="38" s="1"/>
  <c r="E115" i="38"/>
  <c r="E89" i="38"/>
  <c r="E63" i="38"/>
  <c r="E37" i="38"/>
  <c r="D58" i="39"/>
  <c r="H59" i="39" s="1"/>
  <c r="K55" i="13" s="1"/>
  <c r="H58" i="39"/>
  <c r="B110" i="39"/>
  <c r="D136" i="39"/>
  <c r="F136" i="39"/>
  <c r="G153" i="39"/>
  <c r="G152" i="39"/>
  <c r="G151" i="39"/>
  <c r="G150" i="39"/>
  <c r="G149" i="39"/>
  <c r="G148" i="39"/>
  <c r="E143" i="39"/>
  <c r="E38" i="39"/>
  <c r="E64" i="39" s="1"/>
  <c r="E90" i="39" s="1"/>
  <c r="E116" i="39" s="1"/>
  <c r="E115" i="39"/>
  <c r="E89" i="39"/>
  <c r="E63" i="39"/>
  <c r="E37" i="39"/>
  <c r="G153" i="40"/>
  <c r="G152" i="40"/>
  <c r="G151" i="40"/>
  <c r="G150" i="40"/>
  <c r="G149" i="40"/>
  <c r="G148" i="40"/>
  <c r="E143" i="40"/>
  <c r="E38" i="40"/>
  <c r="E64" i="40" s="1"/>
  <c r="E90" i="40" s="1"/>
  <c r="E116" i="40" s="1"/>
  <c r="E115" i="40"/>
  <c r="E89" i="40"/>
  <c r="E63" i="40"/>
  <c r="E37" i="40"/>
  <c r="D58" i="41"/>
  <c r="D136" i="41"/>
  <c r="F136" i="41"/>
  <c r="G153" i="41"/>
  <c r="G152" i="41"/>
  <c r="G151" i="41"/>
  <c r="G150" i="41"/>
  <c r="G149" i="41"/>
  <c r="G148" i="41"/>
  <c r="E143" i="41"/>
  <c r="E38" i="41"/>
  <c r="E64" i="41" s="1"/>
  <c r="E90" i="41" s="1"/>
  <c r="E116" i="41" s="1"/>
  <c r="E115" i="41"/>
  <c r="E89" i="41"/>
  <c r="E63" i="41"/>
  <c r="E37" i="41"/>
  <c r="D58" i="42"/>
  <c r="H58" i="42"/>
  <c r="B110" i="42"/>
  <c r="F136" i="42"/>
  <c r="G153" i="42"/>
  <c r="G152" i="42"/>
  <c r="G151" i="42"/>
  <c r="G150" i="42"/>
  <c r="G149" i="42"/>
  <c r="G148" i="42"/>
  <c r="E143" i="42"/>
  <c r="E38" i="42"/>
  <c r="E64" i="42" s="1"/>
  <c r="E90" i="42" s="1"/>
  <c r="E116" i="42" s="1"/>
  <c r="E115" i="42"/>
  <c r="E89" i="42"/>
  <c r="E63" i="42"/>
  <c r="E37" i="42"/>
  <c r="G153" i="43"/>
  <c r="G152" i="43"/>
  <c r="G151" i="43"/>
  <c r="G150" i="43"/>
  <c r="G149" i="43"/>
  <c r="G148" i="43"/>
  <c r="E143" i="43"/>
  <c r="E38" i="43"/>
  <c r="E64" i="43" s="1"/>
  <c r="E90" i="43" s="1"/>
  <c r="E116" i="43" s="1"/>
  <c r="E115" i="43"/>
  <c r="E89" i="43"/>
  <c r="E63" i="43"/>
  <c r="E37" i="43"/>
  <c r="H19" i="11"/>
  <c r="G19" i="11"/>
  <c r="F19" i="11"/>
  <c r="E23" i="11"/>
  <c r="E22" i="11"/>
  <c r="E21" i="11"/>
  <c r="E20" i="11"/>
  <c r="E19" i="11"/>
  <c r="D19" i="11"/>
  <c r="E3" i="13"/>
  <c r="G153" i="11"/>
  <c r="G152" i="11"/>
  <c r="G149" i="11"/>
  <c r="G150" i="11"/>
  <c r="G151" i="11"/>
  <c r="G148" i="11"/>
  <c r="G1" i="3"/>
  <c r="G2" i="3" s="1"/>
  <c r="G3" i="3" s="1"/>
  <c r="G4" i="3" s="1"/>
  <c r="B4" i="7"/>
  <c r="B23" i="7" s="1"/>
  <c r="D4" i="7"/>
  <c r="D42" i="7" s="1"/>
  <c r="E4" i="7"/>
  <c r="E23" i="7" s="1"/>
  <c r="B5" i="7"/>
  <c r="B24" i="7" s="1"/>
  <c r="D5" i="7"/>
  <c r="D24" i="7" s="1"/>
  <c r="E5" i="7"/>
  <c r="E24" i="7" s="1"/>
  <c r="B6" i="7"/>
  <c r="B25" i="7" s="1"/>
  <c r="C6" i="7"/>
  <c r="C25" i="7" s="1"/>
  <c r="D6" i="7"/>
  <c r="D25" i="7" s="1"/>
  <c r="E6" i="7"/>
  <c r="E25" i="7" s="1"/>
  <c r="B7" i="7"/>
  <c r="B26" i="7" s="1"/>
  <c r="C7" i="7"/>
  <c r="C26" i="7" s="1"/>
  <c r="D7" i="7"/>
  <c r="D26" i="7" s="1"/>
  <c r="E7" i="7"/>
  <c r="E26" i="7" s="1"/>
  <c r="B8" i="7"/>
  <c r="B27" i="7" s="1"/>
  <c r="C8" i="7"/>
  <c r="C27" i="7" s="1"/>
  <c r="D8" i="7"/>
  <c r="D27" i="7" s="1"/>
  <c r="E8" i="7"/>
  <c r="E46" i="7" s="1"/>
  <c r="B9" i="7"/>
  <c r="B28" i="7" s="1"/>
  <c r="C9" i="7"/>
  <c r="C28" i="7" s="1"/>
  <c r="D9" i="7"/>
  <c r="D28" i="7" s="1"/>
  <c r="E9" i="7"/>
  <c r="E28" i="7" s="1"/>
  <c r="B10" i="7"/>
  <c r="B29" i="7" s="1"/>
  <c r="C10" i="7"/>
  <c r="C29" i="7" s="1"/>
  <c r="D10" i="7"/>
  <c r="D29" i="7" s="1"/>
  <c r="E10" i="7"/>
  <c r="E29" i="7" s="1"/>
  <c r="B11" i="7"/>
  <c r="B30" i="7" s="1"/>
  <c r="C11" i="7"/>
  <c r="C30" i="7" s="1"/>
  <c r="D11" i="7"/>
  <c r="D30" i="7" s="1"/>
  <c r="E11" i="7"/>
  <c r="E30" i="7" s="1"/>
  <c r="B12" i="7"/>
  <c r="B31" i="7" s="1"/>
  <c r="C12" i="7"/>
  <c r="C31" i="7" s="1"/>
  <c r="D12" i="7"/>
  <c r="D31" i="7" s="1"/>
  <c r="E12" i="7"/>
  <c r="E50" i="7" s="1"/>
  <c r="B13" i="7"/>
  <c r="B32" i="7" s="1"/>
  <c r="C13" i="7"/>
  <c r="C32" i="7" s="1"/>
  <c r="D13" i="7"/>
  <c r="D32" i="7" s="1"/>
  <c r="E13" i="7"/>
  <c r="E32" i="7" s="1"/>
  <c r="B14" i="7"/>
  <c r="B33" i="7" s="1"/>
  <c r="C14" i="7"/>
  <c r="C33" i="7" s="1"/>
  <c r="D14" i="7"/>
  <c r="D33" i="7" s="1"/>
  <c r="E14" i="7"/>
  <c r="E33" i="7" s="1"/>
  <c r="B15" i="7"/>
  <c r="B34" i="7" s="1"/>
  <c r="C15" i="7"/>
  <c r="C34" i="7" s="1"/>
  <c r="D15" i="7"/>
  <c r="D34" i="7" s="1"/>
  <c r="E15" i="7"/>
  <c r="E34" i="7" s="1"/>
  <c r="B16" i="7"/>
  <c r="B35" i="7" s="1"/>
  <c r="C16" i="7"/>
  <c r="C35" i="7" s="1"/>
  <c r="D16" i="7"/>
  <c r="D35" i="7" s="1"/>
  <c r="E16" i="7"/>
  <c r="E54" i="7" s="1"/>
  <c r="B17" i="7"/>
  <c r="B36" i="7" s="1"/>
  <c r="C17" i="7"/>
  <c r="C36" i="7" s="1"/>
  <c r="D17" i="7"/>
  <c r="D36" i="7" s="1"/>
  <c r="E17" i="7"/>
  <c r="E36" i="7" s="1"/>
  <c r="B18" i="7"/>
  <c r="B37" i="7" s="1"/>
  <c r="C18" i="7"/>
  <c r="C37" i="7" s="1"/>
  <c r="D18" i="7"/>
  <c r="D37" i="7" s="1"/>
  <c r="E18" i="7"/>
  <c r="E37" i="7" s="1"/>
  <c r="E35" i="7"/>
  <c r="B42" i="7"/>
  <c r="D43" i="7"/>
  <c r="D44" i="7"/>
  <c r="D45" i="7"/>
  <c r="D46" i="7"/>
  <c r="D47" i="7"/>
  <c r="D48" i="7"/>
  <c r="D49" i="7"/>
  <c r="D50" i="7"/>
  <c r="D51" i="7"/>
  <c r="D52" i="7"/>
  <c r="D53" i="7"/>
  <c r="D54" i="7"/>
  <c r="D55" i="7"/>
  <c r="D56" i="7"/>
  <c r="B61" i="7"/>
  <c r="D61" i="7"/>
  <c r="B62" i="7"/>
  <c r="D62" i="7"/>
  <c r="E62" i="7"/>
  <c r="B63" i="7"/>
  <c r="C63" i="7"/>
  <c r="D63" i="7"/>
  <c r="B64" i="7"/>
  <c r="D64" i="7"/>
  <c r="E64" i="7"/>
  <c r="B65" i="7"/>
  <c r="C65" i="7"/>
  <c r="D65" i="7"/>
  <c r="B66" i="7"/>
  <c r="D66" i="7"/>
  <c r="E66" i="7"/>
  <c r="B67" i="7"/>
  <c r="C67" i="7"/>
  <c r="D67" i="7"/>
  <c r="B68" i="7"/>
  <c r="D68" i="7"/>
  <c r="E68" i="7"/>
  <c r="B69" i="7"/>
  <c r="C69" i="7"/>
  <c r="D69" i="7"/>
  <c r="B70" i="7"/>
  <c r="D70" i="7"/>
  <c r="E70" i="7"/>
  <c r="B71" i="7"/>
  <c r="C71" i="7"/>
  <c r="D71" i="7"/>
  <c r="B72" i="7"/>
  <c r="D72" i="7"/>
  <c r="E72" i="7"/>
  <c r="B73" i="7"/>
  <c r="C73" i="7"/>
  <c r="D73" i="7"/>
  <c r="B74" i="7"/>
  <c r="D74" i="7"/>
  <c r="E74" i="7"/>
  <c r="B75" i="7"/>
  <c r="C75" i="7"/>
  <c r="D75" i="7"/>
  <c r="A131" i="7"/>
  <c r="A132" i="7"/>
  <c r="A133" i="7"/>
  <c r="A134" i="7"/>
  <c r="A140" i="7"/>
  <c r="A141" i="7"/>
  <c r="A142" i="7"/>
  <c r="A143" i="7"/>
  <c r="B5" i="11"/>
  <c r="B6" i="11"/>
  <c r="E8" i="11"/>
  <c r="B7" i="11"/>
  <c r="B8" i="11"/>
  <c r="B11" i="11"/>
  <c r="B13" i="11"/>
  <c r="B14" i="11"/>
  <c r="B15" i="11"/>
  <c r="F3" i="13"/>
  <c r="E37" i="11"/>
  <c r="E38" i="11"/>
  <c r="E64" i="11" s="1"/>
  <c r="E90" i="11" s="1"/>
  <c r="E116" i="11" s="1"/>
  <c r="E63" i="11"/>
  <c r="E89" i="11"/>
  <c r="E115" i="11"/>
  <c r="E143" i="11"/>
  <c r="A1" i="4"/>
  <c r="B1" i="4"/>
  <c r="A52" i="4" s="1"/>
  <c r="D1" i="4"/>
  <c r="F1" i="4"/>
  <c r="B2" i="4"/>
  <c r="C53" i="4" s="1"/>
  <c r="B3" i="4"/>
  <c r="C54" i="4" s="1"/>
  <c r="F3" i="4"/>
  <c r="K3" i="4"/>
  <c r="B5" i="4"/>
  <c r="B6" i="4"/>
  <c r="B7" i="4"/>
  <c r="C8" i="4"/>
  <c r="F8" i="4"/>
  <c r="J8" i="4"/>
  <c r="L8" i="4"/>
  <c r="C9" i="4"/>
  <c r="M25" i="4"/>
  <c r="D5" i="13"/>
  <c r="M26" i="4"/>
  <c r="M27" i="4"/>
  <c r="H64" i="4" s="1"/>
  <c r="M28" i="4"/>
  <c r="H65" i="4" s="1"/>
  <c r="M29" i="4"/>
  <c r="M30" i="4"/>
  <c r="M31" i="4"/>
  <c r="M32" i="4"/>
  <c r="H72" i="4" s="1"/>
  <c r="A35" i="4"/>
  <c r="D35" i="4"/>
  <c r="G35" i="4"/>
  <c r="A36" i="4"/>
  <c r="D36" i="4"/>
  <c r="G36" i="4"/>
  <c r="A37" i="4"/>
  <c r="D37" i="4"/>
  <c r="G37" i="4"/>
  <c r="A38" i="4"/>
  <c r="D38" i="4"/>
  <c r="G38" i="4"/>
  <c r="A39" i="4"/>
  <c r="B39" i="4"/>
  <c r="A41" i="4"/>
  <c r="A42" i="4"/>
  <c r="A43" i="4"/>
  <c r="A44" i="4"/>
  <c r="A45" i="4"/>
  <c r="B45" i="4"/>
  <c r="E63" i="4"/>
  <c r="B2" i="1"/>
  <c r="B13" i="1" s="1"/>
  <c r="B2" i="8"/>
  <c r="B3" i="8"/>
  <c r="B4" i="8"/>
  <c r="H4" i="8"/>
  <c r="B25" i="8"/>
  <c r="B5" i="8"/>
  <c r="H5" i="8"/>
  <c r="J5" i="8"/>
  <c r="K5" i="8"/>
  <c r="G78" i="8"/>
  <c r="J6" i="8"/>
  <c r="K6" i="8"/>
  <c r="J7" i="8"/>
  <c r="N56" i="8" s="1"/>
  <c r="N69" i="8" s="1"/>
  <c r="N82" i="8" s="1"/>
  <c r="K7" i="8"/>
  <c r="B8" i="8"/>
  <c r="H8" i="8"/>
  <c r="I8" i="8"/>
  <c r="J8" i="8"/>
  <c r="K8" i="8"/>
  <c r="H9" i="8"/>
  <c r="I9" i="8"/>
  <c r="J9" i="8"/>
  <c r="K9" i="8"/>
  <c r="B10" i="8"/>
  <c r="B11" i="8"/>
  <c r="B12" i="8"/>
  <c r="B16" i="8"/>
  <c r="F16" i="8"/>
  <c r="J16" i="8"/>
  <c r="N16" i="8"/>
  <c r="M16" i="8" s="1"/>
  <c r="C348" i="9" s="1"/>
  <c r="A18" i="8"/>
  <c r="I83" i="8" s="1"/>
  <c r="B16" i="13"/>
  <c r="A19" i="8"/>
  <c r="M71" i="8" s="1"/>
  <c r="A20" i="8"/>
  <c r="Q85" i="8" s="1"/>
  <c r="J20" i="8"/>
  <c r="J85" i="8" s="1"/>
  <c r="A21" i="8"/>
  <c r="E73" i="8" s="1"/>
  <c r="J21" i="8"/>
  <c r="A22" i="8"/>
  <c r="I47" i="8" s="1"/>
  <c r="J22" i="8"/>
  <c r="A23" i="8"/>
  <c r="M88" i="8" s="1"/>
  <c r="J23" i="8"/>
  <c r="A24" i="8"/>
  <c r="A49" i="8" s="1"/>
  <c r="F24" i="8"/>
  <c r="F89" i="8" s="1"/>
  <c r="A25" i="8"/>
  <c r="F25" i="8"/>
  <c r="J25" i="8"/>
  <c r="J90" i="8" s="1"/>
  <c r="N25" i="8"/>
  <c r="B31" i="8"/>
  <c r="F31" i="8"/>
  <c r="J31" i="8"/>
  <c r="N31" i="8"/>
  <c r="F32" i="8"/>
  <c r="J32" i="8"/>
  <c r="N32" i="8"/>
  <c r="R32" i="8"/>
  <c r="B35" i="8"/>
  <c r="B40" i="8"/>
  <c r="F40" i="8"/>
  <c r="J40" i="8"/>
  <c r="N40" i="8"/>
  <c r="B51" i="8"/>
  <c r="B52" i="8" s="1"/>
  <c r="F51" i="8"/>
  <c r="F52" i="8" s="1"/>
  <c r="J51" i="8"/>
  <c r="J52" i="8" s="1"/>
  <c r="N51" i="8"/>
  <c r="N52" i="8" s="1"/>
  <c r="B56" i="8"/>
  <c r="R57" i="8"/>
  <c r="R58" i="8"/>
  <c r="R59" i="8"/>
  <c r="R60" i="8"/>
  <c r="R61" i="8"/>
  <c r="R62" i="8"/>
  <c r="C63" i="8"/>
  <c r="Q4" i="8" s="1"/>
  <c r="G63" i="8"/>
  <c r="Q5" i="8" s="1"/>
  <c r="K63" i="8"/>
  <c r="O63" i="8"/>
  <c r="R63" i="8"/>
  <c r="R64" i="8"/>
  <c r="B65" i="8"/>
  <c r="F65" i="8"/>
  <c r="J65" i="8"/>
  <c r="N6" i="8" s="1"/>
  <c r="R6" i="8" s="1"/>
  <c r="N65" i="8"/>
  <c r="N7" i="8" s="1"/>
  <c r="R7" i="8" s="1"/>
  <c r="G68" i="8"/>
  <c r="K68" i="8"/>
  <c r="O68" i="8"/>
  <c r="G70" i="8"/>
  <c r="F70" i="8" s="1"/>
  <c r="F83" i="8" s="1"/>
  <c r="G71" i="8"/>
  <c r="K71" i="8"/>
  <c r="O71" i="8"/>
  <c r="G72" i="8"/>
  <c r="K72" i="8"/>
  <c r="O72" i="8"/>
  <c r="G73" i="8"/>
  <c r="K73" i="8"/>
  <c r="O73" i="8"/>
  <c r="G74" i="8"/>
  <c r="K74" i="8"/>
  <c r="O74" i="8"/>
  <c r="G75" i="8"/>
  <c r="K75" i="8"/>
  <c r="O75" i="8"/>
  <c r="G76" i="8"/>
  <c r="K76" i="8"/>
  <c r="O76" i="8"/>
  <c r="G77" i="8"/>
  <c r="K77" i="8"/>
  <c r="O77" i="8"/>
  <c r="B2" i="9"/>
  <c r="B4" i="9"/>
  <c r="B5" i="9"/>
  <c r="B8" i="9"/>
  <c r="B10" i="9"/>
  <c r="B11" i="9"/>
  <c r="B14" i="9"/>
  <c r="B15" i="9"/>
  <c r="D40" i="9"/>
  <c r="E40" i="9"/>
  <c r="F40" i="9"/>
  <c r="G40" i="9"/>
  <c r="D41" i="9"/>
  <c r="E41" i="9"/>
  <c r="F41" i="9"/>
  <c r="G41" i="9"/>
  <c r="D42" i="9"/>
  <c r="E42" i="9"/>
  <c r="F42" i="9"/>
  <c r="G42" i="9"/>
  <c r="D43" i="9"/>
  <c r="E43" i="9"/>
  <c r="F43" i="9"/>
  <c r="G43" i="9"/>
  <c r="D44" i="9"/>
  <c r="E44" i="9"/>
  <c r="F44" i="9"/>
  <c r="G44" i="9"/>
  <c r="D45" i="9"/>
  <c r="E45" i="9"/>
  <c r="F45" i="9"/>
  <c r="G45" i="9"/>
  <c r="D46" i="9"/>
  <c r="E46" i="9"/>
  <c r="F46" i="9"/>
  <c r="G46" i="9"/>
  <c r="D47" i="9"/>
  <c r="E47" i="9"/>
  <c r="F47" i="9"/>
  <c r="G47" i="9"/>
  <c r="D48" i="9"/>
  <c r="E48" i="9"/>
  <c r="F48" i="9"/>
  <c r="G48" i="9"/>
  <c r="D49" i="9"/>
  <c r="E49" i="9"/>
  <c r="F49" i="9"/>
  <c r="G49" i="9"/>
  <c r="D50" i="9"/>
  <c r="E50" i="9"/>
  <c r="F50" i="9"/>
  <c r="G50" i="9"/>
  <c r="D51" i="9"/>
  <c r="E51" i="9"/>
  <c r="F51" i="9"/>
  <c r="G51" i="9"/>
  <c r="D52" i="9"/>
  <c r="E52" i="9"/>
  <c r="F52" i="9"/>
  <c r="G52" i="9"/>
  <c r="D53" i="9"/>
  <c r="E53" i="9"/>
  <c r="F53" i="9"/>
  <c r="G53" i="9"/>
  <c r="D54" i="9"/>
  <c r="E54" i="9"/>
  <c r="F54" i="9"/>
  <c r="G54" i="9"/>
  <c r="G56" i="9" s="1"/>
  <c r="D55" i="9"/>
  <c r="E55" i="9"/>
  <c r="F55" i="9"/>
  <c r="G55" i="9"/>
  <c r="E99" i="9"/>
  <c r="F99" i="9"/>
  <c r="G99" i="9"/>
  <c r="D101" i="9"/>
  <c r="E101" i="9"/>
  <c r="F101" i="9"/>
  <c r="G101" i="9"/>
  <c r="A107" i="9"/>
  <c r="A118" i="9"/>
  <c r="A129" i="9"/>
  <c r="A140" i="9"/>
  <c r="A151" i="9"/>
  <c r="A173" i="9"/>
  <c r="A184" i="9"/>
  <c r="A269" i="9"/>
  <c r="A280" i="9"/>
  <c r="A291" i="9"/>
  <c r="A302" i="9"/>
  <c r="A313" i="9"/>
  <c r="A324" i="9"/>
  <c r="A335" i="9"/>
  <c r="A346" i="9"/>
  <c r="A350" i="9"/>
  <c r="A361" i="9"/>
  <c r="A372" i="9"/>
  <c r="A383" i="9"/>
  <c r="A394" i="9"/>
  <c r="A405" i="9"/>
  <c r="A416" i="9"/>
  <c r="A427" i="9"/>
  <c r="H1" i="4"/>
  <c r="D12" i="1"/>
  <c r="A18" i="1"/>
  <c r="A19" i="1"/>
  <c r="A20" i="1"/>
  <c r="A22" i="1"/>
  <c r="A23" i="1"/>
  <c r="D27" i="1"/>
  <c r="G130" i="1" s="1"/>
  <c r="H130" i="1" s="1"/>
  <c r="I130" i="1" s="1"/>
  <c r="J130" i="1" s="1"/>
  <c r="A35" i="1"/>
  <c r="M65" i="1"/>
  <c r="M66" i="1"/>
  <c r="M67" i="1"/>
  <c r="M68" i="1"/>
  <c r="M69" i="1"/>
  <c r="M70" i="1"/>
  <c r="G71" i="1"/>
  <c r="I71" i="1"/>
  <c r="J71" i="1"/>
  <c r="D63" i="9"/>
  <c r="E63" i="9"/>
  <c r="F63" i="9"/>
  <c r="G63" i="9"/>
  <c r="D86" i="9"/>
  <c r="E63" i="7"/>
  <c r="C64" i="7"/>
  <c r="E65" i="7"/>
  <c r="C66" i="7"/>
  <c r="E67" i="7"/>
  <c r="C68" i="7"/>
  <c r="E69" i="7"/>
  <c r="C70" i="7"/>
  <c r="E71" i="7"/>
  <c r="C72" i="7"/>
  <c r="E73" i="7"/>
  <c r="C74" i="7"/>
  <c r="E75" i="7"/>
  <c r="D64" i="9"/>
  <c r="E64" i="9"/>
  <c r="F64" i="9"/>
  <c r="G64" i="9"/>
  <c r="E120" i="1"/>
  <c r="F120" i="1"/>
  <c r="M120" i="1"/>
  <c r="E121" i="1"/>
  <c r="F121" i="1"/>
  <c r="M121" i="1"/>
  <c r="E122" i="1"/>
  <c r="F122" i="1"/>
  <c r="M122" i="1"/>
  <c r="E123" i="1"/>
  <c r="F123" i="1"/>
  <c r="M123" i="1"/>
  <c r="E124" i="1"/>
  <c r="F124" i="1"/>
  <c r="M124" i="1"/>
  <c r="E125" i="1"/>
  <c r="F125" i="1"/>
  <c r="M125" i="1"/>
  <c r="G126" i="1"/>
  <c r="D31" i="1" s="1"/>
  <c r="H126" i="1"/>
  <c r="I126" i="1"/>
  <c r="H31" i="1" s="1"/>
  <c r="H18" i="4" s="1"/>
  <c r="J126" i="1"/>
  <c r="J31" i="1" s="1"/>
  <c r="J18" i="4" s="1"/>
  <c r="M131" i="1"/>
  <c r="M132" i="1"/>
  <c r="M133" i="1"/>
  <c r="M134" i="1"/>
  <c r="M135" i="1"/>
  <c r="M136" i="1"/>
  <c r="M137" i="1"/>
  <c r="M138" i="1"/>
  <c r="G139" i="1"/>
  <c r="D32" i="1" s="1"/>
  <c r="D19" i="4" s="1"/>
  <c r="H139" i="1"/>
  <c r="I139" i="1"/>
  <c r="J139" i="1"/>
  <c r="K70" i="8"/>
  <c r="J70" i="8" s="1"/>
  <c r="J83" i="8" s="1"/>
  <c r="O70" i="8"/>
  <c r="N70" i="8" s="1"/>
  <c r="N83" i="8" s="1"/>
  <c r="D17" i="4"/>
  <c r="K78" i="8"/>
  <c r="N4" i="8"/>
  <c r="R4" i="8" s="1"/>
  <c r="B15" i="13"/>
  <c r="H137" i="41"/>
  <c r="Q53" i="13" s="1"/>
  <c r="O78" i="8"/>
  <c r="E61" i="7"/>
  <c r="E266" i="9"/>
  <c r="B185" i="9"/>
  <c r="E185" i="9"/>
  <c r="B14" i="13"/>
  <c r="I50" i="8"/>
  <c r="E75" i="8"/>
  <c r="B70" i="8"/>
  <c r="B83" i="8" s="1"/>
  <c r="R18" i="8"/>
  <c r="B17" i="13"/>
  <c r="E30" i="11"/>
  <c r="D185" i="9"/>
  <c r="C29" i="13"/>
  <c r="C24" i="13"/>
  <c r="C22" i="25" s="1"/>
  <c r="A39" i="13"/>
  <c r="A23" i="17"/>
  <c r="A41" i="13"/>
  <c r="A23" i="14"/>
  <c r="A23" i="43"/>
  <c r="A23" i="41"/>
  <c r="A20" i="40"/>
  <c r="A21" i="40"/>
  <c r="A21" i="39"/>
  <c r="A21" i="38"/>
  <c r="A21" i="37"/>
  <c r="A21" i="32"/>
  <c r="A21" i="31"/>
  <c r="A21" i="30"/>
  <c r="A21" i="29"/>
  <c r="A20" i="26"/>
  <c r="A23" i="26"/>
  <c r="A23" i="25"/>
  <c r="A23" i="24"/>
  <c r="A23" i="23"/>
  <c r="A23" i="22"/>
  <c r="A23" i="21"/>
  <c r="A23" i="20"/>
  <c r="A23" i="16"/>
  <c r="A21" i="42"/>
  <c r="A22" i="42"/>
  <c r="A23" i="42"/>
  <c r="A21" i="36"/>
  <c r="A23" i="35"/>
  <c r="A21" i="34"/>
  <c r="A21" i="33"/>
  <c r="A23" i="28"/>
  <c r="A21" i="27"/>
  <c r="A23" i="19"/>
  <c r="A20" i="18"/>
  <c r="A21" i="18"/>
  <c r="A22" i="18"/>
  <c r="A23" i="18"/>
  <c r="E27" i="7" l="1"/>
  <c r="J32" i="1"/>
  <c r="H32" i="1"/>
  <c r="J19" i="4"/>
  <c r="D16" i="4"/>
  <c r="D29" i="1"/>
  <c r="D348" i="9"/>
  <c r="E31" i="7"/>
  <c r="D23" i="7"/>
  <c r="D38" i="7" s="1"/>
  <c r="D27" i="4" s="1"/>
  <c r="E6" i="13" s="1"/>
  <c r="F32" i="1"/>
  <c r="F19" i="4" s="1"/>
  <c r="C19" i="14"/>
  <c r="C19" i="36"/>
  <c r="C19" i="34"/>
  <c r="C19" i="27"/>
  <c r="C19" i="11"/>
  <c r="C19" i="35"/>
  <c r="C19" i="28"/>
  <c r="C19" i="19"/>
  <c r="A21" i="19"/>
  <c r="A23" i="27"/>
  <c r="A21" i="28"/>
  <c r="A23" i="33"/>
  <c r="A23" i="34"/>
  <c r="A21" i="35"/>
  <c r="A23" i="36"/>
  <c r="A21" i="16"/>
  <c r="A21" i="20"/>
  <c r="A21" i="21"/>
  <c r="A21" i="22"/>
  <c r="A21" i="23"/>
  <c r="A21" i="24"/>
  <c r="A21" i="25"/>
  <c r="A21" i="26"/>
  <c r="A23" i="29"/>
  <c r="A23" i="30"/>
  <c r="A23" i="31"/>
  <c r="A23" i="32"/>
  <c r="A23" i="37"/>
  <c r="A23" i="38"/>
  <c r="A23" i="39"/>
  <c r="A23" i="40"/>
  <c r="A21" i="41"/>
  <c r="A21" i="43"/>
  <c r="A21" i="14"/>
  <c r="A21" i="11"/>
  <c r="B56" i="7"/>
  <c r="B55" i="7"/>
  <c r="B54" i="7"/>
  <c r="B53" i="7"/>
  <c r="B52" i="7"/>
  <c r="B51" i="7"/>
  <c r="B50" i="7"/>
  <c r="B49" i="7"/>
  <c r="B48" i="7"/>
  <c r="B47" i="7"/>
  <c r="B46" i="7"/>
  <c r="B45" i="7"/>
  <c r="B44" i="7"/>
  <c r="E42" i="7"/>
  <c r="E41" i="13"/>
  <c r="J29" i="1"/>
  <c r="J16" i="4" s="1"/>
  <c r="H29" i="1"/>
  <c r="L29" i="1" s="1"/>
  <c r="L16" i="4" s="1"/>
  <c r="A22" i="33"/>
  <c r="A20" i="33"/>
  <c r="A20" i="22"/>
  <c r="G41" i="13"/>
  <c r="E56" i="7"/>
  <c r="C56" i="7"/>
  <c r="E55" i="7"/>
  <c r="C55" i="7"/>
  <c r="C54" i="7"/>
  <c r="E53" i="7"/>
  <c r="C53" i="7"/>
  <c r="E52" i="7"/>
  <c r="C52" i="7"/>
  <c r="E51" i="7"/>
  <c r="C51" i="7"/>
  <c r="C50" i="7"/>
  <c r="E49" i="7"/>
  <c r="C49" i="7"/>
  <c r="E48" i="7"/>
  <c r="C48" i="7"/>
  <c r="E47" i="7"/>
  <c r="C47" i="7"/>
  <c r="C46" i="7"/>
  <c r="E45" i="7"/>
  <c r="C45" i="7"/>
  <c r="E44" i="7"/>
  <c r="C44" i="7"/>
  <c r="E43" i="7"/>
  <c r="B43" i="7"/>
  <c r="C19" i="7"/>
  <c r="D57" i="7"/>
  <c r="E27" i="4" s="1"/>
  <c r="F6" i="13" s="1"/>
  <c r="D19" i="7"/>
  <c r="C27" i="4" s="1"/>
  <c r="D6" i="13" s="1"/>
  <c r="B57" i="7"/>
  <c r="F4" i="13" s="1"/>
  <c r="D62" i="9"/>
  <c r="E62" i="9" s="1"/>
  <c r="B139" i="7"/>
  <c r="C139" i="7" s="1"/>
  <c r="D139" i="7" s="1"/>
  <c r="E139" i="7" s="1"/>
  <c r="B19" i="7"/>
  <c r="D4" i="13" s="1"/>
  <c r="I69" i="13"/>
  <c r="E30" i="24"/>
  <c r="H111" i="39"/>
  <c r="O55" i="13" s="1"/>
  <c r="H59" i="37"/>
  <c r="K57" i="13" s="1"/>
  <c r="H59" i="35"/>
  <c r="K59" i="13" s="1"/>
  <c r="H59" i="33"/>
  <c r="K61" i="13" s="1"/>
  <c r="H85" i="27"/>
  <c r="M67" i="13" s="1"/>
  <c r="H137" i="21"/>
  <c r="Q73" i="13" s="1"/>
  <c r="B20" i="8"/>
  <c r="B85" i="8" s="1"/>
  <c r="R70" i="8"/>
  <c r="R83" i="8" s="1"/>
  <c r="A20" i="17"/>
  <c r="A20" i="11"/>
  <c r="A20" i="14"/>
  <c r="A20" i="41"/>
  <c r="A20" i="39"/>
  <c r="A20" i="37"/>
  <c r="A20" i="31"/>
  <c r="A20" i="29"/>
  <c r="A20" i="25"/>
  <c r="A20" i="23"/>
  <c r="A20" i="21"/>
  <c r="A20" i="16"/>
  <c r="A20" i="42"/>
  <c r="D23" i="13"/>
  <c r="D24" i="13"/>
  <c r="D22" i="43" s="1"/>
  <c r="I40" i="13"/>
  <c r="E39" i="13"/>
  <c r="F39" i="13"/>
  <c r="D25" i="13"/>
  <c r="D23" i="18" s="1"/>
  <c r="B73" i="8"/>
  <c r="B86" i="8"/>
  <c r="F23" i="8"/>
  <c r="A70" i="8"/>
  <c r="Q70" i="8"/>
  <c r="A57" i="8"/>
  <c r="B77" i="8"/>
  <c r="B90" i="8"/>
  <c r="H137" i="25"/>
  <c r="Q69" i="13" s="1"/>
  <c r="A20" i="19"/>
  <c r="A20" i="27"/>
  <c r="A20" i="28"/>
  <c r="A20" i="34"/>
  <c r="A20" i="35"/>
  <c r="A20" i="36"/>
  <c r="A20" i="20"/>
  <c r="A20" i="24"/>
  <c r="A20" i="30"/>
  <c r="A20" i="38"/>
  <c r="A20" i="43"/>
  <c r="A38" i="13"/>
  <c r="D41" i="13"/>
  <c r="I39" i="13"/>
  <c r="G40" i="13"/>
  <c r="G39" i="13"/>
  <c r="I57" i="8"/>
  <c r="J72" i="8"/>
  <c r="F73" i="8"/>
  <c r="S4" i="8"/>
  <c r="E38" i="7"/>
  <c r="D28" i="4" s="1"/>
  <c r="E7" i="13" s="1"/>
  <c r="B38" i="7"/>
  <c r="E4" i="13" s="1"/>
  <c r="H137" i="38"/>
  <c r="Q56" i="13" s="1"/>
  <c r="H137" i="34"/>
  <c r="J77" i="8"/>
  <c r="F76" i="8"/>
  <c r="F72" i="8"/>
  <c r="H111" i="37"/>
  <c r="O57" i="13" s="1"/>
  <c r="H111" i="33"/>
  <c r="O61" i="13" s="1"/>
  <c r="H59" i="31"/>
  <c r="K63" i="13" s="1"/>
  <c r="H59" i="30"/>
  <c r="H59" i="27"/>
  <c r="H137" i="23"/>
  <c r="Q71" i="13" s="1"/>
  <c r="H111" i="11"/>
  <c r="O49" i="13" s="1"/>
  <c r="H85" i="38"/>
  <c r="M56" i="13" s="1"/>
  <c r="I59" i="13"/>
  <c r="I61" i="13"/>
  <c r="I65" i="13"/>
  <c r="I67" i="13"/>
  <c r="N20" i="8"/>
  <c r="N21" i="8"/>
  <c r="N73" i="8" s="1"/>
  <c r="N22" i="8"/>
  <c r="N23" i="8"/>
  <c r="N75" i="8" s="1"/>
  <c r="N24" i="8"/>
  <c r="N89" i="8" s="1"/>
  <c r="E30" i="34"/>
  <c r="E30" i="26"/>
  <c r="E30" i="22"/>
  <c r="K30" i="22" s="1"/>
  <c r="D21" i="20"/>
  <c r="F27" i="1"/>
  <c r="H27" i="1" s="1"/>
  <c r="J27" i="1" s="1"/>
  <c r="C74" i="1"/>
  <c r="E74" i="1" s="1"/>
  <c r="G74" i="1" s="1"/>
  <c r="I74" i="1" s="1"/>
  <c r="F35" i="8"/>
  <c r="A77" i="8"/>
  <c r="M90" i="8"/>
  <c r="A72" i="8"/>
  <c r="A59" i="8"/>
  <c r="E18" i="8"/>
  <c r="E83" i="8"/>
  <c r="E57" i="8"/>
  <c r="Q18" i="8"/>
  <c r="Q83" i="8"/>
  <c r="I70" i="8"/>
  <c r="M18" i="8"/>
  <c r="M43" i="8"/>
  <c r="M70" i="8"/>
  <c r="E43" i="8"/>
  <c r="M83" i="8"/>
  <c r="E70" i="8"/>
  <c r="Q57" i="8"/>
  <c r="Q43" i="8"/>
  <c r="D21" i="27"/>
  <c r="D21" i="31"/>
  <c r="A43" i="8"/>
  <c r="Q61" i="8"/>
  <c r="A74" i="8"/>
  <c r="D14" i="4"/>
  <c r="F14" i="4" s="1"/>
  <c r="H14" i="4" s="1"/>
  <c r="J14" i="4" s="1"/>
  <c r="C65" i="8"/>
  <c r="G119" i="1"/>
  <c r="H119" i="1" s="1"/>
  <c r="I119" i="1" s="1"/>
  <c r="J119" i="1" s="1"/>
  <c r="C38" i="7"/>
  <c r="E5" i="13" s="1"/>
  <c r="I43" i="8"/>
  <c r="M64" i="8"/>
  <c r="A83" i="8"/>
  <c r="M57" i="8"/>
  <c r="I18" i="8"/>
  <c r="I25" i="8"/>
  <c r="B130" i="7"/>
  <c r="C130" i="7" s="1"/>
  <c r="D130" i="7" s="1"/>
  <c r="E130" i="7" s="1"/>
  <c r="B19" i="9"/>
  <c r="I4" i="8" s="1"/>
  <c r="A14" i="13" s="1"/>
  <c r="C93" i="7"/>
  <c r="D39" i="9" s="1"/>
  <c r="F52" i="1"/>
  <c r="C95" i="1"/>
  <c r="E95" i="1" s="1"/>
  <c r="G95" i="1" s="1"/>
  <c r="I95" i="1" s="1"/>
  <c r="H111" i="38"/>
  <c r="O56" i="13" s="1"/>
  <c r="H111" i="18"/>
  <c r="O76" i="13" s="1"/>
  <c r="H137" i="17"/>
  <c r="Q77" i="13" s="1"/>
  <c r="H137" i="11"/>
  <c r="Q49" i="13" s="1"/>
  <c r="H14" i="13"/>
  <c r="E19" i="7"/>
  <c r="C28" i="4" s="1"/>
  <c r="D7" i="13" s="1"/>
  <c r="H111" i="42"/>
  <c r="O52" i="13" s="1"/>
  <c r="H59" i="38"/>
  <c r="H59" i="34"/>
  <c r="K60" i="13" s="1"/>
  <c r="H85" i="30"/>
  <c r="M64" i="13" s="1"/>
  <c r="H85" i="29"/>
  <c r="M65" i="13" s="1"/>
  <c r="H137" i="26"/>
  <c r="H137" i="19"/>
  <c r="Q75" i="13" s="1"/>
  <c r="H137" i="18"/>
  <c r="Q76" i="13" s="1"/>
  <c r="I63" i="13"/>
  <c r="I71" i="13"/>
  <c r="E30" i="18"/>
  <c r="K30" i="18" s="1"/>
  <c r="B72" i="8"/>
  <c r="H59" i="28"/>
  <c r="H111" i="27"/>
  <c r="O67" i="13" s="1"/>
  <c r="H59" i="43"/>
  <c r="K51" i="13" s="1"/>
  <c r="H85" i="42"/>
  <c r="M52" i="13" s="1"/>
  <c r="H85" i="41"/>
  <c r="M53" i="13" s="1"/>
  <c r="H59" i="36"/>
  <c r="K58" i="13" s="1"/>
  <c r="H59" i="32"/>
  <c r="K62" i="13" s="1"/>
  <c r="H111" i="31"/>
  <c r="O63" i="13" s="1"/>
  <c r="E30" i="14"/>
  <c r="K30" i="14" s="1"/>
  <c r="E30" i="42"/>
  <c r="K30" i="42" s="1"/>
  <c r="E30" i="40"/>
  <c r="K30" i="40" s="1"/>
  <c r="E30" i="38"/>
  <c r="K30" i="38" s="1"/>
  <c r="E30" i="36"/>
  <c r="E30" i="32"/>
  <c r="K30" i="32" s="1"/>
  <c r="E30" i="30"/>
  <c r="K30" i="30" s="1"/>
  <c r="E30" i="28"/>
  <c r="K30" i="28" s="1"/>
  <c r="A74" i="4"/>
  <c r="B141" i="7"/>
  <c r="G52" i="1"/>
  <c r="C143" i="7" s="1"/>
  <c r="F16" i="4"/>
  <c r="M71" i="1"/>
  <c r="I58" i="8"/>
  <c r="I44" i="8"/>
  <c r="Q84" i="8"/>
  <c r="A84" i="8"/>
  <c r="I84" i="8"/>
  <c r="M58" i="8"/>
  <c r="Q44" i="8"/>
  <c r="I71" i="8"/>
  <c r="K30" i="24"/>
  <c r="J30" i="24"/>
  <c r="K30" i="23"/>
  <c r="J30" i="23"/>
  <c r="S74" i="13"/>
  <c r="G155" i="20"/>
  <c r="G7" i="20"/>
  <c r="M76" i="8"/>
  <c r="Q63" i="8"/>
  <c r="M63" i="8"/>
  <c r="M24" i="8"/>
  <c r="E76" i="8"/>
  <c r="I24" i="8"/>
  <c r="I89" i="8"/>
  <c r="A76" i="8"/>
  <c r="A63" i="8"/>
  <c r="E49" i="8"/>
  <c r="I49" i="8"/>
  <c r="A89" i="8"/>
  <c r="I63" i="8"/>
  <c r="M74" i="8"/>
  <c r="A61" i="8"/>
  <c r="M87" i="8"/>
  <c r="E74" i="8"/>
  <c r="E87" i="8"/>
  <c r="K64" i="13"/>
  <c r="H137" i="24"/>
  <c r="H137" i="20"/>
  <c r="Q74" i="13" s="1"/>
  <c r="H85" i="16"/>
  <c r="M78" i="13" s="1"/>
  <c r="H40" i="13"/>
  <c r="F40" i="13"/>
  <c r="H59" i="11"/>
  <c r="K49" i="13" s="1"/>
  <c r="B74" i="8"/>
  <c r="R22" i="8"/>
  <c r="F75" i="8"/>
  <c r="F88" i="8"/>
  <c r="F19" i="8"/>
  <c r="F84" i="8" s="1"/>
  <c r="C266" i="9"/>
  <c r="D266" i="9"/>
  <c r="D428" i="9"/>
  <c r="N19" i="8"/>
  <c r="N26" i="8" s="1"/>
  <c r="N87" i="8"/>
  <c r="N74" i="8"/>
  <c r="H6" i="8"/>
  <c r="A22" i="9"/>
  <c r="H7" i="8" s="1"/>
  <c r="I16" i="8"/>
  <c r="C267" i="9" s="1"/>
  <c r="D267" i="9"/>
  <c r="K30" i="25"/>
  <c r="J30" i="25"/>
  <c r="E11" i="25" s="1"/>
  <c r="A116" i="25" s="1"/>
  <c r="R69" i="13" s="1"/>
  <c r="D8" i="22"/>
  <c r="G7" i="22"/>
  <c r="D23" i="34"/>
  <c r="A22" i="34"/>
  <c r="D22" i="19"/>
  <c r="A22" i="16"/>
  <c r="A22" i="21"/>
  <c r="A22" i="23"/>
  <c r="A22" i="25"/>
  <c r="A22" i="29"/>
  <c r="A22" i="31"/>
  <c r="A22" i="37"/>
  <c r="A22" i="39"/>
  <c r="A22" i="40"/>
  <c r="A22" i="43"/>
  <c r="A22" i="14"/>
  <c r="A22" i="11"/>
  <c r="D21" i="21"/>
  <c r="G147" i="20"/>
  <c r="E71" i="8"/>
  <c r="M19" i="8"/>
  <c r="Q25" i="8"/>
  <c r="I90" i="8"/>
  <c r="E77" i="8"/>
  <c r="E50" i="8"/>
  <c r="M25" i="8"/>
  <c r="A50" i="8"/>
  <c r="I77" i="8"/>
  <c r="Q20" i="8"/>
  <c r="M59" i="8"/>
  <c r="I85" i="8"/>
  <c r="M72" i="8"/>
  <c r="M20" i="8"/>
  <c r="A85" i="8"/>
  <c r="E72" i="8"/>
  <c r="Q45" i="8"/>
  <c r="Q59" i="8"/>
  <c r="A45" i="8"/>
  <c r="H7" i="38"/>
  <c r="K56" i="13"/>
  <c r="H137" i="27"/>
  <c r="Q67" i="13" s="1"/>
  <c r="H137" i="22"/>
  <c r="H111" i="20"/>
  <c r="O74" i="13" s="1"/>
  <c r="K30" i="21"/>
  <c r="J30" i="21"/>
  <c r="F24" i="13"/>
  <c r="F22" i="27" s="1"/>
  <c r="A22" i="19"/>
  <c r="A40" i="13"/>
  <c r="D22" i="36"/>
  <c r="A22" i="27"/>
  <c r="A22" i="35"/>
  <c r="A22" i="20"/>
  <c r="A22" i="22"/>
  <c r="A22" i="24"/>
  <c r="A22" i="26"/>
  <c r="A22" i="30"/>
  <c r="A22" i="32"/>
  <c r="A22" i="38"/>
  <c r="A22" i="41"/>
  <c r="D22" i="25"/>
  <c r="D23" i="38"/>
  <c r="C19" i="18"/>
  <c r="A22" i="28"/>
  <c r="C19" i="33"/>
  <c r="A22" i="36"/>
  <c r="C19" i="42"/>
  <c r="D8" i="16"/>
  <c r="E44" i="8"/>
  <c r="M61" i="8"/>
  <c r="H59" i="16"/>
  <c r="K78" i="13" s="1"/>
  <c r="A90" i="8"/>
  <c r="M62" i="8"/>
  <c r="A48" i="8"/>
  <c r="I88" i="8"/>
  <c r="A75" i="8"/>
  <c r="I75" i="8"/>
  <c r="I62" i="8"/>
  <c r="E48" i="8"/>
  <c r="Q46" i="8"/>
  <c r="Q21" i="8"/>
  <c r="E86" i="8"/>
  <c r="M46" i="8"/>
  <c r="Q86" i="8"/>
  <c r="M60" i="8"/>
  <c r="I46" i="8"/>
  <c r="I60" i="8"/>
  <c r="M21" i="8"/>
  <c r="M73" i="8"/>
  <c r="I73" i="8"/>
  <c r="F74" i="8"/>
  <c r="H137" i="30"/>
  <c r="Q64" i="13" s="1"/>
  <c r="H85" i="43"/>
  <c r="M51" i="13" s="1"/>
  <c r="H111" i="41"/>
  <c r="O53" i="13" s="1"/>
  <c r="H85" i="36"/>
  <c r="M58" i="13" s="1"/>
  <c r="H85" i="32"/>
  <c r="M62" i="13" s="1"/>
  <c r="H85" i="25"/>
  <c r="M69" i="13" s="1"/>
  <c r="H85" i="17"/>
  <c r="M77" i="13" s="1"/>
  <c r="I60" i="13"/>
  <c r="I68" i="13"/>
  <c r="I72" i="13"/>
  <c r="H85" i="14"/>
  <c r="J35" i="8"/>
  <c r="H111" i="34"/>
  <c r="O60" i="13" s="1"/>
  <c r="H137" i="33"/>
  <c r="Q61" i="13" s="1"/>
  <c r="H137" i="29"/>
  <c r="Q65" i="13" s="1"/>
  <c r="H59" i="24"/>
  <c r="H111" i="23"/>
  <c r="O71" i="13" s="1"/>
  <c r="H59" i="40"/>
  <c r="H85" i="34"/>
  <c r="M60" i="13" s="1"/>
  <c r="H85" i="23"/>
  <c r="M71" i="13" s="1"/>
  <c r="H85" i="19"/>
  <c r="M75" i="13" s="1"/>
  <c r="H85" i="18"/>
  <c r="M76" i="13" s="1"/>
  <c r="E30" i="41"/>
  <c r="E30" i="39"/>
  <c r="E30" i="37"/>
  <c r="K30" i="37" s="1"/>
  <c r="E30" i="31"/>
  <c r="E30" i="29"/>
  <c r="K30" i="29" s="1"/>
  <c r="H137" i="42"/>
  <c r="Q52" i="13" s="1"/>
  <c r="H111" i="30"/>
  <c r="O64" i="13" s="1"/>
  <c r="H111" i="26"/>
  <c r="O68" i="13" s="1"/>
  <c r="H111" i="22"/>
  <c r="O72" i="13" s="1"/>
  <c r="H111" i="35"/>
  <c r="O59" i="13" s="1"/>
  <c r="H111" i="24"/>
  <c r="I70" i="13"/>
  <c r="I74" i="13"/>
  <c r="I78" i="13"/>
  <c r="C22" i="17"/>
  <c r="C22" i="32"/>
  <c r="C22" i="23"/>
  <c r="H24" i="13"/>
  <c r="H22" i="19" s="1"/>
  <c r="C22" i="39"/>
  <c r="C22" i="27"/>
  <c r="C22" i="19"/>
  <c r="C22" i="14"/>
  <c r="C22" i="34"/>
  <c r="Q60" i="13"/>
  <c r="C22" i="36"/>
  <c r="C22" i="21"/>
  <c r="L30" i="25"/>
  <c r="G11" i="25" s="1"/>
  <c r="G147" i="22"/>
  <c r="S72" i="13"/>
  <c r="G155" i="22"/>
  <c r="E11" i="21"/>
  <c r="L30" i="21"/>
  <c r="G11" i="21" s="1"/>
  <c r="C22" i="42"/>
  <c r="C22" i="30"/>
  <c r="D21" i="32"/>
  <c r="D21" i="25"/>
  <c r="D21" i="24"/>
  <c r="D21" i="41"/>
  <c r="D21" i="16"/>
  <c r="D21" i="14"/>
  <c r="H14" i="22"/>
  <c r="K30" i="11"/>
  <c r="G7" i="11" s="1"/>
  <c r="J30" i="11"/>
  <c r="R43" i="8"/>
  <c r="M49" i="13"/>
  <c r="K30" i="34"/>
  <c r="J30" i="34"/>
  <c r="H14" i="20"/>
  <c r="R74" i="8"/>
  <c r="G65" i="8"/>
  <c r="N5" i="8"/>
  <c r="R5" i="8" s="1"/>
  <c r="Q7" i="8"/>
  <c r="S7" i="8" s="1"/>
  <c r="O65" i="8"/>
  <c r="R31" i="8"/>
  <c r="N35" i="8"/>
  <c r="N86" i="8"/>
  <c r="N85" i="8"/>
  <c r="F56" i="8"/>
  <c r="F69" i="8" s="1"/>
  <c r="F82" i="8" s="1"/>
  <c r="J41" i="8"/>
  <c r="J39" i="8" s="1"/>
  <c r="F31" i="1"/>
  <c r="M126" i="1"/>
  <c r="C22" i="1" s="1"/>
  <c r="Q6" i="8"/>
  <c r="S6" i="8" s="1"/>
  <c r="K65" i="8"/>
  <c r="K30" i="36"/>
  <c r="J30" i="36"/>
  <c r="J30" i="28"/>
  <c r="G147" i="16"/>
  <c r="H14" i="16"/>
  <c r="E76" i="7"/>
  <c r="G7" i="13" s="1"/>
  <c r="S63" i="8"/>
  <c r="H137" i="37"/>
  <c r="Q57" i="13" s="1"/>
  <c r="H59" i="20"/>
  <c r="K74" i="13" s="1"/>
  <c r="H111" i="19"/>
  <c r="H59" i="41"/>
  <c r="H7" i="41" s="1"/>
  <c r="H85" i="26"/>
  <c r="M68" i="13" s="1"/>
  <c r="H85" i="21"/>
  <c r="M73" i="13" s="1"/>
  <c r="D39" i="13"/>
  <c r="H137" i="14"/>
  <c r="Q50" i="13" s="1"/>
  <c r="B266" i="9"/>
  <c r="E30" i="43"/>
  <c r="K30" i="43" s="1"/>
  <c r="J30" i="42"/>
  <c r="R65" i="8"/>
  <c r="H137" i="39"/>
  <c r="Q55" i="13" s="1"/>
  <c r="H137" i="36"/>
  <c r="H111" i="32"/>
  <c r="O62" i="13" s="1"/>
  <c r="H137" i="31"/>
  <c r="Q63" i="13" s="1"/>
  <c r="H111" i="29"/>
  <c r="O65" i="13" s="1"/>
  <c r="H59" i="25"/>
  <c r="H59" i="22"/>
  <c r="K72" i="13" s="1"/>
  <c r="H111" i="21"/>
  <c r="O73" i="13" s="1"/>
  <c r="H137" i="16"/>
  <c r="Q78" i="13" s="1"/>
  <c r="H85" i="40"/>
  <c r="M54" i="13" s="1"/>
  <c r="H85" i="28"/>
  <c r="H59" i="14"/>
  <c r="K50" i="13" s="1"/>
  <c r="E30" i="19"/>
  <c r="K30" i="19" s="1"/>
  <c r="E30" i="17"/>
  <c r="K30" i="17" s="1"/>
  <c r="N72" i="8"/>
  <c r="S5" i="8"/>
  <c r="H59" i="42"/>
  <c r="H7" i="42" s="1"/>
  <c r="H111" i="36"/>
  <c r="H137" i="35"/>
  <c r="Q59" i="13" s="1"/>
  <c r="H137" i="32"/>
  <c r="H59" i="29"/>
  <c r="K65" i="13" s="1"/>
  <c r="H59" i="26"/>
  <c r="K68" i="13" s="1"/>
  <c r="H111" i="25"/>
  <c r="H59" i="18"/>
  <c r="H7" i="18" s="1"/>
  <c r="H111" i="17"/>
  <c r="O77" i="13" s="1"/>
  <c r="H137" i="43"/>
  <c r="Q51" i="13" s="1"/>
  <c r="H85" i="24"/>
  <c r="H111" i="14"/>
  <c r="B41" i="8"/>
  <c r="B39" i="8" s="1"/>
  <c r="E30" i="35"/>
  <c r="K30" i="35" s="1"/>
  <c r="E30" i="33"/>
  <c r="K30" i="33" s="1"/>
  <c r="E30" i="27"/>
  <c r="K30" i="27" s="1"/>
  <c r="M139" i="1"/>
  <c r="B75" i="8"/>
  <c r="H7" i="28"/>
  <c r="K66" i="13"/>
  <c r="K67" i="13"/>
  <c r="K70" i="13"/>
  <c r="H22" i="34"/>
  <c r="C22" i="16"/>
  <c r="K52" i="13"/>
  <c r="H7" i="26"/>
  <c r="K69" i="13"/>
  <c r="H111" i="43"/>
  <c r="H7" i="43" s="1"/>
  <c r="H137" i="40"/>
  <c r="H85" i="22"/>
  <c r="H85" i="20"/>
  <c r="M74" i="13" s="1"/>
  <c r="J30" i="20"/>
  <c r="J30" i="16"/>
  <c r="H111" i="40"/>
  <c r="O54" i="13" s="1"/>
  <c r="H85" i="39"/>
  <c r="M55" i="13" s="1"/>
  <c r="H85" i="37"/>
  <c r="M57" i="13" s="1"/>
  <c r="H85" i="35"/>
  <c r="M59" i="13" s="1"/>
  <c r="H85" i="33"/>
  <c r="H85" i="31"/>
  <c r="H59" i="23"/>
  <c r="H59" i="21"/>
  <c r="H59" i="19"/>
  <c r="H59" i="17"/>
  <c r="J30" i="17"/>
  <c r="G14" i="13"/>
  <c r="F17" i="4"/>
  <c r="A14" i="1"/>
  <c r="D21" i="33"/>
  <c r="D21" i="29"/>
  <c r="D21" i="43"/>
  <c r="D21" i="39"/>
  <c r="D21" i="42"/>
  <c r="D21" i="22"/>
  <c r="D21" i="26"/>
  <c r="D72" i="9"/>
  <c r="N90" i="8"/>
  <c r="N77" i="8"/>
  <c r="F90" i="8"/>
  <c r="F77" i="8"/>
  <c r="F26" i="8"/>
  <c r="A16" i="8"/>
  <c r="C105" i="9" s="1"/>
  <c r="D105" i="9"/>
  <c r="J56" i="8"/>
  <c r="J69" i="8" s="1"/>
  <c r="J82" i="8" s="1"/>
  <c r="N41" i="8"/>
  <c r="N39" i="8" s="1"/>
  <c r="B76" i="8"/>
  <c r="R24" i="8"/>
  <c r="B71" i="8"/>
  <c r="R19" i="8"/>
  <c r="B69" i="8"/>
  <c r="B82" i="8"/>
  <c r="E25" i="8"/>
  <c r="M77" i="8"/>
  <c r="A64" i="8"/>
  <c r="E90" i="8"/>
  <c r="Q64" i="8"/>
  <c r="Q90" i="8"/>
  <c r="I64" i="8"/>
  <c r="Q50" i="8"/>
  <c r="Q77" i="8"/>
  <c r="E64" i="8"/>
  <c r="M50" i="8"/>
  <c r="J89" i="8"/>
  <c r="J76" i="8"/>
  <c r="E24" i="8"/>
  <c r="Q89" i="8"/>
  <c r="M89" i="8"/>
  <c r="Q76" i="8"/>
  <c r="I76" i="8"/>
  <c r="Q24" i="8"/>
  <c r="E89" i="8"/>
  <c r="Q49" i="8"/>
  <c r="E63" i="8"/>
  <c r="M49" i="8"/>
  <c r="J88" i="8"/>
  <c r="J75" i="8"/>
  <c r="R23" i="8"/>
  <c r="E23" i="8"/>
  <c r="I23" i="8"/>
  <c r="Q23" i="8"/>
  <c r="A88" i="8"/>
  <c r="M75" i="8"/>
  <c r="E88" i="8"/>
  <c r="I48" i="8"/>
  <c r="M23" i="8"/>
  <c r="Q88" i="8"/>
  <c r="E62" i="8"/>
  <c r="Q48" i="8"/>
  <c r="Q75" i="8"/>
  <c r="Q62" i="8"/>
  <c r="A62" i="8"/>
  <c r="M48" i="8"/>
  <c r="J87" i="8"/>
  <c r="J74" i="8"/>
  <c r="E22" i="8"/>
  <c r="I22" i="8"/>
  <c r="Q22" i="8"/>
  <c r="M47" i="8"/>
  <c r="E61" i="8"/>
  <c r="M22" i="8"/>
  <c r="E47" i="8"/>
  <c r="Q87" i="8"/>
  <c r="I87" i="8"/>
  <c r="A87" i="8"/>
  <c r="Q74" i="8"/>
  <c r="I74" i="8"/>
  <c r="I61" i="8"/>
  <c r="Q47" i="8"/>
  <c r="A47" i="8"/>
  <c r="J86" i="8"/>
  <c r="J73" i="8"/>
  <c r="E21" i="8"/>
  <c r="A46" i="8"/>
  <c r="M86" i="8"/>
  <c r="I21" i="8"/>
  <c r="I86" i="8"/>
  <c r="A86" i="8"/>
  <c r="A73" i="8"/>
  <c r="E60" i="8"/>
  <c r="Q73" i="8"/>
  <c r="Q60" i="8"/>
  <c r="A60" i="8"/>
  <c r="E46" i="8"/>
  <c r="E20" i="8"/>
  <c r="E59" i="8"/>
  <c r="E45" i="8"/>
  <c r="I20" i="8"/>
  <c r="M45" i="8"/>
  <c r="M85" i="8"/>
  <c r="E85" i="8"/>
  <c r="Q72" i="8"/>
  <c r="I72" i="8"/>
  <c r="I59" i="8"/>
  <c r="I45" i="8"/>
  <c r="J84" i="8"/>
  <c r="J71" i="8"/>
  <c r="J26" i="8"/>
  <c r="E19" i="8"/>
  <c r="Q19" i="8"/>
  <c r="I19" i="8"/>
  <c r="E84" i="8"/>
  <c r="A71" i="8"/>
  <c r="M84" i="8"/>
  <c r="E58" i="8"/>
  <c r="A44" i="8"/>
  <c r="Q71" i="8"/>
  <c r="Q58" i="8"/>
  <c r="A58" i="8"/>
  <c r="M44" i="8"/>
  <c r="E16" i="8"/>
  <c r="C186" i="9" s="1"/>
  <c r="D186" i="9"/>
  <c r="C40" i="13"/>
  <c r="C25" i="13"/>
  <c r="C23" i="34" s="1"/>
  <c r="H41" i="13"/>
  <c r="F41" i="13"/>
  <c r="C41" i="13"/>
  <c r="G23" i="13"/>
  <c r="G21" i="33" s="1"/>
  <c r="D40" i="13"/>
  <c r="I41" i="13"/>
  <c r="H22" i="21"/>
  <c r="F22" i="23"/>
  <c r="C19" i="17"/>
  <c r="D22" i="35"/>
  <c r="D22" i="20"/>
  <c r="D22" i="37"/>
  <c r="C22" i="11"/>
  <c r="C22" i="43"/>
  <c r="C22" i="37"/>
  <c r="C22" i="33"/>
  <c r="C22" i="41"/>
  <c r="C22" i="18"/>
  <c r="D23" i="42"/>
  <c r="D23" i="39"/>
  <c r="D23" i="11"/>
  <c r="D23" i="27"/>
  <c r="D21" i="40"/>
  <c r="C22" i="20"/>
  <c r="C22" i="22"/>
  <c r="C22" i="24"/>
  <c r="C22" i="26"/>
  <c r="C22" i="28"/>
  <c r="C22" i="29"/>
  <c r="C22" i="31"/>
  <c r="C22" i="35"/>
  <c r="C22" i="38"/>
  <c r="C22" i="40"/>
  <c r="C19" i="16"/>
  <c r="C19" i="20"/>
  <c r="C19" i="21"/>
  <c r="C19" i="22"/>
  <c r="C19" i="23"/>
  <c r="C19" i="24"/>
  <c r="C19" i="25"/>
  <c r="C19" i="26"/>
  <c r="C19" i="29"/>
  <c r="C19" i="30"/>
  <c r="C19" i="31"/>
  <c r="C19" i="32"/>
  <c r="C19" i="37"/>
  <c r="C19" i="38"/>
  <c r="C19" i="39"/>
  <c r="C19" i="40"/>
  <c r="C19" i="41"/>
  <c r="C19" i="43"/>
  <c r="D21" i="18"/>
  <c r="D21" i="23"/>
  <c r="D21" i="19"/>
  <c r="C22" i="13"/>
  <c r="E40" i="13"/>
  <c r="J39" i="13"/>
  <c r="H39" i="13"/>
  <c r="C39" i="13"/>
  <c r="G24" i="13"/>
  <c r="C23" i="13"/>
  <c r="J41" i="13"/>
  <c r="D21" i="17"/>
  <c r="D21" i="30"/>
  <c r="D21" i="34"/>
  <c r="D21" i="38"/>
  <c r="F23" i="13"/>
  <c r="D21" i="36"/>
  <c r="D21" i="11"/>
  <c r="D21" i="35"/>
  <c r="J40" i="13"/>
  <c r="G25" i="13"/>
  <c r="G23" i="34" s="1"/>
  <c r="R25" i="8"/>
  <c r="D85" i="9"/>
  <c r="E85" i="9" s="1"/>
  <c r="F85" i="9" s="1"/>
  <c r="G85" i="9" s="1"/>
  <c r="N76" i="8"/>
  <c r="E56" i="9"/>
  <c r="F39" i="8"/>
  <c r="F66" i="9"/>
  <c r="C76" i="7"/>
  <c r="G5" i="13" s="1"/>
  <c r="E89" i="9"/>
  <c r="G66" i="9"/>
  <c r="D18" i="4"/>
  <c r="F86" i="9"/>
  <c r="E66" i="9"/>
  <c r="H52" i="1"/>
  <c r="D66" i="9"/>
  <c r="D76" i="7"/>
  <c r="G6" i="13" s="1"/>
  <c r="G63" i="1"/>
  <c r="H63" i="1" s="1"/>
  <c r="I63" i="1" s="1"/>
  <c r="J63" i="1" s="1"/>
  <c r="H19" i="4"/>
  <c r="L32" i="1"/>
  <c r="C23" i="1" s="1"/>
  <c r="D91" i="9"/>
  <c r="D89" i="9"/>
  <c r="F41" i="1"/>
  <c r="A19" i="11"/>
  <c r="A19" i="42"/>
  <c r="A19" i="35"/>
  <c r="A19" i="33"/>
  <c r="A19" i="27"/>
  <c r="A19" i="18"/>
  <c r="A19" i="43"/>
  <c r="A19" i="40"/>
  <c r="A19" i="38"/>
  <c r="A19" i="32"/>
  <c r="A19" i="30"/>
  <c r="A19" i="26"/>
  <c r="A19" i="24"/>
  <c r="A19" i="22"/>
  <c r="A19" i="20"/>
  <c r="A19" i="16"/>
  <c r="A19" i="36"/>
  <c r="A19" i="34"/>
  <c r="A19" i="28"/>
  <c r="A19" i="19"/>
  <c r="A19" i="17"/>
  <c r="A19" i="14"/>
  <c r="A19" i="41"/>
  <c r="A19" i="39"/>
  <c r="A19" i="37"/>
  <c r="A19" i="31"/>
  <c r="A19" i="29"/>
  <c r="A19" i="25"/>
  <c r="A19" i="23"/>
  <c r="A19" i="21"/>
  <c r="F56" i="9"/>
  <c r="D56" i="9"/>
  <c r="B76" i="7"/>
  <c r="G4" i="13" s="1"/>
  <c r="R87" i="8"/>
  <c r="G39" i="4"/>
  <c r="G21" i="27"/>
  <c r="R47" i="8"/>
  <c r="B26" i="8"/>
  <c r="D72" i="4"/>
  <c r="D23" i="19" l="1"/>
  <c r="D23" i="35"/>
  <c r="D23" i="30"/>
  <c r="D23" i="20"/>
  <c r="D22" i="30"/>
  <c r="D22" i="41"/>
  <c r="D22" i="24"/>
  <c r="D22" i="34"/>
  <c r="F22" i="40"/>
  <c r="H22" i="39"/>
  <c r="H22" i="14"/>
  <c r="H22" i="41"/>
  <c r="R20" i="8"/>
  <c r="R21" i="8"/>
  <c r="R73" i="8" s="1"/>
  <c r="N88" i="8"/>
  <c r="F22" i="32"/>
  <c r="D23" i="25"/>
  <c r="D22" i="32"/>
  <c r="D23" i="29"/>
  <c r="D23" i="17"/>
  <c r="D23" i="43"/>
  <c r="D22" i="38"/>
  <c r="E57" i="7"/>
  <c r="E28" i="4" s="1"/>
  <c r="F7" i="13" s="1"/>
  <c r="H16" i="4"/>
  <c r="C20" i="1"/>
  <c r="I20" i="1" s="1"/>
  <c r="L20" i="1" s="1"/>
  <c r="D95" i="9"/>
  <c r="E95" i="9" s="1"/>
  <c r="F95" i="9" s="1"/>
  <c r="G95" i="9" s="1"/>
  <c r="G23" i="30"/>
  <c r="R45" i="8"/>
  <c r="D23" i="23"/>
  <c r="D23" i="31"/>
  <c r="D23" i="40"/>
  <c r="D23" i="24"/>
  <c r="D23" i="33"/>
  <c r="F25" i="13"/>
  <c r="F23" i="32" s="1"/>
  <c r="D23" i="26"/>
  <c r="D22" i="28"/>
  <c r="D22" i="33"/>
  <c r="D22" i="39"/>
  <c r="D22" i="11"/>
  <c r="D22" i="22"/>
  <c r="D22" i="26"/>
  <c r="D22" i="17"/>
  <c r="F22" i="16"/>
  <c r="H22" i="26"/>
  <c r="H22" i="35"/>
  <c r="H22" i="29"/>
  <c r="H22" i="40"/>
  <c r="F22" i="17"/>
  <c r="F71" i="8"/>
  <c r="D23" i="14"/>
  <c r="D23" i="36"/>
  <c r="D22" i="14"/>
  <c r="D22" i="42"/>
  <c r="D23" i="41"/>
  <c r="D22" i="27"/>
  <c r="D23" i="28"/>
  <c r="D22" i="21"/>
  <c r="D22" i="18"/>
  <c r="D93" i="7"/>
  <c r="D8" i="13"/>
  <c r="C57" i="7"/>
  <c r="F18" i="4"/>
  <c r="F34" i="1"/>
  <c r="I22" i="1"/>
  <c r="L22" i="1" s="1"/>
  <c r="J30" i="14"/>
  <c r="J30" i="22"/>
  <c r="K30" i="26"/>
  <c r="J30" i="26"/>
  <c r="D21" i="37"/>
  <c r="D21" i="28"/>
  <c r="D23" i="16"/>
  <c r="D23" i="37"/>
  <c r="D23" i="22"/>
  <c r="D23" i="32"/>
  <c r="D23" i="21"/>
  <c r="D22" i="16"/>
  <c r="D22" i="40"/>
  <c r="D22" i="31"/>
  <c r="D22" i="23"/>
  <c r="D22" i="29"/>
  <c r="D8" i="40"/>
  <c r="G7" i="40"/>
  <c r="F22" i="29"/>
  <c r="F22" i="37"/>
  <c r="K76" i="13"/>
  <c r="I24" i="13"/>
  <c r="C140" i="7"/>
  <c r="F22" i="24"/>
  <c r="F22" i="31"/>
  <c r="D8" i="18"/>
  <c r="G7" i="18"/>
  <c r="H8" i="18" s="1"/>
  <c r="J30" i="30"/>
  <c r="E11" i="14"/>
  <c r="A64" i="14" s="1"/>
  <c r="N50" i="13" s="1"/>
  <c r="L30" i="14"/>
  <c r="G11" i="14" s="1"/>
  <c r="B105" i="9"/>
  <c r="G21" i="32"/>
  <c r="F23" i="36"/>
  <c r="B20" i="9"/>
  <c r="B186" i="9" s="1"/>
  <c r="F22" i="11"/>
  <c r="F22" i="25"/>
  <c r="F22" i="28"/>
  <c r="F22" i="42"/>
  <c r="J30" i="27"/>
  <c r="H7" i="36"/>
  <c r="C141" i="7"/>
  <c r="J30" i="18"/>
  <c r="F22" i="18"/>
  <c r="F22" i="20"/>
  <c r="D8" i="14"/>
  <c r="D39" i="14"/>
  <c r="D117" i="14"/>
  <c r="G7" i="14"/>
  <c r="D91" i="14"/>
  <c r="D92" i="14" s="1"/>
  <c r="D65" i="14"/>
  <c r="Q68" i="13"/>
  <c r="J30" i="32"/>
  <c r="B140" i="7"/>
  <c r="B142" i="7"/>
  <c r="B143" i="7"/>
  <c r="F68" i="9"/>
  <c r="D58" i="9"/>
  <c r="G7" i="30"/>
  <c r="D8" i="30"/>
  <c r="J30" i="40"/>
  <c r="C142" i="7"/>
  <c r="F22" i="36"/>
  <c r="F22" i="43"/>
  <c r="D8" i="32"/>
  <c r="G7" i="32"/>
  <c r="D8" i="42"/>
  <c r="G7" i="42"/>
  <c r="G21" i="43"/>
  <c r="G21" i="42"/>
  <c r="D68" i="9"/>
  <c r="F22" i="19"/>
  <c r="F22" i="14"/>
  <c r="F22" i="41"/>
  <c r="F22" i="33"/>
  <c r="J30" i="29"/>
  <c r="H7" i="27"/>
  <c r="H8" i="42"/>
  <c r="F22" i="35"/>
  <c r="R35" i="8"/>
  <c r="D8" i="28"/>
  <c r="G7" i="28"/>
  <c r="H8" i="28" s="1"/>
  <c r="G7" i="38"/>
  <c r="H8" i="38" s="1"/>
  <c r="D8" i="38"/>
  <c r="J30" i="38"/>
  <c r="L19" i="4"/>
  <c r="O70" i="13"/>
  <c r="H7" i="14"/>
  <c r="S65" i="8"/>
  <c r="K30" i="31"/>
  <c r="J30" i="31"/>
  <c r="K54" i="13"/>
  <c r="M50" i="13"/>
  <c r="F22" i="22"/>
  <c r="F22" i="38"/>
  <c r="F22" i="26"/>
  <c r="F22" i="39"/>
  <c r="F22" i="21"/>
  <c r="F22" i="34"/>
  <c r="F22" i="30"/>
  <c r="N84" i="8"/>
  <c r="N71" i="8"/>
  <c r="H7" i="30"/>
  <c r="H8" i="30" s="1"/>
  <c r="E11" i="23"/>
  <c r="L30" i="23"/>
  <c r="G11" i="23" s="1"/>
  <c r="Q72" i="13"/>
  <c r="G7" i="23"/>
  <c r="D8" i="23"/>
  <c r="A90" i="21"/>
  <c r="P73" i="13" s="1"/>
  <c r="H7" i="11"/>
  <c r="H8" i="11" s="1"/>
  <c r="A38" i="14"/>
  <c r="L50" i="13" s="1"/>
  <c r="H7" i="34"/>
  <c r="K30" i="39"/>
  <c r="J30" i="39"/>
  <c r="G155" i="16"/>
  <c r="S78" i="13"/>
  <c r="D8" i="25"/>
  <c r="G7" i="25"/>
  <c r="Q70" i="13"/>
  <c r="E11" i="24"/>
  <c r="A64" i="24" s="1"/>
  <c r="L30" i="24"/>
  <c r="G11" i="24" s="1"/>
  <c r="D8" i="37"/>
  <c r="G7" i="37"/>
  <c r="A64" i="21"/>
  <c r="J30" i="37"/>
  <c r="E11" i="37" s="1"/>
  <c r="H7" i="22"/>
  <c r="H8" i="22" s="1"/>
  <c r="J30" i="35"/>
  <c r="L30" i="35" s="1"/>
  <c r="G11" i="35" s="1"/>
  <c r="G7" i="29"/>
  <c r="D8" i="29"/>
  <c r="K30" i="41"/>
  <c r="J30" i="41"/>
  <c r="D8" i="21"/>
  <c r="G7" i="21"/>
  <c r="D8" i="24"/>
  <c r="G7" i="24"/>
  <c r="D8" i="33"/>
  <c r="G7" i="33"/>
  <c r="M70" i="13"/>
  <c r="O69" i="13"/>
  <c r="A90" i="25"/>
  <c r="P69" i="13" s="1"/>
  <c r="G7" i="19"/>
  <c r="D8" i="19"/>
  <c r="L30" i="28"/>
  <c r="G11" i="28" s="1"/>
  <c r="E11" i="28"/>
  <c r="A64" i="28" s="1"/>
  <c r="N66" i="13" s="1"/>
  <c r="H7" i="16"/>
  <c r="H8" i="16" s="1"/>
  <c r="E11" i="34"/>
  <c r="L30" i="34"/>
  <c r="G11" i="34" s="1"/>
  <c r="D117" i="11"/>
  <c r="D118" i="11" s="1"/>
  <c r="D91" i="11"/>
  <c r="D92" i="11" s="1"/>
  <c r="D65" i="11"/>
  <c r="D66" i="11" s="1"/>
  <c r="H22" i="18"/>
  <c r="H22" i="38"/>
  <c r="H22" i="43"/>
  <c r="H22" i="28"/>
  <c r="H22" i="31"/>
  <c r="H22" i="11"/>
  <c r="H22" i="17"/>
  <c r="H22" i="20"/>
  <c r="H22" i="23"/>
  <c r="G21" i="35"/>
  <c r="B21" i="9"/>
  <c r="B267" i="9" s="1"/>
  <c r="G21" i="26"/>
  <c r="F23" i="26"/>
  <c r="F23" i="31"/>
  <c r="L31" i="1"/>
  <c r="L18" i="4" s="1"/>
  <c r="H22" i="30"/>
  <c r="H22" i="42"/>
  <c r="H22" i="37"/>
  <c r="J30" i="43"/>
  <c r="D39" i="11"/>
  <c r="D40" i="11" s="1"/>
  <c r="H22" i="32"/>
  <c r="H22" i="36"/>
  <c r="G7" i="35"/>
  <c r="D8" i="35"/>
  <c r="O58" i="13"/>
  <c r="L30" i="42"/>
  <c r="G11" i="42" s="1"/>
  <c r="E11" i="42"/>
  <c r="A38" i="42" s="1"/>
  <c r="O75" i="13"/>
  <c r="D118" i="14"/>
  <c r="L30" i="36"/>
  <c r="G11" i="36" s="1"/>
  <c r="E11" i="36"/>
  <c r="A90" i="36" s="1"/>
  <c r="P58" i="13" s="1"/>
  <c r="J30" i="19"/>
  <c r="G7" i="34"/>
  <c r="D8" i="34"/>
  <c r="E10" i="17"/>
  <c r="E10" i="40"/>
  <c r="E10" i="32"/>
  <c r="E10" i="26"/>
  <c r="E10" i="22"/>
  <c r="E10" i="43"/>
  <c r="E10" i="38"/>
  <c r="E10" i="30"/>
  <c r="E10" i="24"/>
  <c r="E10" i="20"/>
  <c r="E10" i="39"/>
  <c r="E10" i="25"/>
  <c r="E10" i="23"/>
  <c r="E10" i="14"/>
  <c r="E10" i="31"/>
  <c r="E10" i="21"/>
  <c r="E10" i="11"/>
  <c r="E10" i="41"/>
  <c r="E10" i="29"/>
  <c r="E10" i="16"/>
  <c r="E10" i="42"/>
  <c r="E10" i="35"/>
  <c r="E10" i="33"/>
  <c r="E10" i="27"/>
  <c r="E10" i="18"/>
  <c r="E10" i="37"/>
  <c r="E10" i="36"/>
  <c r="E10" i="34"/>
  <c r="E10" i="28"/>
  <c r="E10" i="19"/>
  <c r="H7" i="25"/>
  <c r="H7" i="29"/>
  <c r="H8" i="29" s="1"/>
  <c r="K53" i="13"/>
  <c r="H7" i="24"/>
  <c r="D40" i="14"/>
  <c r="M66" i="13"/>
  <c r="D8" i="43"/>
  <c r="G7" i="43"/>
  <c r="H8" i="43" s="1"/>
  <c r="G7" i="36"/>
  <c r="H8" i="36" s="1"/>
  <c r="D8" i="36"/>
  <c r="R46" i="8"/>
  <c r="R86" i="8"/>
  <c r="S8" i="8"/>
  <c r="R8" i="8" s="1"/>
  <c r="D66" i="14"/>
  <c r="G21" i="40"/>
  <c r="F23" i="25"/>
  <c r="F23" i="19"/>
  <c r="H22" i="22"/>
  <c r="H22" i="16"/>
  <c r="H22" i="25"/>
  <c r="H22" i="33"/>
  <c r="J30" i="33"/>
  <c r="L30" i="33" s="1"/>
  <c r="G11" i="33" s="1"/>
  <c r="D8" i="11"/>
  <c r="G155" i="11" s="1"/>
  <c r="H22" i="24"/>
  <c r="H22" i="27"/>
  <c r="G7" i="27"/>
  <c r="H8" i="27" s="1"/>
  <c r="D8" i="27"/>
  <c r="O50" i="13"/>
  <c r="Q62" i="13"/>
  <c r="G7" i="17"/>
  <c r="D8" i="17"/>
  <c r="Q58" i="13"/>
  <c r="H7" i="32"/>
  <c r="E11" i="18"/>
  <c r="L30" i="18"/>
  <c r="G11" i="18" s="1"/>
  <c r="E11" i="11"/>
  <c r="L30" i="11"/>
  <c r="G11" i="11" s="1"/>
  <c r="J73" i="13"/>
  <c r="A116" i="21"/>
  <c r="R73" i="13" s="1"/>
  <c r="A38" i="25"/>
  <c r="A64" i="25"/>
  <c r="N69" i="13" s="1"/>
  <c r="J69" i="13"/>
  <c r="E12" i="25"/>
  <c r="T69" i="13" s="1"/>
  <c r="E68" i="9"/>
  <c r="F20" i="4" s="1"/>
  <c r="G68" i="9"/>
  <c r="J33" i="1" s="1"/>
  <c r="B78" i="8"/>
  <c r="O4" i="8" s="1"/>
  <c r="L30" i="17"/>
  <c r="G11" i="17" s="1"/>
  <c r="E11" i="17"/>
  <c r="L30" i="29"/>
  <c r="G11" i="29" s="1"/>
  <c r="E11" i="29"/>
  <c r="H7" i="19"/>
  <c r="H8" i="19" s="1"/>
  <c r="K75" i="13"/>
  <c r="H7" i="23"/>
  <c r="K71" i="13"/>
  <c r="M61" i="13"/>
  <c r="L30" i="16"/>
  <c r="G11" i="16" s="1"/>
  <c r="E11" i="16"/>
  <c r="H7" i="40"/>
  <c r="H8" i="40" s="1"/>
  <c r="O51" i="13"/>
  <c r="H7" i="37"/>
  <c r="H7" i="33"/>
  <c r="S49" i="13"/>
  <c r="L30" i="27"/>
  <c r="G11" i="27" s="1"/>
  <c r="E11" i="27"/>
  <c r="L30" i="43"/>
  <c r="G11" i="43" s="1"/>
  <c r="E11" i="43"/>
  <c r="H7" i="17"/>
  <c r="K77" i="13"/>
  <c r="H7" i="21"/>
  <c r="H8" i="21" s="1"/>
  <c r="K73" i="13"/>
  <c r="A38" i="21"/>
  <c r="L73" i="13" s="1"/>
  <c r="M63" i="13"/>
  <c r="L30" i="20"/>
  <c r="G11" i="20" s="1"/>
  <c r="E11" i="20"/>
  <c r="M72" i="13"/>
  <c r="Q54" i="13"/>
  <c r="H7" i="39"/>
  <c r="H7" i="35"/>
  <c r="H8" i="35" s="1"/>
  <c r="H7" i="31"/>
  <c r="H7" i="20"/>
  <c r="H8" i="20" s="1"/>
  <c r="G8" i="13"/>
  <c r="R90" i="8"/>
  <c r="R77" i="8"/>
  <c r="F21" i="18"/>
  <c r="F21" i="22"/>
  <c r="F21" i="26"/>
  <c r="F21" i="30"/>
  <c r="F21" i="34"/>
  <c r="F21" i="38"/>
  <c r="F21" i="42"/>
  <c r="F21" i="17"/>
  <c r="F21" i="23"/>
  <c r="F21" i="27"/>
  <c r="F21" i="35"/>
  <c r="F21" i="41"/>
  <c r="F21" i="11"/>
  <c r="F21" i="31"/>
  <c r="F21" i="37"/>
  <c r="F21" i="16"/>
  <c r="F21" i="20"/>
  <c r="F21" i="24"/>
  <c r="F21" i="28"/>
  <c r="F21" i="32"/>
  <c r="F21" i="36"/>
  <c r="F21" i="40"/>
  <c r="F21" i="14"/>
  <c r="F21" i="19"/>
  <c r="F21" i="25"/>
  <c r="F21" i="29"/>
  <c r="F21" i="39"/>
  <c r="F21" i="43"/>
  <c r="F21" i="21"/>
  <c r="F21" i="33"/>
  <c r="G22" i="36"/>
  <c r="G22" i="18"/>
  <c r="G22" i="17"/>
  <c r="G22" i="16"/>
  <c r="G22" i="29"/>
  <c r="G22" i="31"/>
  <c r="G22" i="35"/>
  <c r="G22" i="38"/>
  <c r="G22" i="42"/>
  <c r="G22" i="19"/>
  <c r="G22" i="21"/>
  <c r="G22" i="23"/>
  <c r="G22" i="25"/>
  <c r="G22" i="27"/>
  <c r="G22" i="40"/>
  <c r="G22" i="34"/>
  <c r="G22" i="33"/>
  <c r="G22" i="11"/>
  <c r="G22" i="41"/>
  <c r="G22" i="30"/>
  <c r="G22" i="32"/>
  <c r="G22" i="37"/>
  <c r="G22" i="39"/>
  <c r="G22" i="43"/>
  <c r="G22" i="20"/>
  <c r="G22" i="22"/>
  <c r="G22" i="24"/>
  <c r="G22" i="26"/>
  <c r="G22" i="28"/>
  <c r="G22" i="14"/>
  <c r="C20" i="19"/>
  <c r="C20" i="23"/>
  <c r="C20" i="27"/>
  <c r="C20" i="30"/>
  <c r="C20" i="35"/>
  <c r="C20" i="38"/>
  <c r="C20" i="42"/>
  <c r="C20" i="11"/>
  <c r="C20" i="20"/>
  <c r="C20" i="28"/>
  <c r="C20" i="34"/>
  <c r="C20" i="43"/>
  <c r="C20" i="22"/>
  <c r="C20" i="32"/>
  <c r="C20" i="39"/>
  <c r="C20" i="17"/>
  <c r="C20" i="21"/>
  <c r="C20" i="24"/>
  <c r="C20" i="29"/>
  <c r="C20" i="33"/>
  <c r="C20" i="36"/>
  <c r="C20" i="40"/>
  <c r="C20" i="14"/>
  <c r="C20" i="18"/>
  <c r="C20" i="26"/>
  <c r="C20" i="31"/>
  <c r="C20" i="41"/>
  <c r="C20" i="16"/>
  <c r="C20" i="25"/>
  <c r="C20" i="37"/>
  <c r="G21" i="17"/>
  <c r="G21" i="38"/>
  <c r="G21" i="37"/>
  <c r="G21" i="30"/>
  <c r="G21" i="29"/>
  <c r="G21" i="23"/>
  <c r="G21" i="18"/>
  <c r="G21" i="25"/>
  <c r="G21" i="21"/>
  <c r="G21" i="14"/>
  <c r="G21" i="24"/>
  <c r="G21" i="20"/>
  <c r="G21" i="16"/>
  <c r="G21" i="22"/>
  <c r="G21" i="19"/>
  <c r="C23" i="28"/>
  <c r="C23" i="41"/>
  <c r="C23" i="30"/>
  <c r="H25" i="13"/>
  <c r="C23" i="14"/>
  <c r="C23" i="19"/>
  <c r="C23" i="21"/>
  <c r="C23" i="23"/>
  <c r="C23" i="25"/>
  <c r="C23" i="27"/>
  <c r="C23" i="42"/>
  <c r="C23" i="33"/>
  <c r="C23" i="32"/>
  <c r="C23" i="31"/>
  <c r="C23" i="18"/>
  <c r="C23" i="20"/>
  <c r="C23" i="22"/>
  <c r="C23" i="24"/>
  <c r="C23" i="26"/>
  <c r="C23" i="39"/>
  <c r="C23" i="43"/>
  <c r="C23" i="40"/>
  <c r="C23" i="38"/>
  <c r="C23" i="36"/>
  <c r="C23" i="35"/>
  <c r="C23" i="11"/>
  <c r="C23" i="17"/>
  <c r="C23" i="16"/>
  <c r="M6" i="8"/>
  <c r="J78" i="8"/>
  <c r="O6" i="8" s="1"/>
  <c r="J33" i="8"/>
  <c r="R75" i="8"/>
  <c r="R48" i="8"/>
  <c r="R88" i="8"/>
  <c r="R84" i="8"/>
  <c r="R71" i="8"/>
  <c r="R44" i="8"/>
  <c r="N73" i="13"/>
  <c r="E72" i="9"/>
  <c r="F62" i="9"/>
  <c r="M7" i="8"/>
  <c r="N78" i="8"/>
  <c r="N33" i="8"/>
  <c r="G23" i="32"/>
  <c r="G23" i="11"/>
  <c r="G23" i="14"/>
  <c r="G23" i="39"/>
  <c r="G23" i="37"/>
  <c r="G23" i="36"/>
  <c r="G23" i="33"/>
  <c r="G23" i="31"/>
  <c r="G23" i="29"/>
  <c r="G23" i="27"/>
  <c r="G23" i="21"/>
  <c r="G23" i="17"/>
  <c r="G23" i="22"/>
  <c r="G23" i="25"/>
  <c r="G23" i="42"/>
  <c r="G23" i="23"/>
  <c r="G23" i="16"/>
  <c r="G23" i="24"/>
  <c r="G23" i="38"/>
  <c r="G23" i="35"/>
  <c r="G23" i="41"/>
  <c r="G23" i="43"/>
  <c r="G23" i="19"/>
  <c r="G23" i="20"/>
  <c r="G23" i="28"/>
  <c r="G23" i="18"/>
  <c r="G23" i="26"/>
  <c r="G23" i="40"/>
  <c r="C21" i="16"/>
  <c r="C21" i="19"/>
  <c r="C21" i="21"/>
  <c r="C21" i="23"/>
  <c r="C21" i="25"/>
  <c r="C21" i="27"/>
  <c r="C21" i="34"/>
  <c r="C21" i="42"/>
  <c r="H23" i="13"/>
  <c r="I23" i="13" s="1"/>
  <c r="C21" i="18"/>
  <c r="C21" i="29"/>
  <c r="C21" i="14"/>
  <c r="C21" i="33"/>
  <c r="C21" i="37"/>
  <c r="C21" i="39"/>
  <c r="C21" i="41"/>
  <c r="C21" i="17"/>
  <c r="C21" i="20"/>
  <c r="C21" i="22"/>
  <c r="C21" i="24"/>
  <c r="C21" i="26"/>
  <c r="C21" i="31"/>
  <c r="C21" i="35"/>
  <c r="C21" i="43"/>
  <c r="C21" i="11"/>
  <c r="C21" i="28"/>
  <c r="C21" i="30"/>
  <c r="C21" i="32"/>
  <c r="C21" i="36"/>
  <c r="C21" i="38"/>
  <c r="C21" i="40"/>
  <c r="F23" i="17"/>
  <c r="F23" i="28"/>
  <c r="F23" i="37"/>
  <c r="F23" i="21"/>
  <c r="F23" i="11"/>
  <c r="F23" i="33"/>
  <c r="F23" i="16"/>
  <c r="F23" i="42"/>
  <c r="R49" i="8"/>
  <c r="R89" i="8"/>
  <c r="R76" i="8"/>
  <c r="M5" i="8"/>
  <c r="F78" i="8"/>
  <c r="O5" i="8" s="1"/>
  <c r="F33" i="8"/>
  <c r="C23" i="29"/>
  <c r="C23" i="37"/>
  <c r="G21" i="28"/>
  <c r="G21" i="36"/>
  <c r="G21" i="11"/>
  <c r="G21" i="39"/>
  <c r="G21" i="31"/>
  <c r="R50" i="8"/>
  <c r="G21" i="34"/>
  <c r="G21" i="41"/>
  <c r="D140" i="7"/>
  <c r="D141" i="7"/>
  <c r="I52" i="1"/>
  <c r="D142" i="7"/>
  <c r="D143" i="7"/>
  <c r="G86" i="9"/>
  <c r="B131" i="7"/>
  <c r="B134" i="7"/>
  <c r="B132" i="7"/>
  <c r="B133" i="7"/>
  <c r="G41" i="1"/>
  <c r="P4" i="8"/>
  <c r="B17" i="8"/>
  <c r="L4" i="8"/>
  <c r="A56" i="8"/>
  <c r="B33" i="8"/>
  <c r="R26" i="8"/>
  <c r="M4" i="8"/>
  <c r="H20" i="4"/>
  <c r="G37" i="13"/>
  <c r="A30" i="13"/>
  <c r="K47" i="13"/>
  <c r="M47" i="13" s="1"/>
  <c r="O47" i="13" s="1"/>
  <c r="Q47" i="13" s="1"/>
  <c r="C37" i="13"/>
  <c r="R72" i="8" l="1"/>
  <c r="R78" i="8" s="1"/>
  <c r="R91" i="8" s="1"/>
  <c r="R85" i="8"/>
  <c r="F23" i="30"/>
  <c r="F23" i="23"/>
  <c r="F23" i="38"/>
  <c r="F23" i="24"/>
  <c r="F23" i="34"/>
  <c r="F23" i="14"/>
  <c r="F23" i="29"/>
  <c r="F23" i="20"/>
  <c r="I25" i="13"/>
  <c r="F23" i="35"/>
  <c r="F23" i="43"/>
  <c r="F23" i="39"/>
  <c r="F5" i="13"/>
  <c r="F8" i="13" s="1"/>
  <c r="E93" i="7"/>
  <c r="E39" i="9"/>
  <c r="F23" i="41"/>
  <c r="F23" i="40"/>
  <c r="F23" i="22"/>
  <c r="F23" i="27"/>
  <c r="F23" i="18"/>
  <c r="A90" i="14"/>
  <c r="P50" i="13" s="1"/>
  <c r="A116" i="14"/>
  <c r="R50" i="13" s="1"/>
  <c r="R33" i="8"/>
  <c r="H14" i="11"/>
  <c r="H8" i="25"/>
  <c r="H8" i="34"/>
  <c r="C145" i="7"/>
  <c r="L30" i="26"/>
  <c r="G11" i="26" s="1"/>
  <c r="E11" i="26"/>
  <c r="L30" i="22"/>
  <c r="G11" i="22" s="1"/>
  <c r="E11" i="22"/>
  <c r="I23" i="1"/>
  <c r="L23" i="1" s="1"/>
  <c r="L33" i="1"/>
  <c r="D8" i="26"/>
  <c r="G7" i="26"/>
  <c r="H8" i="26" s="1"/>
  <c r="B22" i="9"/>
  <c r="E11" i="33"/>
  <c r="E12" i="33" s="1"/>
  <c r="T61" i="13" s="1"/>
  <c r="A116" i="24"/>
  <c r="R70" i="13" s="1"/>
  <c r="G147" i="18"/>
  <c r="S76" i="13"/>
  <c r="G155" i="18"/>
  <c r="H14" i="18"/>
  <c r="I6" i="8"/>
  <c r="A16" i="13" s="1"/>
  <c r="D20" i="4"/>
  <c r="A40" i="21"/>
  <c r="A118" i="21" s="1"/>
  <c r="H8" i="17"/>
  <c r="H8" i="32"/>
  <c r="I5" i="8"/>
  <c r="L30" i="38"/>
  <c r="G11" i="38" s="1"/>
  <c r="E11" i="38"/>
  <c r="G147" i="28"/>
  <c r="G155" i="28"/>
  <c r="H14" i="28"/>
  <c r="S66" i="13"/>
  <c r="B145" i="7"/>
  <c r="E12" i="14"/>
  <c r="T50" i="13" s="1"/>
  <c r="J50" i="13"/>
  <c r="G155" i="40"/>
  <c r="S54" i="13"/>
  <c r="G147" i="40"/>
  <c r="H14" i="40"/>
  <c r="H14" i="30"/>
  <c r="S64" i="13"/>
  <c r="G147" i="30"/>
  <c r="G155" i="30"/>
  <c r="G147" i="32"/>
  <c r="G155" i="32"/>
  <c r="H14" i="32"/>
  <c r="S62" i="13"/>
  <c r="R51" i="8"/>
  <c r="H8" i="14"/>
  <c r="G155" i="38"/>
  <c r="H14" i="38"/>
  <c r="S56" i="13"/>
  <c r="G147" i="38"/>
  <c r="G147" i="42"/>
  <c r="G155" i="42"/>
  <c r="S52" i="13"/>
  <c r="H14" i="42"/>
  <c r="E11" i="40"/>
  <c r="L30" i="40"/>
  <c r="G11" i="40" s="1"/>
  <c r="E11" i="32"/>
  <c r="L30" i="32"/>
  <c r="G11" i="32" s="1"/>
  <c r="S50" i="13"/>
  <c r="G147" i="14"/>
  <c r="G155" i="14"/>
  <c r="H14" i="14"/>
  <c r="L30" i="30"/>
  <c r="G11" i="30" s="1"/>
  <c r="E11" i="30"/>
  <c r="D8" i="31"/>
  <c r="G7" i="31"/>
  <c r="H8" i="37"/>
  <c r="H8" i="23"/>
  <c r="L30" i="37"/>
  <c r="G11" i="37" s="1"/>
  <c r="H8" i="24"/>
  <c r="E11" i="35"/>
  <c r="A90" i="35" s="1"/>
  <c r="P59" i="13" s="1"/>
  <c r="S73" i="13"/>
  <c r="G155" i="21"/>
  <c r="H14" i="21"/>
  <c r="G147" i="21"/>
  <c r="E12" i="21"/>
  <c r="T73" i="13" s="1"/>
  <c r="J70" i="13"/>
  <c r="E12" i="24"/>
  <c r="T70" i="13" s="1"/>
  <c r="G155" i="25"/>
  <c r="G147" i="25"/>
  <c r="H14" i="25"/>
  <c r="S69" i="13"/>
  <c r="E11" i="39"/>
  <c r="L30" i="39"/>
  <c r="G11" i="39" s="1"/>
  <c r="G147" i="23"/>
  <c r="G155" i="23"/>
  <c r="S71" i="13"/>
  <c r="H14" i="23"/>
  <c r="L30" i="31"/>
  <c r="G11" i="31" s="1"/>
  <c r="E11" i="31"/>
  <c r="E11" i="41"/>
  <c r="L30" i="41"/>
  <c r="G11" i="41" s="1"/>
  <c r="G7" i="39"/>
  <c r="D8" i="39"/>
  <c r="A90" i="23"/>
  <c r="P71" i="13" s="1"/>
  <c r="E12" i="23"/>
  <c r="T71" i="13" s="1"/>
  <c r="A64" i="23"/>
  <c r="N71" i="13" s="1"/>
  <c r="A116" i="23"/>
  <c r="R71" i="13" s="1"/>
  <c r="J71" i="13"/>
  <c r="B91" i="8"/>
  <c r="A38" i="23"/>
  <c r="L71" i="13" s="1"/>
  <c r="S70" i="13"/>
  <c r="G155" i="24"/>
  <c r="G147" i="24"/>
  <c r="H14" i="24"/>
  <c r="D8" i="41"/>
  <c r="G7" i="41"/>
  <c r="H8" i="41" s="1"/>
  <c r="G155" i="37"/>
  <c r="S57" i="13"/>
  <c r="G147" i="37"/>
  <c r="H14" i="37"/>
  <c r="A90" i="24"/>
  <c r="P70" i="13" s="1"/>
  <c r="H8" i="39"/>
  <c r="H8" i="31"/>
  <c r="C30" i="13"/>
  <c r="A116" i="36"/>
  <c r="R58" i="13" s="1"/>
  <c r="S65" i="13"/>
  <c r="H14" i="29"/>
  <c r="G147" i="29"/>
  <c r="G155" i="29"/>
  <c r="A38" i="24"/>
  <c r="L70" i="13" s="1"/>
  <c r="L52" i="13"/>
  <c r="G147" i="11"/>
  <c r="H8" i="33"/>
  <c r="A40" i="25"/>
  <c r="L69" i="13"/>
  <c r="A90" i="11"/>
  <c r="P49" i="13" s="1"/>
  <c r="J49" i="13"/>
  <c r="A38" i="11"/>
  <c r="A116" i="11"/>
  <c r="R49" i="13" s="1"/>
  <c r="E12" i="11"/>
  <c r="T49" i="13" s="1"/>
  <c r="A64" i="11"/>
  <c r="N49" i="13" s="1"/>
  <c r="G147" i="27"/>
  <c r="G155" i="27"/>
  <c r="H14" i="27"/>
  <c r="S67" i="13"/>
  <c r="J58" i="13"/>
  <c r="A38" i="36"/>
  <c r="A64" i="36"/>
  <c r="N58" i="13" s="1"/>
  <c r="E12" i="36"/>
  <c r="T58" i="13" s="1"/>
  <c r="A116" i="35"/>
  <c r="R59" i="13" s="1"/>
  <c r="H14" i="33"/>
  <c r="G147" i="33"/>
  <c r="G155" i="33"/>
  <c r="S61" i="13"/>
  <c r="A40" i="23"/>
  <c r="A92" i="23" s="1"/>
  <c r="F91" i="8"/>
  <c r="J91" i="8"/>
  <c r="G155" i="36"/>
  <c r="G147" i="36"/>
  <c r="S58" i="13"/>
  <c r="H14" i="36"/>
  <c r="L30" i="19"/>
  <c r="G11" i="19" s="1"/>
  <c r="E11" i="19"/>
  <c r="E12" i="34"/>
  <c r="T60" i="13" s="1"/>
  <c r="A38" i="34"/>
  <c r="A64" i="34"/>
  <c r="N60" i="13" s="1"/>
  <c r="J60" i="13"/>
  <c r="A90" i="34"/>
  <c r="P60" i="13" s="1"/>
  <c r="A116" i="34"/>
  <c r="R60" i="13" s="1"/>
  <c r="J20" i="4"/>
  <c r="G155" i="34"/>
  <c r="S60" i="13"/>
  <c r="G147" i="34"/>
  <c r="H14" i="34"/>
  <c r="A90" i="42"/>
  <c r="P52" i="13" s="1"/>
  <c r="A64" i="42"/>
  <c r="N52" i="13" s="1"/>
  <c r="J52" i="13"/>
  <c r="E12" i="42"/>
  <c r="T52" i="13" s="1"/>
  <c r="A116" i="42"/>
  <c r="R52" i="13" s="1"/>
  <c r="H14" i="35"/>
  <c r="G147" i="35"/>
  <c r="G155" i="35"/>
  <c r="S59" i="13"/>
  <c r="E12" i="28"/>
  <c r="T66" i="13" s="1"/>
  <c r="A90" i="28"/>
  <c r="P66" i="13" s="1"/>
  <c r="J66" i="13"/>
  <c r="A38" i="28"/>
  <c r="A116" i="28"/>
  <c r="R66" i="13" s="1"/>
  <c r="H14" i="19"/>
  <c r="G147" i="19"/>
  <c r="S75" i="13"/>
  <c r="G155" i="19"/>
  <c r="N70" i="13"/>
  <c r="E12" i="18"/>
  <c r="T76" i="13" s="1"/>
  <c r="A116" i="18"/>
  <c r="R76" i="13" s="1"/>
  <c r="A64" i="18"/>
  <c r="N76" i="13" s="1"/>
  <c r="A90" i="18"/>
  <c r="P76" i="13" s="1"/>
  <c r="A38" i="18"/>
  <c r="J76" i="13"/>
  <c r="G155" i="17"/>
  <c r="H14" i="17"/>
  <c r="S77" i="13"/>
  <c r="G147" i="17"/>
  <c r="S51" i="13"/>
  <c r="G155" i="43"/>
  <c r="G147" i="43"/>
  <c r="H14" i="43"/>
  <c r="C33" i="13"/>
  <c r="D33" i="13"/>
  <c r="F33" i="13" s="1"/>
  <c r="F38" i="13"/>
  <c r="J51" i="13"/>
  <c r="A116" i="43"/>
  <c r="R51" i="13" s="1"/>
  <c r="E12" i="43"/>
  <c r="T51" i="13" s="1"/>
  <c r="A38" i="43"/>
  <c r="A64" i="43"/>
  <c r="N51" i="13" s="1"/>
  <c r="J61" i="13"/>
  <c r="A38" i="27"/>
  <c r="A64" i="27"/>
  <c r="N67" i="13" s="1"/>
  <c r="J67" i="13"/>
  <c r="A116" i="27"/>
  <c r="R67" i="13" s="1"/>
  <c r="E12" i="27"/>
  <c r="T67" i="13" s="1"/>
  <c r="A90" i="27"/>
  <c r="P67" i="13" s="1"/>
  <c r="D30" i="13"/>
  <c r="F30" i="13" s="1"/>
  <c r="A90" i="43"/>
  <c r="P51" i="13" s="1"/>
  <c r="C31" i="13"/>
  <c r="D38" i="13"/>
  <c r="C38" i="13"/>
  <c r="A90" i="37"/>
  <c r="P57" i="13" s="1"/>
  <c r="A38" i="37"/>
  <c r="J57" i="13"/>
  <c r="A116" i="37"/>
  <c r="R57" i="13" s="1"/>
  <c r="E12" i="37"/>
  <c r="T57" i="13" s="1"/>
  <c r="A64" i="37"/>
  <c r="N57" i="13" s="1"/>
  <c r="A38" i="29"/>
  <c r="E12" i="29"/>
  <c r="T65" i="13" s="1"/>
  <c r="A90" i="29"/>
  <c r="P65" i="13" s="1"/>
  <c r="A64" i="29"/>
  <c r="N65" i="13" s="1"/>
  <c r="J65" i="13"/>
  <c r="A116" i="29"/>
  <c r="R65" i="13" s="1"/>
  <c r="A38" i="17"/>
  <c r="E12" i="17"/>
  <c r="T77" i="13" s="1"/>
  <c r="A64" i="17"/>
  <c r="N77" i="13" s="1"/>
  <c r="J77" i="13"/>
  <c r="A90" i="17"/>
  <c r="P77" i="13" s="1"/>
  <c r="A116" i="17"/>
  <c r="R77" i="13" s="1"/>
  <c r="A38" i="20"/>
  <c r="A116" i="20"/>
  <c r="R74" i="13" s="1"/>
  <c r="A64" i="20"/>
  <c r="N74" i="13" s="1"/>
  <c r="J74" i="13"/>
  <c r="E12" i="20"/>
  <c r="T74" i="13" s="1"/>
  <c r="A90" i="20"/>
  <c r="P74" i="13" s="1"/>
  <c r="D32" i="13"/>
  <c r="F32" i="13" s="1"/>
  <c r="C32" i="13"/>
  <c r="E38" i="13"/>
  <c r="J78" i="13"/>
  <c r="A38" i="16"/>
  <c r="A90" i="16"/>
  <c r="P78" i="13" s="1"/>
  <c r="E12" i="16"/>
  <c r="T78" i="13" s="1"/>
  <c r="A64" i="16"/>
  <c r="N78" i="13" s="1"/>
  <c r="A116" i="16"/>
  <c r="R78" i="13" s="1"/>
  <c r="D31" i="13"/>
  <c r="F31" i="13" s="1"/>
  <c r="H21" i="23"/>
  <c r="H21" i="30"/>
  <c r="H21" i="35"/>
  <c r="H21" i="39"/>
  <c r="H21" i="42"/>
  <c r="H21" i="25"/>
  <c r="H21" i="37"/>
  <c r="H21" i="40"/>
  <c r="H21" i="19"/>
  <c r="H21" i="28"/>
  <c r="H21" i="34"/>
  <c r="H21" i="14"/>
  <c r="H21" i="24"/>
  <c r="H21" i="17"/>
  <c r="H21" i="22"/>
  <c r="H21" i="29"/>
  <c r="H21" i="36"/>
  <c r="H21" i="20"/>
  <c r="H21" i="38"/>
  <c r="H21" i="26"/>
  <c r="H21" i="43"/>
  <c r="H21" i="21"/>
  <c r="H21" i="18"/>
  <c r="H21" i="11"/>
  <c r="H21" i="33"/>
  <c r="H21" i="41"/>
  <c r="H21" i="32"/>
  <c r="H21" i="16"/>
  <c r="H21" i="31"/>
  <c r="H21" i="27"/>
  <c r="O7" i="8"/>
  <c r="O8" i="8" s="1"/>
  <c r="N8" i="8" s="1"/>
  <c r="N91" i="8"/>
  <c r="G62" i="9"/>
  <c r="G72" i="9" s="1"/>
  <c r="F72" i="9"/>
  <c r="A92" i="21"/>
  <c r="H23" i="17"/>
  <c r="H23" i="21"/>
  <c r="H23" i="24"/>
  <c r="H23" i="23"/>
  <c r="H23" i="28"/>
  <c r="H23" i="32"/>
  <c r="H23" i="37"/>
  <c r="H23" i="11"/>
  <c r="H23" i="42"/>
  <c r="H23" i="16"/>
  <c r="H23" i="25"/>
  <c r="H23" i="29"/>
  <c r="H23" i="33"/>
  <c r="H23" i="36"/>
  <c r="H23" i="41"/>
  <c r="H23" i="18"/>
  <c r="H23" i="14"/>
  <c r="H23" i="19"/>
  <c r="H23" i="27"/>
  <c r="H23" i="31"/>
  <c r="H23" i="34"/>
  <c r="H23" i="38"/>
  <c r="H23" i="40"/>
  <c r="H23" i="20"/>
  <c r="H23" i="26"/>
  <c r="H23" i="30"/>
  <c r="H23" i="35"/>
  <c r="H23" i="39"/>
  <c r="H23" i="43"/>
  <c r="H23" i="22"/>
  <c r="B136" i="7"/>
  <c r="E143" i="7"/>
  <c r="E142" i="7"/>
  <c r="E141" i="7"/>
  <c r="E140" i="7"/>
  <c r="D145" i="7"/>
  <c r="J17" i="4"/>
  <c r="F89" i="9"/>
  <c r="H17" i="4"/>
  <c r="L30" i="1"/>
  <c r="A69" i="8"/>
  <c r="A82" i="8"/>
  <c r="F17" i="8"/>
  <c r="B42" i="8"/>
  <c r="C132" i="7"/>
  <c r="H41" i="1"/>
  <c r="C133" i="7"/>
  <c r="C134" i="7"/>
  <c r="I56" i="8"/>
  <c r="I69" i="8" s="1"/>
  <c r="I82" i="8" s="1"/>
  <c r="B348" i="9"/>
  <c r="I7" i="8"/>
  <c r="L20" i="4" l="1"/>
  <c r="C21" i="1"/>
  <c r="L17" i="4"/>
  <c r="C18" i="1"/>
  <c r="I18" i="1" s="1"/>
  <c r="L18" i="1" s="1"/>
  <c r="P6" i="8"/>
  <c r="H11" i="21"/>
  <c r="H12" i="21" s="1"/>
  <c r="A38" i="33"/>
  <c r="A40" i="14"/>
  <c r="F93" i="7"/>
  <c r="G39" i="9" s="1"/>
  <c r="F39" i="9"/>
  <c r="L6" i="8"/>
  <c r="B149" i="7"/>
  <c r="A66" i="21"/>
  <c r="A64" i="33"/>
  <c r="N61" i="13" s="1"/>
  <c r="A90" i="33"/>
  <c r="P61" i="13" s="1"/>
  <c r="A116" i="33"/>
  <c r="R61" i="13" s="1"/>
  <c r="A40" i="24"/>
  <c r="A92" i="24" s="1"/>
  <c r="G147" i="26"/>
  <c r="G155" i="26"/>
  <c r="S68" i="13"/>
  <c r="H14" i="26"/>
  <c r="E12" i="22"/>
  <c r="T72" i="13" s="1"/>
  <c r="A38" i="22"/>
  <c r="A90" i="22"/>
  <c r="P72" i="13" s="1"/>
  <c r="A116" i="22"/>
  <c r="R72" i="13" s="1"/>
  <c r="J72" i="13"/>
  <c r="A64" i="22"/>
  <c r="N72" i="13" s="1"/>
  <c r="A64" i="26"/>
  <c r="N68" i="13" s="1"/>
  <c r="J68" i="13"/>
  <c r="E12" i="26"/>
  <c r="T68" i="13" s="1"/>
  <c r="A116" i="26"/>
  <c r="R68" i="13" s="1"/>
  <c r="A90" i="26"/>
  <c r="P68" i="13" s="1"/>
  <c r="A38" i="26"/>
  <c r="A66" i="23"/>
  <c r="J62" i="13"/>
  <c r="E12" i="32"/>
  <c r="T62" i="13" s="1"/>
  <c r="A64" i="32"/>
  <c r="N62" i="13" s="1"/>
  <c r="A38" i="32"/>
  <c r="A116" i="32"/>
  <c r="R62" i="13" s="1"/>
  <c r="A90" i="32"/>
  <c r="P62" i="13" s="1"/>
  <c r="A116" i="38"/>
  <c r="R56" i="13" s="1"/>
  <c r="A38" i="38"/>
  <c r="A64" i="38"/>
  <c r="N56" i="13" s="1"/>
  <c r="J56" i="13"/>
  <c r="E12" i="38"/>
  <c r="T56" i="13" s="1"/>
  <c r="A90" i="38"/>
  <c r="P56" i="13" s="1"/>
  <c r="A116" i="30"/>
  <c r="R64" i="13" s="1"/>
  <c r="E12" i="30"/>
  <c r="T64" i="13" s="1"/>
  <c r="A64" i="30"/>
  <c r="N64" i="13" s="1"/>
  <c r="J64" i="13"/>
  <c r="A38" i="30"/>
  <c r="A90" i="30"/>
  <c r="P64" i="13" s="1"/>
  <c r="E12" i="40"/>
  <c r="T54" i="13" s="1"/>
  <c r="J54" i="13"/>
  <c r="A64" i="40"/>
  <c r="N54" i="13" s="1"/>
  <c r="A116" i="40"/>
  <c r="R54" i="13" s="1"/>
  <c r="A38" i="40"/>
  <c r="A90" i="40"/>
  <c r="P54" i="13" s="1"/>
  <c r="A15" i="13"/>
  <c r="P5" i="8"/>
  <c r="L5" i="8"/>
  <c r="E56" i="8"/>
  <c r="E69" i="8" s="1"/>
  <c r="E82" i="8" s="1"/>
  <c r="L21" i="1"/>
  <c r="A21" i="1"/>
  <c r="J53" i="13"/>
  <c r="A90" i="41"/>
  <c r="P53" i="13" s="1"/>
  <c r="A64" i="41"/>
  <c r="N53" i="13" s="1"/>
  <c r="A116" i="41"/>
  <c r="R53" i="13" s="1"/>
  <c r="E12" i="41"/>
  <c r="T53" i="13" s="1"/>
  <c r="A38" i="41"/>
  <c r="J59" i="13"/>
  <c r="A64" i="35"/>
  <c r="N59" i="13" s="1"/>
  <c r="E12" i="35"/>
  <c r="T59" i="13" s="1"/>
  <c r="G155" i="41"/>
  <c r="H14" i="41"/>
  <c r="S53" i="13"/>
  <c r="G147" i="41"/>
  <c r="G155" i="39"/>
  <c r="H14" i="39"/>
  <c r="S55" i="13"/>
  <c r="G147" i="39"/>
  <c r="J63" i="13"/>
  <c r="A90" i="31"/>
  <c r="P63" i="13" s="1"/>
  <c r="A38" i="31"/>
  <c r="E12" i="31"/>
  <c r="T63" i="13" s="1"/>
  <c r="A116" i="31"/>
  <c r="R63" i="13" s="1"/>
  <c r="A64" i="31"/>
  <c r="N63" i="13" s="1"/>
  <c r="A38" i="39"/>
  <c r="J55" i="13"/>
  <c r="A90" i="39"/>
  <c r="P55" i="13" s="1"/>
  <c r="E12" i="39"/>
  <c r="T55" i="13" s="1"/>
  <c r="A64" i="39"/>
  <c r="N55" i="13" s="1"/>
  <c r="A116" i="39"/>
  <c r="R55" i="13" s="1"/>
  <c r="A38" i="35"/>
  <c r="L59" i="13" s="1"/>
  <c r="H14" i="31"/>
  <c r="G155" i="31"/>
  <c r="G147" i="31"/>
  <c r="S63" i="13"/>
  <c r="D22" i="13" s="1"/>
  <c r="D20" i="23" s="1"/>
  <c r="A118" i="23"/>
  <c r="H11" i="23"/>
  <c r="H12" i="23" s="1"/>
  <c r="A92" i="14"/>
  <c r="A66" i="14"/>
  <c r="A118" i="14"/>
  <c r="H11" i="14"/>
  <c r="H12" i="14" s="1"/>
  <c r="A118" i="24"/>
  <c r="E12" i="19"/>
  <c r="T75" i="13" s="1"/>
  <c r="A64" i="19"/>
  <c r="N75" i="13" s="1"/>
  <c r="J75" i="13"/>
  <c r="A116" i="19"/>
  <c r="R75" i="13" s="1"/>
  <c r="A38" i="19"/>
  <c r="A90" i="19"/>
  <c r="P75" i="13" s="1"/>
  <c r="A40" i="18"/>
  <c r="L76" i="13"/>
  <c r="L58" i="13"/>
  <c r="A40" i="36"/>
  <c r="A40" i="42"/>
  <c r="L66" i="13"/>
  <c r="A40" i="28"/>
  <c r="L60" i="13"/>
  <c r="A40" i="34"/>
  <c r="A40" i="35"/>
  <c r="L49" i="13"/>
  <c r="A40" i="11"/>
  <c r="A118" i="25"/>
  <c r="A66" i="25"/>
  <c r="H11" i="25"/>
  <c r="H12" i="25" s="1"/>
  <c r="A92" i="25"/>
  <c r="L74" i="13"/>
  <c r="A40" i="20"/>
  <c r="L57" i="13"/>
  <c r="A40" i="37"/>
  <c r="L67" i="13"/>
  <c r="A40" i="27"/>
  <c r="L61" i="13"/>
  <c r="L78" i="13"/>
  <c r="A40" i="16"/>
  <c r="L77" i="13"/>
  <c r="A40" i="17"/>
  <c r="L65" i="13"/>
  <c r="A40" i="29"/>
  <c r="L51" i="13"/>
  <c r="A40" i="43"/>
  <c r="C136" i="7"/>
  <c r="C149" i="7" s="1"/>
  <c r="E145" i="7"/>
  <c r="G91" i="9"/>
  <c r="G89" i="9"/>
  <c r="J17" i="8"/>
  <c r="F42" i="8"/>
  <c r="D133" i="7"/>
  <c r="D132" i="7"/>
  <c r="D131" i="7"/>
  <c r="I41" i="1"/>
  <c r="D134" i="7"/>
  <c r="E37" i="13"/>
  <c r="I37" i="13"/>
  <c r="A32" i="13"/>
  <c r="A17" i="13"/>
  <c r="L7" i="8"/>
  <c r="M56" i="8"/>
  <c r="M69" i="8" s="1"/>
  <c r="M82" i="8" s="1"/>
  <c r="P7" i="8"/>
  <c r="A40" i="33" l="1"/>
  <c r="H38" i="13"/>
  <c r="A66" i="24"/>
  <c r="H11" i="24"/>
  <c r="H12" i="24" s="1"/>
  <c r="G22" i="13"/>
  <c r="G31" i="13"/>
  <c r="H31" i="13" s="1"/>
  <c r="I31" i="13" s="1"/>
  <c r="A40" i="26"/>
  <c r="L68" i="13"/>
  <c r="L72" i="13"/>
  <c r="A40" i="22"/>
  <c r="C16" i="13"/>
  <c r="D20" i="27"/>
  <c r="D20" i="32"/>
  <c r="I38" i="13"/>
  <c r="D20" i="39"/>
  <c r="D20" i="30"/>
  <c r="D37" i="13"/>
  <c r="H37" i="13"/>
  <c r="A31" i="13"/>
  <c r="L64" i="13"/>
  <c r="A40" i="30"/>
  <c r="L54" i="13"/>
  <c r="A40" i="40"/>
  <c r="D20" i="31"/>
  <c r="G32" i="13"/>
  <c r="H32" i="13" s="1"/>
  <c r="I32" i="13" s="1"/>
  <c r="D20" i="16"/>
  <c r="D20" i="22"/>
  <c r="L56" i="13"/>
  <c r="A40" i="38"/>
  <c r="L62" i="13"/>
  <c r="A40" i="32"/>
  <c r="L63" i="13"/>
  <c r="A40" i="31"/>
  <c r="C17" i="13"/>
  <c r="D20" i="36"/>
  <c r="D20" i="42"/>
  <c r="D20" i="37"/>
  <c r="F22" i="13"/>
  <c r="F20" i="11" s="1"/>
  <c r="D20" i="40"/>
  <c r="D20" i="11"/>
  <c r="D20" i="20"/>
  <c r="D20" i="25"/>
  <c r="D20" i="34"/>
  <c r="D20" i="29"/>
  <c r="D20" i="17"/>
  <c r="D20" i="28"/>
  <c r="D20" i="33"/>
  <c r="D20" i="24"/>
  <c r="D20" i="26"/>
  <c r="D20" i="19"/>
  <c r="A40" i="41"/>
  <c r="L53" i="13"/>
  <c r="C15" i="13"/>
  <c r="D20" i="14"/>
  <c r="D20" i="41"/>
  <c r="D20" i="35"/>
  <c r="D20" i="43"/>
  <c r="D20" i="38"/>
  <c r="D20" i="21"/>
  <c r="D20" i="18"/>
  <c r="L55" i="13"/>
  <c r="A40" i="39"/>
  <c r="A66" i="36"/>
  <c r="H11" i="36"/>
  <c r="H12" i="36" s="1"/>
  <c r="A92" i="36"/>
  <c r="A118" i="36"/>
  <c r="G33" i="13"/>
  <c r="H33" i="13" s="1"/>
  <c r="I33" i="13" s="1"/>
  <c r="A118" i="35"/>
  <c r="A92" i="35"/>
  <c r="A66" i="35"/>
  <c r="H11" i="35"/>
  <c r="H12" i="35" s="1"/>
  <c r="A92" i="28"/>
  <c r="A66" i="28"/>
  <c r="H11" i="28"/>
  <c r="H12" i="28" s="1"/>
  <c r="A118" i="28"/>
  <c r="L75" i="13"/>
  <c r="A40" i="19"/>
  <c r="A66" i="11"/>
  <c r="A118" i="11"/>
  <c r="H11" i="11"/>
  <c r="H12" i="11" s="1"/>
  <c r="A92" i="11"/>
  <c r="A92" i="34"/>
  <c r="A118" i="34"/>
  <c r="H11" i="34"/>
  <c r="H12" i="34" s="1"/>
  <c r="A66" i="34"/>
  <c r="A118" i="42"/>
  <c r="A92" i="42"/>
  <c r="A66" i="42"/>
  <c r="H11" i="42"/>
  <c r="H12" i="42" s="1"/>
  <c r="A66" i="18"/>
  <c r="A118" i="18"/>
  <c r="H11" i="18"/>
  <c r="H12" i="18" s="1"/>
  <c r="A92" i="18"/>
  <c r="J38" i="13"/>
  <c r="A118" i="43"/>
  <c r="A66" i="43"/>
  <c r="H11" i="43"/>
  <c r="H12" i="43" s="1"/>
  <c r="A92" i="43"/>
  <c r="A118" i="33"/>
  <c r="H11" i="33"/>
  <c r="H12" i="33" s="1"/>
  <c r="A66" i="33"/>
  <c r="A92" i="33"/>
  <c r="A118" i="27"/>
  <c r="A66" i="27"/>
  <c r="A92" i="27"/>
  <c r="H11" i="27"/>
  <c r="H12" i="27" s="1"/>
  <c r="A118" i="37"/>
  <c r="A66" i="37"/>
  <c r="A92" i="37"/>
  <c r="H11" i="37"/>
  <c r="H12" i="37" s="1"/>
  <c r="A66" i="20"/>
  <c r="H11" i="20"/>
  <c r="H12" i="20" s="1"/>
  <c r="A92" i="20"/>
  <c r="A118" i="20"/>
  <c r="E16" i="13"/>
  <c r="D16" i="13"/>
  <c r="A118" i="29"/>
  <c r="H11" i="29"/>
  <c r="H12" i="29" s="1"/>
  <c r="A66" i="29"/>
  <c r="A92" i="29"/>
  <c r="H11" i="17"/>
  <c r="H12" i="17" s="1"/>
  <c r="A66" i="17"/>
  <c r="A118" i="17"/>
  <c r="A92" i="17"/>
  <c r="A118" i="16"/>
  <c r="H11" i="16"/>
  <c r="H12" i="16" s="1"/>
  <c r="A66" i="16"/>
  <c r="A92" i="16"/>
  <c r="G20" i="18"/>
  <c r="G20" i="27"/>
  <c r="G20" i="34"/>
  <c r="G20" i="43"/>
  <c r="G20" i="21"/>
  <c r="G20" i="29"/>
  <c r="G20" i="37"/>
  <c r="G20" i="14"/>
  <c r="G20" i="20"/>
  <c r="G20" i="28"/>
  <c r="G20" i="36"/>
  <c r="G20" i="11"/>
  <c r="G20" i="22"/>
  <c r="G20" i="30"/>
  <c r="G20" i="38"/>
  <c r="H22" i="13"/>
  <c r="G20" i="23"/>
  <c r="G20" i="31"/>
  <c r="G20" i="39"/>
  <c r="G20" i="17"/>
  <c r="G20" i="24"/>
  <c r="G20" i="32"/>
  <c r="G20" i="40"/>
  <c r="G20" i="16"/>
  <c r="G20" i="25"/>
  <c r="G20" i="33"/>
  <c r="G20" i="41"/>
  <c r="G20" i="19"/>
  <c r="G20" i="26"/>
  <c r="G20" i="35"/>
  <c r="G20" i="42"/>
  <c r="E134" i="7"/>
  <c r="B44" i="4"/>
  <c r="E133" i="7"/>
  <c r="E132" i="7"/>
  <c r="E131" i="7"/>
  <c r="B43" i="4"/>
  <c r="H34" i="1"/>
  <c r="D15" i="4"/>
  <c r="D34" i="1"/>
  <c r="D21" i="4" s="1"/>
  <c r="N17" i="8"/>
  <c r="J42" i="8"/>
  <c r="N42" i="8" s="1"/>
  <c r="D136" i="7"/>
  <c r="D149" i="7" s="1"/>
  <c r="B42" i="4"/>
  <c r="B36" i="4"/>
  <c r="F37" i="13"/>
  <c r="A33" i="13"/>
  <c r="J37" i="13"/>
  <c r="G38" i="13" l="1"/>
  <c r="G30" i="13"/>
  <c r="H30" i="13" s="1"/>
  <c r="I30" i="13" s="1"/>
  <c r="H11" i="22"/>
  <c r="H12" i="22" s="1"/>
  <c r="A66" i="22"/>
  <c r="A92" i="22"/>
  <c r="A118" i="22"/>
  <c r="A92" i="26"/>
  <c r="A118" i="26"/>
  <c r="A66" i="26"/>
  <c r="H11" i="26"/>
  <c r="H12" i="26" s="1"/>
  <c r="C14" i="13"/>
  <c r="D14" i="13" s="1"/>
  <c r="A66" i="38"/>
  <c r="H11" i="38"/>
  <c r="H12" i="38" s="1"/>
  <c r="A92" i="38"/>
  <c r="A118" i="38"/>
  <c r="A66" i="30"/>
  <c r="H11" i="30"/>
  <c r="H12" i="30" s="1"/>
  <c r="A118" i="30"/>
  <c r="A92" i="30"/>
  <c r="A118" i="32"/>
  <c r="H11" i="32"/>
  <c r="H12" i="32" s="1"/>
  <c r="A66" i="32"/>
  <c r="A92" i="32"/>
  <c r="A118" i="40"/>
  <c r="A92" i="40"/>
  <c r="A66" i="40"/>
  <c r="H11" i="40"/>
  <c r="H12" i="40" s="1"/>
  <c r="F20" i="14"/>
  <c r="F20" i="21"/>
  <c r="A118" i="41"/>
  <c r="A66" i="41"/>
  <c r="H11" i="41"/>
  <c r="H12" i="41" s="1"/>
  <c r="A92" i="41"/>
  <c r="A92" i="39"/>
  <c r="A118" i="39"/>
  <c r="H11" i="39"/>
  <c r="H12" i="39" s="1"/>
  <c r="A66" i="39"/>
  <c r="F20" i="32"/>
  <c r="F20" i="35"/>
  <c r="F20" i="38"/>
  <c r="F20" i="22"/>
  <c r="F20" i="33"/>
  <c r="F20" i="43"/>
  <c r="F20" i="29"/>
  <c r="F20" i="27"/>
  <c r="F20" i="28"/>
  <c r="F20" i="24"/>
  <c r="F20" i="34"/>
  <c r="F20" i="40"/>
  <c r="F20" i="42"/>
  <c r="F20" i="23"/>
  <c r="F20" i="17"/>
  <c r="F20" i="25"/>
  <c r="F20" i="16"/>
  <c r="F20" i="36"/>
  <c r="F20" i="30"/>
  <c r="F20" i="37"/>
  <c r="F20" i="18"/>
  <c r="F20" i="39"/>
  <c r="F20" i="20"/>
  <c r="F20" i="41"/>
  <c r="F20" i="19"/>
  <c r="E15" i="13"/>
  <c r="D15" i="13"/>
  <c r="A92" i="31"/>
  <c r="A66" i="31"/>
  <c r="A118" i="31"/>
  <c r="H11" i="31"/>
  <c r="H12" i="31" s="1"/>
  <c r="E17" i="13"/>
  <c r="D17" i="13"/>
  <c r="F20" i="31"/>
  <c r="F20" i="26"/>
  <c r="H11" i="19"/>
  <c r="H12" i="19" s="1"/>
  <c r="A92" i="19"/>
  <c r="A118" i="19"/>
  <c r="A66" i="19"/>
  <c r="H20" i="22"/>
  <c r="H20" i="30"/>
  <c r="I22" i="13"/>
  <c r="H20" i="23"/>
  <c r="H20" i="39"/>
  <c r="H20" i="24"/>
  <c r="H20" i="40"/>
  <c r="H20" i="25"/>
  <c r="H20" i="41"/>
  <c r="H20" i="18"/>
  <c r="H20" i="26"/>
  <c r="H20" i="34"/>
  <c r="H20" i="42"/>
  <c r="H20" i="19"/>
  <c r="H20" i="27"/>
  <c r="H20" i="35"/>
  <c r="H20" i="43"/>
  <c r="H20" i="20"/>
  <c r="H20" i="28"/>
  <c r="H20" i="36"/>
  <c r="H20" i="14"/>
  <c r="H20" i="21"/>
  <c r="H20" i="29"/>
  <c r="H20" i="37"/>
  <c r="H20" i="11"/>
  <c r="H20" i="38"/>
  <c r="H20" i="31"/>
  <c r="H20" i="16"/>
  <c r="H20" i="32"/>
  <c r="H20" i="17"/>
  <c r="H20" i="33"/>
  <c r="H91" i="31"/>
  <c r="H91" i="14"/>
  <c r="H91" i="37"/>
  <c r="H91" i="23"/>
  <c r="H91" i="21"/>
  <c r="H91" i="30"/>
  <c r="H91" i="35"/>
  <c r="H91" i="43"/>
  <c r="H91" i="20"/>
  <c r="H91" i="16"/>
  <c r="H91" i="28"/>
  <c r="H91" i="27"/>
  <c r="H91" i="42"/>
  <c r="H91" i="41"/>
  <c r="H91" i="17"/>
  <c r="H91" i="22"/>
  <c r="H91" i="39"/>
  <c r="H91" i="24"/>
  <c r="H91" i="33"/>
  <c r="H91" i="11"/>
  <c r="H91" i="40"/>
  <c r="H91" i="26"/>
  <c r="H91" i="29"/>
  <c r="H91" i="19"/>
  <c r="H91" i="36"/>
  <c r="H91" i="32"/>
  <c r="H91" i="18"/>
  <c r="H91" i="38"/>
  <c r="H91" i="25"/>
  <c r="H91" i="34"/>
  <c r="B38" i="4"/>
  <c r="F21" i="4"/>
  <c r="E136" i="7"/>
  <c r="E149" i="7" s="1"/>
  <c r="B37" i="4"/>
  <c r="H15" i="4"/>
  <c r="H21" i="4"/>
  <c r="E14" i="13" l="1"/>
  <c r="G10" i="13"/>
  <c r="E13" i="16" s="1"/>
  <c r="H65" i="11"/>
  <c r="H65" i="37"/>
  <c r="H65" i="30"/>
  <c r="H65" i="16"/>
  <c r="H65" i="20"/>
  <c r="H65" i="26"/>
  <c r="H65" i="23"/>
  <c r="H65" i="19"/>
  <c r="H65" i="29"/>
  <c r="H65" i="27"/>
  <c r="H65" i="40"/>
  <c r="H65" i="24"/>
  <c r="H65" i="39"/>
  <c r="H65" i="43"/>
  <c r="H65" i="18"/>
  <c r="H65" i="25"/>
  <c r="H65" i="38"/>
  <c r="H65" i="42"/>
  <c r="H65" i="32"/>
  <c r="H65" i="36"/>
  <c r="H65" i="17"/>
  <c r="H65" i="35"/>
  <c r="H65" i="22"/>
  <c r="H65" i="34"/>
  <c r="H65" i="33"/>
  <c r="H65" i="41"/>
  <c r="H65" i="31"/>
  <c r="H65" i="28"/>
  <c r="H65" i="21"/>
  <c r="H65" i="14"/>
  <c r="H117" i="30"/>
  <c r="H117" i="32"/>
  <c r="H117" i="38"/>
  <c r="H117" i="16"/>
  <c r="H117" i="27"/>
  <c r="H117" i="40"/>
  <c r="H117" i="21"/>
  <c r="H117" i="42"/>
  <c r="H117" i="25"/>
  <c r="H117" i="24"/>
  <c r="H117" i="33"/>
  <c r="H117" i="31"/>
  <c r="H117" i="19"/>
  <c r="H117" i="43"/>
  <c r="H117" i="37"/>
  <c r="H117" i="20"/>
  <c r="H117" i="18"/>
  <c r="H117" i="28"/>
  <c r="H117" i="22"/>
  <c r="H117" i="14"/>
  <c r="H117" i="39"/>
  <c r="H117" i="23"/>
  <c r="H117" i="34"/>
  <c r="H117" i="26"/>
  <c r="H117" i="17"/>
  <c r="H117" i="36"/>
  <c r="H117" i="41"/>
  <c r="H117" i="29"/>
  <c r="H117" i="35"/>
  <c r="H117" i="11"/>
  <c r="E13" i="34"/>
  <c r="E13" i="27"/>
  <c r="E13" i="43"/>
  <c r="E13" i="40"/>
  <c r="E13" i="17"/>
  <c r="E13" i="33"/>
  <c r="E13" i="22"/>
  <c r="E13" i="11"/>
  <c r="E13" i="39"/>
  <c r="E13" i="38"/>
  <c r="E13" i="37"/>
  <c r="E13" i="24"/>
  <c r="E13" i="18"/>
  <c r="E13" i="21"/>
  <c r="E13" i="42"/>
  <c r="H39" i="34"/>
  <c r="H39" i="18"/>
  <c r="H39" i="33"/>
  <c r="H39" i="40"/>
  <c r="H39" i="27"/>
  <c r="H39" i="25"/>
  <c r="H39" i="37"/>
  <c r="H39" i="35"/>
  <c r="H39" i="21"/>
  <c r="H39" i="43"/>
  <c r="H39" i="16"/>
  <c r="H39" i="24"/>
  <c r="H39" i="20"/>
  <c r="H39" i="36"/>
  <c r="H39" i="42"/>
  <c r="H39" i="23"/>
  <c r="H39" i="30"/>
  <c r="H39" i="41"/>
  <c r="H39" i="28"/>
  <c r="H39" i="29"/>
  <c r="H39" i="26"/>
  <c r="H39" i="32"/>
  <c r="H39" i="31"/>
  <c r="H39" i="17"/>
  <c r="H39" i="19"/>
  <c r="H39" i="38"/>
  <c r="H39" i="39"/>
  <c r="H39" i="22"/>
  <c r="H39" i="14"/>
  <c r="H39" i="11"/>
  <c r="I19" i="1"/>
  <c r="B41" i="4"/>
  <c r="B46" i="4" s="1"/>
  <c r="E13" i="14" l="1"/>
  <c r="E13" i="20"/>
  <c r="E13" i="23"/>
  <c r="E13" i="28"/>
  <c r="E13" i="29"/>
  <c r="E13" i="32"/>
  <c r="E13" i="31"/>
  <c r="E13" i="36"/>
  <c r="E13" i="41"/>
  <c r="E13" i="25"/>
  <c r="E13" i="30"/>
  <c r="E13" i="26"/>
  <c r="E13" i="35"/>
  <c r="E13" i="19"/>
  <c r="C24" i="1"/>
  <c r="I24" i="1" s="1"/>
  <c r="L24" i="1" s="1"/>
  <c r="I35" i="4"/>
  <c r="I47" i="4"/>
  <c r="L19" i="1"/>
  <c r="J15" i="4"/>
  <c r="J34" i="1"/>
  <c r="J21" i="4" s="1"/>
  <c r="L34" i="1" l="1"/>
  <c r="L21" i="4" s="1"/>
  <c r="B59" i="4"/>
  <c r="C57" i="4"/>
  <c r="I57" i="4"/>
  <c r="D64" i="4"/>
  <c r="K133" i="1" l="1"/>
  <c r="K65" i="1"/>
  <c r="L120" i="1"/>
</calcChain>
</file>

<file path=xl/comments1.xml><?xml version="1.0" encoding="utf-8"?>
<comments xmlns="http://schemas.openxmlformats.org/spreadsheetml/2006/main">
  <authors>
    <author>Francisco López</author>
  </authors>
  <commentList>
    <comment ref="A18" authorId="0" shapeId="0">
      <text>
        <r>
          <rPr>
            <b/>
            <sz val="10"/>
            <color indexed="81"/>
            <rFont val="Tahoma"/>
            <family val="2"/>
          </rPr>
          <t>Francisco López:</t>
        </r>
        <r>
          <rPr>
            <sz val="10"/>
            <color indexed="81"/>
            <rFont val="Tahoma"/>
            <family val="2"/>
          </rPr>
          <t xml:space="preserve">
Anualidad según la Unidad de Gestión Económica de la FG-UCM</t>
        </r>
      </text>
    </comment>
    <comment ref="B18" authorId="0" shapeId="0">
      <text>
        <r>
          <rPr>
            <b/>
            <sz val="10"/>
            <color indexed="81"/>
            <rFont val="Tahoma"/>
            <family val="2"/>
          </rPr>
          <t>Francisco López:</t>
        </r>
        <r>
          <rPr>
            <sz val="10"/>
            <color indexed="81"/>
            <rFont val="Tahoma"/>
            <family val="2"/>
          </rPr>
          <t xml:space="preserve">
Anualidad según presupuesto</t>
        </r>
      </text>
    </comment>
    <comment ref="C18" authorId="0" shapeId="0">
      <text>
        <r>
          <rPr>
            <b/>
            <sz val="10"/>
            <color indexed="81"/>
            <rFont val="Tahoma"/>
            <family val="2"/>
          </rPr>
          <t>Francisco López:</t>
        </r>
        <r>
          <rPr>
            <sz val="10"/>
            <color indexed="81"/>
            <rFont val="Tahoma"/>
            <family val="2"/>
          </rPr>
          <t xml:space="preserve">
Fin periodo de ejecución</t>
        </r>
      </text>
    </comment>
    <comment ref="D18" authorId="0" shapeId="0">
      <text>
        <r>
          <rPr>
            <b/>
            <sz val="10"/>
            <color indexed="81"/>
            <rFont val="Tahoma"/>
            <family val="2"/>
          </rPr>
          <t>Francisco López:</t>
        </r>
        <r>
          <rPr>
            <sz val="10"/>
            <color indexed="81"/>
            <rFont val="Tahoma"/>
            <family val="2"/>
          </rPr>
          <t xml:space="preserve">
Fin periodo justificación</t>
        </r>
      </text>
    </comment>
  </commentList>
</comments>
</file>

<file path=xl/comments10.xml><?xml version="1.0" encoding="utf-8"?>
<comments xmlns="http://schemas.openxmlformats.org/spreadsheetml/2006/main">
  <authors>
    <author>Francisco López García</author>
  </authors>
  <commentList>
    <comment ref="G7"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H7" authorId="0" shapeId="0">
      <text>
        <r>
          <rPr>
            <b/>
            <sz val="10"/>
            <color indexed="81"/>
            <rFont val="Tahoma"/>
            <family val="2"/>
          </rPr>
          <t>Francisco López García:</t>
        </r>
        <r>
          <rPr>
            <sz val="10"/>
            <color indexed="81"/>
            <rFont val="Tahoma"/>
            <family val="2"/>
          </rPr>
          <t xml:space="preserve">
Horas resultantes del reparto que hace el IP</t>
        </r>
      </text>
    </comment>
    <comment ref="D8"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E8" authorId="0" shapeId="0">
      <text>
        <r>
          <rPr>
            <b/>
            <sz val="10"/>
            <color indexed="81"/>
            <rFont val="Tahoma"/>
            <family val="2"/>
          </rPr>
          <t>Francisco López García:</t>
        </r>
        <r>
          <rPr>
            <sz val="10"/>
            <color indexed="81"/>
            <rFont val="Tahoma"/>
            <family val="2"/>
          </rPr>
          <t xml:space="preserve">
Suma de horas que el  IP asigna a tareas</t>
        </r>
      </text>
    </comment>
    <comment ref="H8"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G11" authorId="0" shapeId="0">
      <text>
        <r>
          <rPr>
            <b/>
            <sz val="10"/>
            <color indexed="81"/>
            <rFont val="Tahoma"/>
            <family val="2"/>
          </rPr>
          <t xml:space="preserve">Francisco López García:
</t>
        </r>
        <r>
          <rPr>
            <sz val="10"/>
            <color indexed="81"/>
            <rFont val="Tahoma"/>
            <family val="2"/>
          </rPr>
          <t>Importe resultante de los cálculos con la tabla de justificación MINECO</t>
        </r>
      </text>
    </comment>
    <comment ref="H11" authorId="0" shapeId="0">
      <text>
        <r>
          <rPr>
            <b/>
            <sz val="10"/>
            <color indexed="81"/>
            <rFont val="Tahoma"/>
            <family val="2"/>
          </rPr>
          <t>Francisco López García:</t>
        </r>
        <r>
          <rPr>
            <sz val="10"/>
            <color indexed="81"/>
            <rFont val="Tahoma"/>
            <family val="2"/>
          </rPr>
          <t xml:space="preserve">
Importe resultante de sumar el reparto de las anualidades.</t>
        </r>
      </text>
    </comment>
    <comment ref="H12" authorId="0" shapeId="0">
      <text>
        <r>
          <rPr>
            <b/>
            <sz val="10"/>
            <color indexed="81"/>
            <rFont val="Tahoma"/>
            <family val="2"/>
          </rPr>
          <t>Francisco López García:</t>
        </r>
        <r>
          <rPr>
            <sz val="10"/>
            <color indexed="81"/>
            <rFont val="Tahoma"/>
            <family val="2"/>
          </rPr>
          <t xml:space="preserve">
Este es el </t>
        </r>
        <r>
          <rPr>
            <i/>
            <sz val="10"/>
            <color indexed="81"/>
            <rFont val="Tahoma"/>
            <family val="2"/>
          </rPr>
          <t>importe económico</t>
        </r>
        <r>
          <rPr>
            <sz val="10"/>
            <color indexed="81"/>
            <rFont val="Tahoma"/>
            <family val="2"/>
          </rPr>
          <t xml:space="preserve"> que falta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H14"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 xml:space="preserve">tareas </t>
        </r>
        <r>
          <rPr>
            <sz val="10"/>
            <color indexed="81"/>
            <rFont val="Tahoma"/>
            <family val="2"/>
          </rPr>
          <t>del proyecto. Si el número es negativo, ha repartido Vd. demasiadas horas respecto a las presupuestadas.</t>
        </r>
      </text>
    </comment>
  </commentList>
</comments>
</file>

<file path=xl/comments11.xml><?xml version="1.0" encoding="utf-8"?>
<comments xmlns="http://schemas.openxmlformats.org/spreadsheetml/2006/main">
  <authors>
    <author>Francisco López García</author>
  </authors>
  <commentList>
    <comment ref="G7"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H7" authorId="0" shapeId="0">
      <text>
        <r>
          <rPr>
            <b/>
            <sz val="10"/>
            <color indexed="81"/>
            <rFont val="Tahoma"/>
            <family val="2"/>
          </rPr>
          <t>Francisco López García:</t>
        </r>
        <r>
          <rPr>
            <sz val="10"/>
            <color indexed="81"/>
            <rFont val="Tahoma"/>
            <family val="2"/>
          </rPr>
          <t xml:space="preserve">
Horas resultantes del reparto que hace el IP</t>
        </r>
      </text>
    </comment>
    <comment ref="D8"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E8" authorId="0" shapeId="0">
      <text>
        <r>
          <rPr>
            <b/>
            <sz val="10"/>
            <color indexed="81"/>
            <rFont val="Tahoma"/>
            <family val="2"/>
          </rPr>
          <t>Francisco López García:</t>
        </r>
        <r>
          <rPr>
            <sz val="10"/>
            <color indexed="81"/>
            <rFont val="Tahoma"/>
            <family val="2"/>
          </rPr>
          <t xml:space="preserve">
Suma de horas que el  IP asigna a tareas</t>
        </r>
      </text>
    </comment>
    <comment ref="H8"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G11" authorId="0" shapeId="0">
      <text>
        <r>
          <rPr>
            <b/>
            <sz val="10"/>
            <color indexed="81"/>
            <rFont val="Tahoma"/>
            <family val="2"/>
          </rPr>
          <t xml:space="preserve">Francisco López García:
</t>
        </r>
        <r>
          <rPr>
            <sz val="10"/>
            <color indexed="81"/>
            <rFont val="Tahoma"/>
            <family val="2"/>
          </rPr>
          <t>Importe resultante de los cálculos con la tabla de justificación MINECO</t>
        </r>
      </text>
    </comment>
    <comment ref="H11" authorId="0" shapeId="0">
      <text>
        <r>
          <rPr>
            <b/>
            <sz val="10"/>
            <color indexed="81"/>
            <rFont val="Tahoma"/>
            <family val="2"/>
          </rPr>
          <t>Francisco López García:</t>
        </r>
        <r>
          <rPr>
            <sz val="10"/>
            <color indexed="81"/>
            <rFont val="Tahoma"/>
            <family val="2"/>
          </rPr>
          <t xml:space="preserve">
Importe resultante de sumar el reparto de las anualidades.</t>
        </r>
      </text>
    </comment>
    <comment ref="H12" authorId="0" shapeId="0">
      <text>
        <r>
          <rPr>
            <b/>
            <sz val="10"/>
            <color indexed="81"/>
            <rFont val="Tahoma"/>
            <family val="2"/>
          </rPr>
          <t>Francisco López García:</t>
        </r>
        <r>
          <rPr>
            <sz val="10"/>
            <color indexed="81"/>
            <rFont val="Tahoma"/>
            <family val="2"/>
          </rPr>
          <t xml:space="preserve">
Este es el </t>
        </r>
        <r>
          <rPr>
            <i/>
            <sz val="10"/>
            <color indexed="81"/>
            <rFont val="Tahoma"/>
            <family val="2"/>
          </rPr>
          <t>importe económico</t>
        </r>
        <r>
          <rPr>
            <sz val="10"/>
            <color indexed="81"/>
            <rFont val="Tahoma"/>
            <family val="2"/>
          </rPr>
          <t xml:space="preserve"> que falta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H14"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 xml:space="preserve">tareas </t>
        </r>
        <r>
          <rPr>
            <sz val="10"/>
            <color indexed="81"/>
            <rFont val="Tahoma"/>
            <family val="2"/>
          </rPr>
          <t>del proyecto. Si el número es negativo, ha repartido Vd. demasiadas horas respecto a las presupuestadas.</t>
        </r>
      </text>
    </comment>
  </commentList>
</comments>
</file>

<file path=xl/comments12.xml><?xml version="1.0" encoding="utf-8"?>
<comments xmlns="http://schemas.openxmlformats.org/spreadsheetml/2006/main">
  <authors>
    <author>Francisco López García</author>
  </authors>
  <commentList>
    <comment ref="G7"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H7" authorId="0" shapeId="0">
      <text>
        <r>
          <rPr>
            <b/>
            <sz val="10"/>
            <color indexed="81"/>
            <rFont val="Tahoma"/>
            <family val="2"/>
          </rPr>
          <t>Francisco López García:</t>
        </r>
        <r>
          <rPr>
            <sz val="10"/>
            <color indexed="81"/>
            <rFont val="Tahoma"/>
            <family val="2"/>
          </rPr>
          <t xml:space="preserve">
Horas resultantes del reparto que hace el IP</t>
        </r>
      </text>
    </comment>
    <comment ref="D8"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E8" authorId="0" shapeId="0">
      <text>
        <r>
          <rPr>
            <b/>
            <sz val="10"/>
            <color indexed="81"/>
            <rFont val="Tahoma"/>
            <family val="2"/>
          </rPr>
          <t>Francisco López García:</t>
        </r>
        <r>
          <rPr>
            <sz val="10"/>
            <color indexed="81"/>
            <rFont val="Tahoma"/>
            <family val="2"/>
          </rPr>
          <t xml:space="preserve">
Suma de horas que el  IP asigna a tareas</t>
        </r>
      </text>
    </comment>
    <comment ref="H8"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G11" authorId="0" shapeId="0">
      <text>
        <r>
          <rPr>
            <b/>
            <sz val="10"/>
            <color indexed="81"/>
            <rFont val="Tahoma"/>
            <family val="2"/>
          </rPr>
          <t xml:space="preserve">Francisco López García:
</t>
        </r>
        <r>
          <rPr>
            <sz val="10"/>
            <color indexed="81"/>
            <rFont val="Tahoma"/>
            <family val="2"/>
          </rPr>
          <t>Importe resultante de los cálculos con la tabla de justificación MINECO</t>
        </r>
      </text>
    </comment>
    <comment ref="H11" authorId="0" shapeId="0">
      <text>
        <r>
          <rPr>
            <b/>
            <sz val="10"/>
            <color indexed="81"/>
            <rFont val="Tahoma"/>
            <family val="2"/>
          </rPr>
          <t>Francisco López García:</t>
        </r>
        <r>
          <rPr>
            <sz val="10"/>
            <color indexed="81"/>
            <rFont val="Tahoma"/>
            <family val="2"/>
          </rPr>
          <t xml:space="preserve">
Importe resultante de sumar el reparto de las anualidades.</t>
        </r>
      </text>
    </comment>
    <comment ref="H12" authorId="0" shapeId="0">
      <text>
        <r>
          <rPr>
            <b/>
            <sz val="10"/>
            <color indexed="81"/>
            <rFont val="Tahoma"/>
            <family val="2"/>
          </rPr>
          <t>Francisco López García:</t>
        </r>
        <r>
          <rPr>
            <sz val="10"/>
            <color indexed="81"/>
            <rFont val="Tahoma"/>
            <family val="2"/>
          </rPr>
          <t xml:space="preserve">
Este es el </t>
        </r>
        <r>
          <rPr>
            <i/>
            <sz val="10"/>
            <color indexed="81"/>
            <rFont val="Tahoma"/>
            <family val="2"/>
          </rPr>
          <t>importe económico</t>
        </r>
        <r>
          <rPr>
            <sz val="10"/>
            <color indexed="81"/>
            <rFont val="Tahoma"/>
            <family val="2"/>
          </rPr>
          <t xml:space="preserve"> que falta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H14"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 xml:space="preserve">tareas </t>
        </r>
        <r>
          <rPr>
            <sz val="10"/>
            <color indexed="81"/>
            <rFont val="Tahoma"/>
            <family val="2"/>
          </rPr>
          <t>del proyecto. Si el número es negativo, ha repartido Vd. demasiadas horas respecto a las presupuestadas.</t>
        </r>
      </text>
    </comment>
  </commentList>
</comments>
</file>

<file path=xl/comments13.xml><?xml version="1.0" encoding="utf-8"?>
<comments xmlns="http://schemas.openxmlformats.org/spreadsheetml/2006/main">
  <authors>
    <author>Francisco López García</author>
  </authors>
  <commentList>
    <comment ref="G7"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H7" authorId="0" shapeId="0">
      <text>
        <r>
          <rPr>
            <b/>
            <sz val="10"/>
            <color indexed="81"/>
            <rFont val="Tahoma"/>
            <family val="2"/>
          </rPr>
          <t>Francisco López García:</t>
        </r>
        <r>
          <rPr>
            <sz val="10"/>
            <color indexed="81"/>
            <rFont val="Tahoma"/>
            <family val="2"/>
          </rPr>
          <t xml:space="preserve">
Horas resultantes del reparto que hace el IP</t>
        </r>
      </text>
    </comment>
    <comment ref="D8"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E8" authorId="0" shapeId="0">
      <text>
        <r>
          <rPr>
            <b/>
            <sz val="10"/>
            <color indexed="81"/>
            <rFont val="Tahoma"/>
            <family val="2"/>
          </rPr>
          <t>Francisco López García:</t>
        </r>
        <r>
          <rPr>
            <sz val="10"/>
            <color indexed="81"/>
            <rFont val="Tahoma"/>
            <family val="2"/>
          </rPr>
          <t xml:space="preserve">
Suma de horas que el  IP asigna a tareas</t>
        </r>
      </text>
    </comment>
    <comment ref="H8"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G11" authorId="0" shapeId="0">
      <text>
        <r>
          <rPr>
            <b/>
            <sz val="10"/>
            <color indexed="81"/>
            <rFont val="Tahoma"/>
            <family val="2"/>
          </rPr>
          <t xml:space="preserve">Francisco López García:
</t>
        </r>
        <r>
          <rPr>
            <sz val="10"/>
            <color indexed="81"/>
            <rFont val="Tahoma"/>
            <family val="2"/>
          </rPr>
          <t>Importe resultante de los cálculos con la tabla de justificación MINECO</t>
        </r>
      </text>
    </comment>
    <comment ref="H11" authorId="0" shapeId="0">
      <text>
        <r>
          <rPr>
            <b/>
            <sz val="10"/>
            <color indexed="81"/>
            <rFont val="Tahoma"/>
            <family val="2"/>
          </rPr>
          <t>Francisco López García:</t>
        </r>
        <r>
          <rPr>
            <sz val="10"/>
            <color indexed="81"/>
            <rFont val="Tahoma"/>
            <family val="2"/>
          </rPr>
          <t xml:space="preserve">
Importe resultante de sumar el reparto de las anualidades.</t>
        </r>
      </text>
    </comment>
    <comment ref="H12" authorId="0" shapeId="0">
      <text>
        <r>
          <rPr>
            <b/>
            <sz val="10"/>
            <color indexed="81"/>
            <rFont val="Tahoma"/>
            <family val="2"/>
          </rPr>
          <t>Francisco López García:</t>
        </r>
        <r>
          <rPr>
            <sz val="10"/>
            <color indexed="81"/>
            <rFont val="Tahoma"/>
            <family val="2"/>
          </rPr>
          <t xml:space="preserve">
Este es el </t>
        </r>
        <r>
          <rPr>
            <i/>
            <sz val="10"/>
            <color indexed="81"/>
            <rFont val="Tahoma"/>
            <family val="2"/>
          </rPr>
          <t>importe económico</t>
        </r>
        <r>
          <rPr>
            <sz val="10"/>
            <color indexed="81"/>
            <rFont val="Tahoma"/>
            <family val="2"/>
          </rPr>
          <t xml:space="preserve"> que falta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H14"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 xml:space="preserve">tareas </t>
        </r>
        <r>
          <rPr>
            <sz val="10"/>
            <color indexed="81"/>
            <rFont val="Tahoma"/>
            <family val="2"/>
          </rPr>
          <t>del proyecto. Si el número es negativo, ha repartido Vd. demasiadas horas respecto a las presupuestadas.</t>
        </r>
      </text>
    </comment>
  </commentList>
</comments>
</file>

<file path=xl/comments14.xml><?xml version="1.0" encoding="utf-8"?>
<comments xmlns="http://schemas.openxmlformats.org/spreadsheetml/2006/main">
  <authors>
    <author>Francisco López García</author>
  </authors>
  <commentList>
    <comment ref="G7"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H7" authorId="0" shapeId="0">
      <text>
        <r>
          <rPr>
            <b/>
            <sz val="10"/>
            <color indexed="81"/>
            <rFont val="Tahoma"/>
            <family val="2"/>
          </rPr>
          <t>Francisco López García:</t>
        </r>
        <r>
          <rPr>
            <sz val="10"/>
            <color indexed="81"/>
            <rFont val="Tahoma"/>
            <family val="2"/>
          </rPr>
          <t xml:space="preserve">
Horas resultantes del reparto que hace el IP</t>
        </r>
      </text>
    </comment>
    <comment ref="D8"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E8" authorId="0" shapeId="0">
      <text>
        <r>
          <rPr>
            <b/>
            <sz val="10"/>
            <color indexed="81"/>
            <rFont val="Tahoma"/>
            <family val="2"/>
          </rPr>
          <t>Francisco López García:</t>
        </r>
        <r>
          <rPr>
            <sz val="10"/>
            <color indexed="81"/>
            <rFont val="Tahoma"/>
            <family val="2"/>
          </rPr>
          <t xml:space="preserve">
Suma de horas que el  IP asigna a tareas</t>
        </r>
      </text>
    </comment>
    <comment ref="H8"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G11" authorId="0" shapeId="0">
      <text>
        <r>
          <rPr>
            <b/>
            <sz val="10"/>
            <color indexed="81"/>
            <rFont val="Tahoma"/>
            <family val="2"/>
          </rPr>
          <t xml:space="preserve">Francisco López García:
</t>
        </r>
        <r>
          <rPr>
            <sz val="10"/>
            <color indexed="81"/>
            <rFont val="Tahoma"/>
            <family val="2"/>
          </rPr>
          <t>Importe resultante de los cálculos con la tabla de justificación MINECO</t>
        </r>
      </text>
    </comment>
    <comment ref="H11" authorId="0" shapeId="0">
      <text>
        <r>
          <rPr>
            <b/>
            <sz val="10"/>
            <color indexed="81"/>
            <rFont val="Tahoma"/>
            <family val="2"/>
          </rPr>
          <t>Francisco López García:</t>
        </r>
        <r>
          <rPr>
            <sz val="10"/>
            <color indexed="81"/>
            <rFont val="Tahoma"/>
            <family val="2"/>
          </rPr>
          <t xml:space="preserve">
Importe resultante de sumar el reparto de las anualidades.</t>
        </r>
      </text>
    </comment>
    <comment ref="H12" authorId="0" shapeId="0">
      <text>
        <r>
          <rPr>
            <b/>
            <sz val="10"/>
            <color indexed="81"/>
            <rFont val="Tahoma"/>
            <family val="2"/>
          </rPr>
          <t>Francisco López García:</t>
        </r>
        <r>
          <rPr>
            <sz val="10"/>
            <color indexed="81"/>
            <rFont val="Tahoma"/>
            <family val="2"/>
          </rPr>
          <t xml:space="preserve">
Este es el </t>
        </r>
        <r>
          <rPr>
            <i/>
            <sz val="10"/>
            <color indexed="81"/>
            <rFont val="Tahoma"/>
            <family val="2"/>
          </rPr>
          <t>importe económico</t>
        </r>
        <r>
          <rPr>
            <sz val="10"/>
            <color indexed="81"/>
            <rFont val="Tahoma"/>
            <family val="2"/>
          </rPr>
          <t xml:space="preserve"> que falta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H14"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 xml:space="preserve">tareas </t>
        </r>
        <r>
          <rPr>
            <sz val="10"/>
            <color indexed="81"/>
            <rFont val="Tahoma"/>
            <family val="2"/>
          </rPr>
          <t>del proyecto. Si el número es negativo, ha repartido Vd. demasiadas horas respecto a las presupuestadas.</t>
        </r>
      </text>
    </comment>
  </commentList>
</comments>
</file>

<file path=xl/comments15.xml><?xml version="1.0" encoding="utf-8"?>
<comments xmlns="http://schemas.openxmlformats.org/spreadsheetml/2006/main">
  <authors>
    <author>Francisco López García</author>
  </authors>
  <commentList>
    <comment ref="G7"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H7" authorId="0" shapeId="0">
      <text>
        <r>
          <rPr>
            <b/>
            <sz val="10"/>
            <color indexed="81"/>
            <rFont val="Tahoma"/>
            <family val="2"/>
          </rPr>
          <t>Francisco López García:</t>
        </r>
        <r>
          <rPr>
            <sz val="10"/>
            <color indexed="81"/>
            <rFont val="Tahoma"/>
            <family val="2"/>
          </rPr>
          <t xml:space="preserve">
Horas resultantes del reparto que hace el IP</t>
        </r>
      </text>
    </comment>
    <comment ref="D8"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E8" authorId="0" shapeId="0">
      <text>
        <r>
          <rPr>
            <b/>
            <sz val="10"/>
            <color indexed="81"/>
            <rFont val="Tahoma"/>
            <family val="2"/>
          </rPr>
          <t>Francisco López García:</t>
        </r>
        <r>
          <rPr>
            <sz val="10"/>
            <color indexed="81"/>
            <rFont val="Tahoma"/>
            <family val="2"/>
          </rPr>
          <t xml:space="preserve">
Suma de horas que el  IP asigna a tareas</t>
        </r>
      </text>
    </comment>
    <comment ref="H8"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G11" authorId="0" shapeId="0">
      <text>
        <r>
          <rPr>
            <b/>
            <sz val="10"/>
            <color indexed="81"/>
            <rFont val="Tahoma"/>
            <family val="2"/>
          </rPr>
          <t xml:space="preserve">Francisco López García:
</t>
        </r>
        <r>
          <rPr>
            <sz val="10"/>
            <color indexed="81"/>
            <rFont val="Tahoma"/>
            <family val="2"/>
          </rPr>
          <t>Importe resultante de los cálculos con la tabla de justificación MINECO</t>
        </r>
      </text>
    </comment>
    <comment ref="H11" authorId="0" shapeId="0">
      <text>
        <r>
          <rPr>
            <b/>
            <sz val="10"/>
            <color indexed="81"/>
            <rFont val="Tahoma"/>
            <family val="2"/>
          </rPr>
          <t>Francisco López García:</t>
        </r>
        <r>
          <rPr>
            <sz val="10"/>
            <color indexed="81"/>
            <rFont val="Tahoma"/>
            <family val="2"/>
          </rPr>
          <t xml:space="preserve">
Importe resultante de sumar el reparto de las anualidades.</t>
        </r>
      </text>
    </comment>
    <comment ref="H12" authorId="0" shapeId="0">
      <text>
        <r>
          <rPr>
            <b/>
            <sz val="10"/>
            <color indexed="81"/>
            <rFont val="Tahoma"/>
            <family val="2"/>
          </rPr>
          <t>Francisco López García:</t>
        </r>
        <r>
          <rPr>
            <sz val="10"/>
            <color indexed="81"/>
            <rFont val="Tahoma"/>
            <family val="2"/>
          </rPr>
          <t xml:space="preserve">
Este es el </t>
        </r>
        <r>
          <rPr>
            <i/>
            <sz val="10"/>
            <color indexed="81"/>
            <rFont val="Tahoma"/>
            <family val="2"/>
          </rPr>
          <t>importe económico</t>
        </r>
        <r>
          <rPr>
            <sz val="10"/>
            <color indexed="81"/>
            <rFont val="Tahoma"/>
            <family val="2"/>
          </rPr>
          <t xml:space="preserve"> que falta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H14"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 xml:space="preserve">tareas </t>
        </r>
        <r>
          <rPr>
            <sz val="10"/>
            <color indexed="81"/>
            <rFont val="Tahoma"/>
            <family val="2"/>
          </rPr>
          <t>del proyecto. Si el número es negativo, ha repartido Vd. demasiadas horas respecto a las presupuestadas.</t>
        </r>
      </text>
    </comment>
  </commentList>
</comments>
</file>

<file path=xl/comments16.xml><?xml version="1.0" encoding="utf-8"?>
<comments xmlns="http://schemas.openxmlformats.org/spreadsheetml/2006/main">
  <authors>
    <author>Francisco López García</author>
  </authors>
  <commentList>
    <comment ref="G7"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H7" authorId="0" shapeId="0">
      <text>
        <r>
          <rPr>
            <b/>
            <sz val="10"/>
            <color indexed="81"/>
            <rFont val="Tahoma"/>
            <family val="2"/>
          </rPr>
          <t>Francisco López García:</t>
        </r>
        <r>
          <rPr>
            <sz val="10"/>
            <color indexed="81"/>
            <rFont val="Tahoma"/>
            <family val="2"/>
          </rPr>
          <t xml:space="preserve">
Horas resultantes del reparto que hace el IP</t>
        </r>
      </text>
    </comment>
    <comment ref="D8"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E8" authorId="0" shapeId="0">
      <text>
        <r>
          <rPr>
            <b/>
            <sz val="10"/>
            <color indexed="81"/>
            <rFont val="Tahoma"/>
            <family val="2"/>
          </rPr>
          <t>Francisco López García:</t>
        </r>
        <r>
          <rPr>
            <sz val="10"/>
            <color indexed="81"/>
            <rFont val="Tahoma"/>
            <family val="2"/>
          </rPr>
          <t xml:space="preserve">
Suma de horas que el  IP asigna a tareas</t>
        </r>
      </text>
    </comment>
    <comment ref="H8"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G11" authorId="0" shapeId="0">
      <text>
        <r>
          <rPr>
            <b/>
            <sz val="10"/>
            <color indexed="81"/>
            <rFont val="Tahoma"/>
            <family val="2"/>
          </rPr>
          <t xml:space="preserve">Francisco López García:
</t>
        </r>
        <r>
          <rPr>
            <sz val="10"/>
            <color indexed="81"/>
            <rFont val="Tahoma"/>
            <family val="2"/>
          </rPr>
          <t>Importe resultante de los cálculos con la tabla de justificación MINECO</t>
        </r>
      </text>
    </comment>
    <comment ref="H11" authorId="0" shapeId="0">
      <text>
        <r>
          <rPr>
            <b/>
            <sz val="10"/>
            <color indexed="81"/>
            <rFont val="Tahoma"/>
            <family val="2"/>
          </rPr>
          <t>Francisco López García:</t>
        </r>
        <r>
          <rPr>
            <sz val="10"/>
            <color indexed="81"/>
            <rFont val="Tahoma"/>
            <family val="2"/>
          </rPr>
          <t xml:space="preserve">
Importe resultante de sumar el reparto de las anualidades.</t>
        </r>
      </text>
    </comment>
    <comment ref="H12" authorId="0" shapeId="0">
      <text>
        <r>
          <rPr>
            <b/>
            <sz val="10"/>
            <color indexed="81"/>
            <rFont val="Tahoma"/>
            <family val="2"/>
          </rPr>
          <t>Francisco López García:</t>
        </r>
        <r>
          <rPr>
            <sz val="10"/>
            <color indexed="81"/>
            <rFont val="Tahoma"/>
            <family val="2"/>
          </rPr>
          <t xml:space="preserve">
Este es el </t>
        </r>
        <r>
          <rPr>
            <i/>
            <sz val="10"/>
            <color indexed="81"/>
            <rFont val="Tahoma"/>
            <family val="2"/>
          </rPr>
          <t>importe económico</t>
        </r>
        <r>
          <rPr>
            <sz val="10"/>
            <color indexed="81"/>
            <rFont val="Tahoma"/>
            <family val="2"/>
          </rPr>
          <t xml:space="preserve"> que falta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H14"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 xml:space="preserve">tareas </t>
        </r>
        <r>
          <rPr>
            <sz val="10"/>
            <color indexed="81"/>
            <rFont val="Tahoma"/>
            <family val="2"/>
          </rPr>
          <t>del proyecto. Si el número es negativo, ha repartido Vd. demasiadas horas respecto a las presupuestadas.</t>
        </r>
      </text>
    </comment>
  </commentList>
</comments>
</file>

<file path=xl/comments17.xml><?xml version="1.0" encoding="utf-8"?>
<comments xmlns="http://schemas.openxmlformats.org/spreadsheetml/2006/main">
  <authors>
    <author>Francisco López García</author>
  </authors>
  <commentList>
    <comment ref="G7"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H7" authorId="0" shapeId="0">
      <text>
        <r>
          <rPr>
            <b/>
            <sz val="10"/>
            <color indexed="81"/>
            <rFont val="Tahoma"/>
            <family val="2"/>
          </rPr>
          <t>Francisco López García:</t>
        </r>
        <r>
          <rPr>
            <sz val="10"/>
            <color indexed="81"/>
            <rFont val="Tahoma"/>
            <family val="2"/>
          </rPr>
          <t xml:space="preserve">
Horas resultantes del reparto que hace el IP</t>
        </r>
      </text>
    </comment>
    <comment ref="D8"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E8" authorId="0" shapeId="0">
      <text>
        <r>
          <rPr>
            <b/>
            <sz val="10"/>
            <color indexed="81"/>
            <rFont val="Tahoma"/>
            <family val="2"/>
          </rPr>
          <t>Francisco López García:</t>
        </r>
        <r>
          <rPr>
            <sz val="10"/>
            <color indexed="81"/>
            <rFont val="Tahoma"/>
            <family val="2"/>
          </rPr>
          <t xml:space="preserve">
Suma de horas que el  IP asigna a tareas</t>
        </r>
      </text>
    </comment>
    <comment ref="H8"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G11" authorId="0" shapeId="0">
      <text>
        <r>
          <rPr>
            <b/>
            <sz val="10"/>
            <color indexed="81"/>
            <rFont val="Tahoma"/>
            <family val="2"/>
          </rPr>
          <t xml:space="preserve">Francisco López García:
</t>
        </r>
        <r>
          <rPr>
            <sz val="10"/>
            <color indexed="81"/>
            <rFont val="Tahoma"/>
            <family val="2"/>
          </rPr>
          <t>Importe resultante de los cálculos con la tabla de justificación MINECO</t>
        </r>
      </text>
    </comment>
    <comment ref="H11" authorId="0" shapeId="0">
      <text>
        <r>
          <rPr>
            <b/>
            <sz val="10"/>
            <color indexed="81"/>
            <rFont val="Tahoma"/>
            <family val="2"/>
          </rPr>
          <t>Francisco López García:</t>
        </r>
        <r>
          <rPr>
            <sz val="10"/>
            <color indexed="81"/>
            <rFont val="Tahoma"/>
            <family val="2"/>
          </rPr>
          <t xml:space="preserve">
Importe resultante de sumar el reparto de las anualidades.</t>
        </r>
      </text>
    </comment>
    <comment ref="H12" authorId="0" shapeId="0">
      <text>
        <r>
          <rPr>
            <b/>
            <sz val="10"/>
            <color indexed="81"/>
            <rFont val="Tahoma"/>
            <family val="2"/>
          </rPr>
          <t>Francisco López García:</t>
        </r>
        <r>
          <rPr>
            <sz val="10"/>
            <color indexed="81"/>
            <rFont val="Tahoma"/>
            <family val="2"/>
          </rPr>
          <t xml:space="preserve">
Este es el </t>
        </r>
        <r>
          <rPr>
            <i/>
            <sz val="10"/>
            <color indexed="81"/>
            <rFont val="Tahoma"/>
            <family val="2"/>
          </rPr>
          <t>importe económico</t>
        </r>
        <r>
          <rPr>
            <sz val="10"/>
            <color indexed="81"/>
            <rFont val="Tahoma"/>
            <family val="2"/>
          </rPr>
          <t xml:space="preserve"> que falta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H14"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 xml:space="preserve">tareas </t>
        </r>
        <r>
          <rPr>
            <sz val="10"/>
            <color indexed="81"/>
            <rFont val="Tahoma"/>
            <family val="2"/>
          </rPr>
          <t>del proyecto. Si el número es negativo, ha repartido Vd. demasiadas horas respecto a las presupuestadas.</t>
        </r>
      </text>
    </comment>
  </commentList>
</comments>
</file>

<file path=xl/comments18.xml><?xml version="1.0" encoding="utf-8"?>
<comments xmlns="http://schemas.openxmlformats.org/spreadsheetml/2006/main">
  <authors>
    <author>Francisco López García</author>
  </authors>
  <commentList>
    <comment ref="G7"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H7" authorId="0" shapeId="0">
      <text>
        <r>
          <rPr>
            <b/>
            <sz val="10"/>
            <color indexed="81"/>
            <rFont val="Tahoma"/>
            <family val="2"/>
          </rPr>
          <t>Francisco López García:</t>
        </r>
        <r>
          <rPr>
            <sz val="10"/>
            <color indexed="81"/>
            <rFont val="Tahoma"/>
            <family val="2"/>
          </rPr>
          <t xml:space="preserve">
Horas resultantes del reparto que hace el IP</t>
        </r>
      </text>
    </comment>
    <comment ref="D8"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E8" authorId="0" shapeId="0">
      <text>
        <r>
          <rPr>
            <b/>
            <sz val="10"/>
            <color indexed="81"/>
            <rFont val="Tahoma"/>
            <family val="2"/>
          </rPr>
          <t>Francisco López García:</t>
        </r>
        <r>
          <rPr>
            <sz val="10"/>
            <color indexed="81"/>
            <rFont val="Tahoma"/>
            <family val="2"/>
          </rPr>
          <t xml:space="preserve">
Suma de horas que el  IP asigna a tareas</t>
        </r>
      </text>
    </comment>
    <comment ref="H8"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G11" authorId="0" shapeId="0">
      <text>
        <r>
          <rPr>
            <b/>
            <sz val="10"/>
            <color indexed="81"/>
            <rFont val="Tahoma"/>
            <family val="2"/>
          </rPr>
          <t xml:space="preserve">Francisco López García:
</t>
        </r>
        <r>
          <rPr>
            <sz val="10"/>
            <color indexed="81"/>
            <rFont val="Tahoma"/>
            <family val="2"/>
          </rPr>
          <t>Importe resultante de los cálculos con la tabla de justificación MINECO</t>
        </r>
      </text>
    </comment>
    <comment ref="H11" authorId="0" shapeId="0">
      <text>
        <r>
          <rPr>
            <b/>
            <sz val="10"/>
            <color indexed="81"/>
            <rFont val="Tahoma"/>
            <family val="2"/>
          </rPr>
          <t>Francisco López García:</t>
        </r>
        <r>
          <rPr>
            <sz val="10"/>
            <color indexed="81"/>
            <rFont val="Tahoma"/>
            <family val="2"/>
          </rPr>
          <t xml:space="preserve">
Importe resultante de sumar el reparto de las anualidades.</t>
        </r>
      </text>
    </comment>
    <comment ref="H12" authorId="0" shapeId="0">
      <text>
        <r>
          <rPr>
            <b/>
            <sz val="10"/>
            <color indexed="81"/>
            <rFont val="Tahoma"/>
            <family val="2"/>
          </rPr>
          <t>Francisco López García:</t>
        </r>
        <r>
          <rPr>
            <sz val="10"/>
            <color indexed="81"/>
            <rFont val="Tahoma"/>
            <family val="2"/>
          </rPr>
          <t xml:space="preserve">
Este es el </t>
        </r>
        <r>
          <rPr>
            <i/>
            <sz val="10"/>
            <color indexed="81"/>
            <rFont val="Tahoma"/>
            <family val="2"/>
          </rPr>
          <t>importe económico</t>
        </r>
        <r>
          <rPr>
            <sz val="10"/>
            <color indexed="81"/>
            <rFont val="Tahoma"/>
            <family val="2"/>
          </rPr>
          <t xml:space="preserve"> que falta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H14"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 xml:space="preserve">tareas </t>
        </r>
        <r>
          <rPr>
            <sz val="10"/>
            <color indexed="81"/>
            <rFont val="Tahoma"/>
            <family val="2"/>
          </rPr>
          <t>del proyecto. Si el número es negativo, ha repartido Vd. demasiadas horas respecto a las presupuestadas.</t>
        </r>
      </text>
    </comment>
  </commentList>
</comments>
</file>

<file path=xl/comments19.xml><?xml version="1.0" encoding="utf-8"?>
<comments xmlns="http://schemas.openxmlformats.org/spreadsheetml/2006/main">
  <authors>
    <author>Francisco López García</author>
  </authors>
  <commentList>
    <comment ref="G7"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H7" authorId="0" shapeId="0">
      <text>
        <r>
          <rPr>
            <b/>
            <sz val="10"/>
            <color indexed="81"/>
            <rFont val="Tahoma"/>
            <family val="2"/>
          </rPr>
          <t>Francisco López García:</t>
        </r>
        <r>
          <rPr>
            <sz val="10"/>
            <color indexed="81"/>
            <rFont val="Tahoma"/>
            <family val="2"/>
          </rPr>
          <t xml:space="preserve">
Horas resultantes del reparto que hace el IP</t>
        </r>
      </text>
    </comment>
    <comment ref="D8"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E8" authorId="0" shapeId="0">
      <text>
        <r>
          <rPr>
            <b/>
            <sz val="10"/>
            <color indexed="81"/>
            <rFont val="Tahoma"/>
            <family val="2"/>
          </rPr>
          <t>Francisco López García:</t>
        </r>
        <r>
          <rPr>
            <sz val="10"/>
            <color indexed="81"/>
            <rFont val="Tahoma"/>
            <family val="2"/>
          </rPr>
          <t xml:space="preserve">
Suma de horas que el  IP asigna a tareas</t>
        </r>
      </text>
    </comment>
    <comment ref="H8"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G11" authorId="0" shapeId="0">
      <text>
        <r>
          <rPr>
            <b/>
            <sz val="10"/>
            <color indexed="81"/>
            <rFont val="Tahoma"/>
            <family val="2"/>
          </rPr>
          <t xml:space="preserve">Francisco López García:
</t>
        </r>
        <r>
          <rPr>
            <sz val="10"/>
            <color indexed="81"/>
            <rFont val="Tahoma"/>
            <family val="2"/>
          </rPr>
          <t>Importe resultante de los cálculos con la tabla de justificación MINECO</t>
        </r>
      </text>
    </comment>
    <comment ref="H11" authorId="0" shapeId="0">
      <text>
        <r>
          <rPr>
            <b/>
            <sz val="10"/>
            <color indexed="81"/>
            <rFont val="Tahoma"/>
            <family val="2"/>
          </rPr>
          <t>Francisco López García:</t>
        </r>
        <r>
          <rPr>
            <sz val="10"/>
            <color indexed="81"/>
            <rFont val="Tahoma"/>
            <family val="2"/>
          </rPr>
          <t xml:space="preserve">
Importe resultante de sumar el reparto de las anualidades.</t>
        </r>
      </text>
    </comment>
    <comment ref="H12" authorId="0" shapeId="0">
      <text>
        <r>
          <rPr>
            <b/>
            <sz val="10"/>
            <color indexed="81"/>
            <rFont val="Tahoma"/>
            <family val="2"/>
          </rPr>
          <t>Francisco López García:</t>
        </r>
        <r>
          <rPr>
            <sz val="10"/>
            <color indexed="81"/>
            <rFont val="Tahoma"/>
            <family val="2"/>
          </rPr>
          <t xml:space="preserve">
Este es el </t>
        </r>
        <r>
          <rPr>
            <i/>
            <sz val="10"/>
            <color indexed="81"/>
            <rFont val="Tahoma"/>
            <family val="2"/>
          </rPr>
          <t>importe económico</t>
        </r>
        <r>
          <rPr>
            <sz val="10"/>
            <color indexed="81"/>
            <rFont val="Tahoma"/>
            <family val="2"/>
          </rPr>
          <t xml:space="preserve"> que falta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H14"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 xml:space="preserve">tareas </t>
        </r>
        <r>
          <rPr>
            <sz val="10"/>
            <color indexed="81"/>
            <rFont val="Tahoma"/>
            <family val="2"/>
          </rPr>
          <t>del proyecto. Si el número es negativo, ha repartido Vd. demasiadas horas respecto a las presupuestadas.</t>
        </r>
      </text>
    </comment>
  </commentList>
</comments>
</file>

<file path=xl/comments2.xml><?xml version="1.0" encoding="utf-8"?>
<comments xmlns="http://schemas.openxmlformats.org/spreadsheetml/2006/main">
  <authors>
    <author>Francisco López García</author>
  </authors>
  <commentList>
    <comment ref="C13" authorId="0" shapeId="0">
      <text>
        <r>
          <rPr>
            <b/>
            <sz val="10"/>
            <color indexed="81"/>
            <rFont val="Tahoma"/>
            <family val="2"/>
          </rPr>
          <t>Francisco López García:</t>
        </r>
        <r>
          <rPr>
            <sz val="10"/>
            <color indexed="81"/>
            <rFont val="Tahoma"/>
            <family val="2"/>
          </rPr>
          <t xml:space="preserve">
Datos procedentes de la columna "gasto anual" de cada una de las anualidades de la tabla.
</t>
        </r>
      </text>
    </comment>
    <comment ref="G21" authorId="0" shapeId="0">
      <text>
        <r>
          <rPr>
            <b/>
            <sz val="10"/>
            <color indexed="81"/>
            <rFont val="Tahoma"/>
            <family val="2"/>
          </rPr>
          <t>Francisco López García:</t>
        </r>
        <r>
          <rPr>
            <sz val="10"/>
            <color indexed="81"/>
            <rFont val="Tahoma"/>
            <family val="2"/>
          </rPr>
          <t xml:space="preserve">
Datos procedentes de la columna "Precio total contrato"</t>
        </r>
      </text>
    </comment>
  </commentList>
</comments>
</file>

<file path=xl/comments20.xml><?xml version="1.0" encoding="utf-8"?>
<comments xmlns="http://schemas.openxmlformats.org/spreadsheetml/2006/main">
  <authors>
    <author>Francisco López García</author>
  </authors>
  <commentList>
    <comment ref="G7"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H7" authorId="0" shapeId="0">
      <text>
        <r>
          <rPr>
            <b/>
            <sz val="10"/>
            <color indexed="81"/>
            <rFont val="Tahoma"/>
            <family val="2"/>
          </rPr>
          <t>Francisco López García:</t>
        </r>
        <r>
          <rPr>
            <sz val="10"/>
            <color indexed="81"/>
            <rFont val="Tahoma"/>
            <family val="2"/>
          </rPr>
          <t xml:space="preserve">
Horas resultantes del reparto que hace el IP</t>
        </r>
      </text>
    </comment>
    <comment ref="D8"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E8" authorId="0" shapeId="0">
      <text>
        <r>
          <rPr>
            <b/>
            <sz val="10"/>
            <color indexed="81"/>
            <rFont val="Tahoma"/>
            <family val="2"/>
          </rPr>
          <t>Francisco López García:</t>
        </r>
        <r>
          <rPr>
            <sz val="10"/>
            <color indexed="81"/>
            <rFont val="Tahoma"/>
            <family val="2"/>
          </rPr>
          <t xml:space="preserve">
Suma de horas que el  IP asigna a tareas</t>
        </r>
      </text>
    </comment>
    <comment ref="H8"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G11" authorId="0" shapeId="0">
      <text>
        <r>
          <rPr>
            <b/>
            <sz val="10"/>
            <color indexed="81"/>
            <rFont val="Tahoma"/>
            <family val="2"/>
          </rPr>
          <t xml:space="preserve">Francisco López García:
</t>
        </r>
        <r>
          <rPr>
            <sz val="10"/>
            <color indexed="81"/>
            <rFont val="Tahoma"/>
            <family val="2"/>
          </rPr>
          <t>Importe resultante de los cálculos con la tabla de justificación MINECO</t>
        </r>
      </text>
    </comment>
    <comment ref="H11" authorId="0" shapeId="0">
      <text>
        <r>
          <rPr>
            <b/>
            <sz val="10"/>
            <color indexed="81"/>
            <rFont val="Tahoma"/>
            <family val="2"/>
          </rPr>
          <t>Francisco López García:</t>
        </r>
        <r>
          <rPr>
            <sz val="10"/>
            <color indexed="81"/>
            <rFont val="Tahoma"/>
            <family val="2"/>
          </rPr>
          <t xml:space="preserve">
Importe resultante de sumar el reparto de las anualidades.</t>
        </r>
      </text>
    </comment>
    <comment ref="H12" authorId="0" shapeId="0">
      <text>
        <r>
          <rPr>
            <b/>
            <sz val="10"/>
            <color indexed="81"/>
            <rFont val="Tahoma"/>
            <family val="2"/>
          </rPr>
          <t>Francisco López García:</t>
        </r>
        <r>
          <rPr>
            <sz val="10"/>
            <color indexed="81"/>
            <rFont val="Tahoma"/>
            <family val="2"/>
          </rPr>
          <t xml:space="preserve">
Este es el </t>
        </r>
        <r>
          <rPr>
            <i/>
            <sz val="10"/>
            <color indexed="81"/>
            <rFont val="Tahoma"/>
            <family val="2"/>
          </rPr>
          <t>importe económico</t>
        </r>
        <r>
          <rPr>
            <sz val="10"/>
            <color indexed="81"/>
            <rFont val="Tahoma"/>
            <family val="2"/>
          </rPr>
          <t xml:space="preserve"> que falta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H14"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 xml:space="preserve">tareas </t>
        </r>
        <r>
          <rPr>
            <sz val="10"/>
            <color indexed="81"/>
            <rFont val="Tahoma"/>
            <family val="2"/>
          </rPr>
          <t>del proyecto. Si el número es negativo, ha repartido Vd. demasiadas horas respecto a las presupuestadas.</t>
        </r>
      </text>
    </comment>
  </commentList>
</comments>
</file>

<file path=xl/comments21.xml><?xml version="1.0" encoding="utf-8"?>
<comments xmlns="http://schemas.openxmlformats.org/spreadsheetml/2006/main">
  <authors>
    <author>Francisco López García</author>
  </authors>
  <commentList>
    <comment ref="G7"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H7" authorId="0" shapeId="0">
      <text>
        <r>
          <rPr>
            <b/>
            <sz val="10"/>
            <color indexed="81"/>
            <rFont val="Tahoma"/>
            <family val="2"/>
          </rPr>
          <t>Francisco López García:</t>
        </r>
        <r>
          <rPr>
            <sz val="10"/>
            <color indexed="81"/>
            <rFont val="Tahoma"/>
            <family val="2"/>
          </rPr>
          <t xml:space="preserve">
Horas resultantes del reparto que hace el IP</t>
        </r>
      </text>
    </comment>
    <comment ref="D8"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E8" authorId="0" shapeId="0">
      <text>
        <r>
          <rPr>
            <b/>
            <sz val="10"/>
            <color indexed="81"/>
            <rFont val="Tahoma"/>
            <family val="2"/>
          </rPr>
          <t>Francisco López García:</t>
        </r>
        <r>
          <rPr>
            <sz val="10"/>
            <color indexed="81"/>
            <rFont val="Tahoma"/>
            <family val="2"/>
          </rPr>
          <t xml:space="preserve">
Suma de horas que el  IP asigna a tareas</t>
        </r>
      </text>
    </comment>
    <comment ref="H8"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G11" authorId="0" shapeId="0">
      <text>
        <r>
          <rPr>
            <b/>
            <sz val="10"/>
            <color indexed="81"/>
            <rFont val="Tahoma"/>
            <family val="2"/>
          </rPr>
          <t xml:space="preserve">Francisco López García:
</t>
        </r>
        <r>
          <rPr>
            <sz val="10"/>
            <color indexed="81"/>
            <rFont val="Tahoma"/>
            <family val="2"/>
          </rPr>
          <t>Importe resultante de los cálculos con la tabla de justificación MINECO</t>
        </r>
      </text>
    </comment>
    <comment ref="H11" authorId="0" shapeId="0">
      <text>
        <r>
          <rPr>
            <b/>
            <sz val="10"/>
            <color indexed="81"/>
            <rFont val="Tahoma"/>
            <family val="2"/>
          </rPr>
          <t>Francisco López García:</t>
        </r>
        <r>
          <rPr>
            <sz val="10"/>
            <color indexed="81"/>
            <rFont val="Tahoma"/>
            <family val="2"/>
          </rPr>
          <t xml:space="preserve">
Importe resultante de sumar el reparto de las anualidades.</t>
        </r>
      </text>
    </comment>
    <comment ref="H12" authorId="0" shapeId="0">
      <text>
        <r>
          <rPr>
            <b/>
            <sz val="10"/>
            <color indexed="81"/>
            <rFont val="Tahoma"/>
            <family val="2"/>
          </rPr>
          <t>Francisco López García:</t>
        </r>
        <r>
          <rPr>
            <sz val="10"/>
            <color indexed="81"/>
            <rFont val="Tahoma"/>
            <family val="2"/>
          </rPr>
          <t xml:space="preserve">
Este es el </t>
        </r>
        <r>
          <rPr>
            <i/>
            <sz val="10"/>
            <color indexed="81"/>
            <rFont val="Tahoma"/>
            <family val="2"/>
          </rPr>
          <t>importe económico</t>
        </r>
        <r>
          <rPr>
            <sz val="10"/>
            <color indexed="81"/>
            <rFont val="Tahoma"/>
            <family val="2"/>
          </rPr>
          <t xml:space="preserve"> que falta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H14"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 xml:space="preserve">tareas </t>
        </r>
        <r>
          <rPr>
            <sz val="10"/>
            <color indexed="81"/>
            <rFont val="Tahoma"/>
            <family val="2"/>
          </rPr>
          <t>del proyecto. Si el número es negativo, ha repartido Vd. demasiadas horas respecto a las presupuestadas.</t>
        </r>
      </text>
    </comment>
  </commentList>
</comments>
</file>

<file path=xl/comments22.xml><?xml version="1.0" encoding="utf-8"?>
<comments xmlns="http://schemas.openxmlformats.org/spreadsheetml/2006/main">
  <authors>
    <author>Francisco López García</author>
  </authors>
  <commentList>
    <comment ref="G7"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H7" authorId="0" shapeId="0">
      <text>
        <r>
          <rPr>
            <b/>
            <sz val="10"/>
            <color indexed="81"/>
            <rFont val="Tahoma"/>
            <family val="2"/>
          </rPr>
          <t>Francisco López García:</t>
        </r>
        <r>
          <rPr>
            <sz val="10"/>
            <color indexed="81"/>
            <rFont val="Tahoma"/>
            <family val="2"/>
          </rPr>
          <t xml:space="preserve">
Horas resultantes del reparto que hace el IP</t>
        </r>
      </text>
    </comment>
    <comment ref="D8"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E8" authorId="0" shapeId="0">
      <text>
        <r>
          <rPr>
            <b/>
            <sz val="10"/>
            <color indexed="81"/>
            <rFont val="Tahoma"/>
            <family val="2"/>
          </rPr>
          <t>Francisco López García:</t>
        </r>
        <r>
          <rPr>
            <sz val="10"/>
            <color indexed="81"/>
            <rFont val="Tahoma"/>
            <family val="2"/>
          </rPr>
          <t xml:space="preserve">
Suma de horas que el  IP asigna a tareas</t>
        </r>
      </text>
    </comment>
    <comment ref="H8"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G11" authorId="0" shapeId="0">
      <text>
        <r>
          <rPr>
            <b/>
            <sz val="10"/>
            <color indexed="81"/>
            <rFont val="Tahoma"/>
            <family val="2"/>
          </rPr>
          <t xml:space="preserve">Francisco López García:
</t>
        </r>
        <r>
          <rPr>
            <sz val="10"/>
            <color indexed="81"/>
            <rFont val="Tahoma"/>
            <family val="2"/>
          </rPr>
          <t>Importe resultante de los cálculos con la tabla de justificación MINECO</t>
        </r>
      </text>
    </comment>
    <comment ref="H11" authorId="0" shapeId="0">
      <text>
        <r>
          <rPr>
            <b/>
            <sz val="10"/>
            <color indexed="81"/>
            <rFont val="Tahoma"/>
            <family val="2"/>
          </rPr>
          <t>Francisco López García:</t>
        </r>
        <r>
          <rPr>
            <sz val="10"/>
            <color indexed="81"/>
            <rFont val="Tahoma"/>
            <family val="2"/>
          </rPr>
          <t xml:space="preserve">
Importe resultante de sumar el reparto de las anualidades.</t>
        </r>
      </text>
    </comment>
    <comment ref="H12" authorId="0" shapeId="0">
      <text>
        <r>
          <rPr>
            <b/>
            <sz val="10"/>
            <color indexed="81"/>
            <rFont val="Tahoma"/>
            <family val="2"/>
          </rPr>
          <t>Francisco López García:</t>
        </r>
        <r>
          <rPr>
            <sz val="10"/>
            <color indexed="81"/>
            <rFont val="Tahoma"/>
            <family val="2"/>
          </rPr>
          <t xml:space="preserve">
Este es el </t>
        </r>
        <r>
          <rPr>
            <i/>
            <sz val="10"/>
            <color indexed="81"/>
            <rFont val="Tahoma"/>
            <family val="2"/>
          </rPr>
          <t>importe económico</t>
        </r>
        <r>
          <rPr>
            <sz val="10"/>
            <color indexed="81"/>
            <rFont val="Tahoma"/>
            <family val="2"/>
          </rPr>
          <t xml:space="preserve"> que falta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H14"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 xml:space="preserve">tareas </t>
        </r>
        <r>
          <rPr>
            <sz val="10"/>
            <color indexed="81"/>
            <rFont val="Tahoma"/>
            <family val="2"/>
          </rPr>
          <t>del proyecto. Si el número es negativo, ha repartido Vd. demasiadas horas respecto a las presupuestadas.</t>
        </r>
      </text>
    </comment>
  </commentList>
</comments>
</file>

<file path=xl/comments23.xml><?xml version="1.0" encoding="utf-8"?>
<comments xmlns="http://schemas.openxmlformats.org/spreadsheetml/2006/main">
  <authors>
    <author>Francisco López García</author>
  </authors>
  <commentList>
    <comment ref="G7"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H7" authorId="0" shapeId="0">
      <text>
        <r>
          <rPr>
            <b/>
            <sz val="10"/>
            <color indexed="81"/>
            <rFont val="Tahoma"/>
            <family val="2"/>
          </rPr>
          <t>Francisco López García:</t>
        </r>
        <r>
          <rPr>
            <sz val="10"/>
            <color indexed="81"/>
            <rFont val="Tahoma"/>
            <family val="2"/>
          </rPr>
          <t xml:space="preserve">
Horas resultantes del reparto que hace el IP</t>
        </r>
      </text>
    </comment>
    <comment ref="D8"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E8" authorId="0" shapeId="0">
      <text>
        <r>
          <rPr>
            <b/>
            <sz val="10"/>
            <color indexed="81"/>
            <rFont val="Tahoma"/>
            <family val="2"/>
          </rPr>
          <t>Francisco López García:</t>
        </r>
        <r>
          <rPr>
            <sz val="10"/>
            <color indexed="81"/>
            <rFont val="Tahoma"/>
            <family val="2"/>
          </rPr>
          <t xml:space="preserve">
Suma de horas que el  IP asigna a tareas</t>
        </r>
      </text>
    </comment>
    <comment ref="H8"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G11" authorId="0" shapeId="0">
      <text>
        <r>
          <rPr>
            <b/>
            <sz val="10"/>
            <color indexed="81"/>
            <rFont val="Tahoma"/>
            <family val="2"/>
          </rPr>
          <t xml:space="preserve">Francisco López García:
</t>
        </r>
        <r>
          <rPr>
            <sz val="10"/>
            <color indexed="81"/>
            <rFont val="Tahoma"/>
            <family val="2"/>
          </rPr>
          <t>Importe resultante de los cálculos con la tabla de justificación MINECO</t>
        </r>
      </text>
    </comment>
    <comment ref="H11" authorId="0" shapeId="0">
      <text>
        <r>
          <rPr>
            <b/>
            <sz val="10"/>
            <color indexed="81"/>
            <rFont val="Tahoma"/>
            <family val="2"/>
          </rPr>
          <t>Francisco López García:</t>
        </r>
        <r>
          <rPr>
            <sz val="10"/>
            <color indexed="81"/>
            <rFont val="Tahoma"/>
            <family val="2"/>
          </rPr>
          <t xml:space="preserve">
Importe resultante de sumar el reparto de las anualidades.</t>
        </r>
      </text>
    </comment>
    <comment ref="H12" authorId="0" shapeId="0">
      <text>
        <r>
          <rPr>
            <b/>
            <sz val="10"/>
            <color indexed="81"/>
            <rFont val="Tahoma"/>
            <family val="2"/>
          </rPr>
          <t>Francisco López García:</t>
        </r>
        <r>
          <rPr>
            <sz val="10"/>
            <color indexed="81"/>
            <rFont val="Tahoma"/>
            <family val="2"/>
          </rPr>
          <t xml:space="preserve">
Este es el </t>
        </r>
        <r>
          <rPr>
            <i/>
            <sz val="10"/>
            <color indexed="81"/>
            <rFont val="Tahoma"/>
            <family val="2"/>
          </rPr>
          <t>importe económico</t>
        </r>
        <r>
          <rPr>
            <sz val="10"/>
            <color indexed="81"/>
            <rFont val="Tahoma"/>
            <family val="2"/>
          </rPr>
          <t xml:space="preserve"> que falta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H14"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 xml:space="preserve">tareas </t>
        </r>
        <r>
          <rPr>
            <sz val="10"/>
            <color indexed="81"/>
            <rFont val="Tahoma"/>
            <family val="2"/>
          </rPr>
          <t>del proyecto. Si el número es negativo, ha repartido Vd. demasiadas horas respecto a las presupuestadas.</t>
        </r>
      </text>
    </comment>
  </commentList>
</comments>
</file>

<file path=xl/comments24.xml><?xml version="1.0" encoding="utf-8"?>
<comments xmlns="http://schemas.openxmlformats.org/spreadsheetml/2006/main">
  <authors>
    <author>Francisco López García</author>
  </authors>
  <commentList>
    <comment ref="G7"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H7" authorId="0" shapeId="0">
      <text>
        <r>
          <rPr>
            <b/>
            <sz val="10"/>
            <color indexed="81"/>
            <rFont val="Tahoma"/>
            <family val="2"/>
          </rPr>
          <t>Francisco López García:</t>
        </r>
        <r>
          <rPr>
            <sz val="10"/>
            <color indexed="81"/>
            <rFont val="Tahoma"/>
            <family val="2"/>
          </rPr>
          <t xml:space="preserve">
Horas resultantes del reparto que hace el IP</t>
        </r>
      </text>
    </comment>
    <comment ref="D8"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E8" authorId="0" shapeId="0">
      <text>
        <r>
          <rPr>
            <b/>
            <sz val="10"/>
            <color indexed="81"/>
            <rFont val="Tahoma"/>
            <family val="2"/>
          </rPr>
          <t>Francisco López García:</t>
        </r>
        <r>
          <rPr>
            <sz val="10"/>
            <color indexed="81"/>
            <rFont val="Tahoma"/>
            <family val="2"/>
          </rPr>
          <t xml:space="preserve">
Suma de horas que el  IP asigna a tareas</t>
        </r>
      </text>
    </comment>
    <comment ref="H8"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G11" authorId="0" shapeId="0">
      <text>
        <r>
          <rPr>
            <b/>
            <sz val="10"/>
            <color indexed="81"/>
            <rFont val="Tahoma"/>
            <family val="2"/>
          </rPr>
          <t xml:space="preserve">Francisco López García:
</t>
        </r>
        <r>
          <rPr>
            <sz val="10"/>
            <color indexed="81"/>
            <rFont val="Tahoma"/>
            <family val="2"/>
          </rPr>
          <t>Importe resultante de los cálculos con la tabla de justificación MINECO</t>
        </r>
      </text>
    </comment>
    <comment ref="H11" authorId="0" shapeId="0">
      <text>
        <r>
          <rPr>
            <b/>
            <sz val="10"/>
            <color indexed="81"/>
            <rFont val="Tahoma"/>
            <family val="2"/>
          </rPr>
          <t>Francisco López García:</t>
        </r>
        <r>
          <rPr>
            <sz val="10"/>
            <color indexed="81"/>
            <rFont val="Tahoma"/>
            <family val="2"/>
          </rPr>
          <t xml:space="preserve">
Importe resultante de sumar el reparto de las anualidades.</t>
        </r>
      </text>
    </comment>
    <comment ref="H12" authorId="0" shapeId="0">
      <text>
        <r>
          <rPr>
            <b/>
            <sz val="10"/>
            <color indexed="81"/>
            <rFont val="Tahoma"/>
            <family val="2"/>
          </rPr>
          <t>Francisco López García:</t>
        </r>
        <r>
          <rPr>
            <sz val="10"/>
            <color indexed="81"/>
            <rFont val="Tahoma"/>
            <family val="2"/>
          </rPr>
          <t xml:space="preserve">
Este es el </t>
        </r>
        <r>
          <rPr>
            <i/>
            <sz val="10"/>
            <color indexed="81"/>
            <rFont val="Tahoma"/>
            <family val="2"/>
          </rPr>
          <t>importe económico</t>
        </r>
        <r>
          <rPr>
            <sz val="10"/>
            <color indexed="81"/>
            <rFont val="Tahoma"/>
            <family val="2"/>
          </rPr>
          <t xml:space="preserve"> que falta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H14"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 xml:space="preserve">tareas </t>
        </r>
        <r>
          <rPr>
            <sz val="10"/>
            <color indexed="81"/>
            <rFont val="Tahoma"/>
            <family val="2"/>
          </rPr>
          <t>del proyecto. Si el número es negativo, ha repartido Vd. demasiadas horas respecto a las presupuestadas.</t>
        </r>
      </text>
    </comment>
  </commentList>
</comments>
</file>

<file path=xl/comments25.xml><?xml version="1.0" encoding="utf-8"?>
<comments xmlns="http://schemas.openxmlformats.org/spreadsheetml/2006/main">
  <authors>
    <author>Francisco López García</author>
  </authors>
  <commentList>
    <comment ref="G7"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H7" authorId="0" shapeId="0">
      <text>
        <r>
          <rPr>
            <b/>
            <sz val="10"/>
            <color indexed="81"/>
            <rFont val="Tahoma"/>
            <family val="2"/>
          </rPr>
          <t>Francisco López García:</t>
        </r>
        <r>
          <rPr>
            <sz val="10"/>
            <color indexed="81"/>
            <rFont val="Tahoma"/>
            <family val="2"/>
          </rPr>
          <t xml:space="preserve">
Horas resultantes del reparto que hace el IP</t>
        </r>
      </text>
    </comment>
    <comment ref="D8"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E8" authorId="0" shapeId="0">
      <text>
        <r>
          <rPr>
            <b/>
            <sz val="10"/>
            <color indexed="81"/>
            <rFont val="Tahoma"/>
            <family val="2"/>
          </rPr>
          <t>Francisco López García:</t>
        </r>
        <r>
          <rPr>
            <sz val="10"/>
            <color indexed="81"/>
            <rFont val="Tahoma"/>
            <family val="2"/>
          </rPr>
          <t xml:space="preserve">
Suma de horas que el  IP asigna a tareas</t>
        </r>
      </text>
    </comment>
    <comment ref="H8"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G11" authorId="0" shapeId="0">
      <text>
        <r>
          <rPr>
            <b/>
            <sz val="10"/>
            <color indexed="81"/>
            <rFont val="Tahoma"/>
            <family val="2"/>
          </rPr>
          <t xml:space="preserve">Francisco López García:
</t>
        </r>
        <r>
          <rPr>
            <sz val="10"/>
            <color indexed="81"/>
            <rFont val="Tahoma"/>
            <family val="2"/>
          </rPr>
          <t>Importe resultante de los cálculos con la tabla de justificación MINECO</t>
        </r>
      </text>
    </comment>
    <comment ref="H11" authorId="0" shapeId="0">
      <text>
        <r>
          <rPr>
            <b/>
            <sz val="10"/>
            <color indexed="81"/>
            <rFont val="Tahoma"/>
            <family val="2"/>
          </rPr>
          <t>Francisco López García:</t>
        </r>
        <r>
          <rPr>
            <sz val="10"/>
            <color indexed="81"/>
            <rFont val="Tahoma"/>
            <family val="2"/>
          </rPr>
          <t xml:space="preserve">
Importe resultante de sumar el reparto de las anualidades.</t>
        </r>
      </text>
    </comment>
    <comment ref="H12" authorId="0" shapeId="0">
      <text>
        <r>
          <rPr>
            <b/>
            <sz val="10"/>
            <color indexed="81"/>
            <rFont val="Tahoma"/>
            <family val="2"/>
          </rPr>
          <t>Francisco López García:</t>
        </r>
        <r>
          <rPr>
            <sz val="10"/>
            <color indexed="81"/>
            <rFont val="Tahoma"/>
            <family val="2"/>
          </rPr>
          <t xml:space="preserve">
Este es el </t>
        </r>
        <r>
          <rPr>
            <i/>
            <sz val="10"/>
            <color indexed="81"/>
            <rFont val="Tahoma"/>
            <family val="2"/>
          </rPr>
          <t>importe económico</t>
        </r>
        <r>
          <rPr>
            <sz val="10"/>
            <color indexed="81"/>
            <rFont val="Tahoma"/>
            <family val="2"/>
          </rPr>
          <t xml:space="preserve"> que falta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H14"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 xml:space="preserve">tareas </t>
        </r>
        <r>
          <rPr>
            <sz val="10"/>
            <color indexed="81"/>
            <rFont val="Tahoma"/>
            <family val="2"/>
          </rPr>
          <t>del proyecto. Si el número es negativo, ha repartido Vd. demasiadas horas respecto a las presupuestadas.</t>
        </r>
      </text>
    </comment>
  </commentList>
</comments>
</file>

<file path=xl/comments26.xml><?xml version="1.0" encoding="utf-8"?>
<comments xmlns="http://schemas.openxmlformats.org/spreadsheetml/2006/main">
  <authors>
    <author>Francisco López García</author>
  </authors>
  <commentList>
    <comment ref="G7"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H7" authorId="0" shapeId="0">
      <text>
        <r>
          <rPr>
            <b/>
            <sz val="10"/>
            <color indexed="81"/>
            <rFont val="Tahoma"/>
            <family val="2"/>
          </rPr>
          <t>Francisco López García:</t>
        </r>
        <r>
          <rPr>
            <sz val="10"/>
            <color indexed="81"/>
            <rFont val="Tahoma"/>
            <family val="2"/>
          </rPr>
          <t xml:space="preserve">
Horas resultantes del reparto que hace el IP</t>
        </r>
      </text>
    </comment>
    <comment ref="D8"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E8" authorId="0" shapeId="0">
      <text>
        <r>
          <rPr>
            <b/>
            <sz val="10"/>
            <color indexed="81"/>
            <rFont val="Tahoma"/>
            <family val="2"/>
          </rPr>
          <t>Francisco López García:</t>
        </r>
        <r>
          <rPr>
            <sz val="10"/>
            <color indexed="81"/>
            <rFont val="Tahoma"/>
            <family val="2"/>
          </rPr>
          <t xml:space="preserve">
Suma de horas que el  IP asigna a tareas</t>
        </r>
      </text>
    </comment>
    <comment ref="H8"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G11" authorId="0" shapeId="0">
      <text>
        <r>
          <rPr>
            <b/>
            <sz val="10"/>
            <color indexed="81"/>
            <rFont val="Tahoma"/>
            <family val="2"/>
          </rPr>
          <t xml:space="preserve">Francisco López García:
</t>
        </r>
        <r>
          <rPr>
            <sz val="10"/>
            <color indexed="81"/>
            <rFont val="Tahoma"/>
            <family val="2"/>
          </rPr>
          <t>Importe resultante de los cálculos con la tabla de justificación MINECO</t>
        </r>
      </text>
    </comment>
    <comment ref="H11" authorId="0" shapeId="0">
      <text>
        <r>
          <rPr>
            <b/>
            <sz val="10"/>
            <color indexed="81"/>
            <rFont val="Tahoma"/>
            <family val="2"/>
          </rPr>
          <t>Francisco López García:</t>
        </r>
        <r>
          <rPr>
            <sz val="10"/>
            <color indexed="81"/>
            <rFont val="Tahoma"/>
            <family val="2"/>
          </rPr>
          <t xml:space="preserve">
Importe resultante de sumar el reparto de las anualidades.</t>
        </r>
      </text>
    </comment>
    <comment ref="H12" authorId="0" shapeId="0">
      <text>
        <r>
          <rPr>
            <b/>
            <sz val="10"/>
            <color indexed="81"/>
            <rFont val="Tahoma"/>
            <family val="2"/>
          </rPr>
          <t>Francisco López García:</t>
        </r>
        <r>
          <rPr>
            <sz val="10"/>
            <color indexed="81"/>
            <rFont val="Tahoma"/>
            <family val="2"/>
          </rPr>
          <t xml:space="preserve">
Este es el </t>
        </r>
        <r>
          <rPr>
            <i/>
            <sz val="10"/>
            <color indexed="81"/>
            <rFont val="Tahoma"/>
            <family val="2"/>
          </rPr>
          <t>importe económico</t>
        </r>
        <r>
          <rPr>
            <sz val="10"/>
            <color indexed="81"/>
            <rFont val="Tahoma"/>
            <family val="2"/>
          </rPr>
          <t xml:space="preserve"> que falta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H14"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 xml:space="preserve">tareas </t>
        </r>
        <r>
          <rPr>
            <sz val="10"/>
            <color indexed="81"/>
            <rFont val="Tahoma"/>
            <family val="2"/>
          </rPr>
          <t>del proyecto. Si el número es negativo, ha repartido Vd. demasiadas horas respecto a las presupuestadas.</t>
        </r>
      </text>
    </comment>
  </commentList>
</comments>
</file>

<file path=xl/comments27.xml><?xml version="1.0" encoding="utf-8"?>
<comments xmlns="http://schemas.openxmlformats.org/spreadsheetml/2006/main">
  <authors>
    <author>Francisco López García</author>
  </authors>
  <commentList>
    <comment ref="G7"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H7" authorId="0" shapeId="0">
      <text>
        <r>
          <rPr>
            <b/>
            <sz val="10"/>
            <color indexed="81"/>
            <rFont val="Tahoma"/>
            <family val="2"/>
          </rPr>
          <t>Francisco López García:</t>
        </r>
        <r>
          <rPr>
            <sz val="10"/>
            <color indexed="81"/>
            <rFont val="Tahoma"/>
            <family val="2"/>
          </rPr>
          <t xml:space="preserve">
Horas resultantes del reparto que hace el IP</t>
        </r>
      </text>
    </comment>
    <comment ref="D8"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E8" authorId="0" shapeId="0">
      <text>
        <r>
          <rPr>
            <b/>
            <sz val="10"/>
            <color indexed="81"/>
            <rFont val="Tahoma"/>
            <family val="2"/>
          </rPr>
          <t>Francisco López García:</t>
        </r>
        <r>
          <rPr>
            <sz val="10"/>
            <color indexed="81"/>
            <rFont val="Tahoma"/>
            <family val="2"/>
          </rPr>
          <t xml:space="preserve">
Suma de horas que el  IP asigna a tareas</t>
        </r>
      </text>
    </comment>
    <comment ref="H8"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G11" authorId="0" shapeId="0">
      <text>
        <r>
          <rPr>
            <b/>
            <sz val="10"/>
            <color indexed="81"/>
            <rFont val="Tahoma"/>
            <family val="2"/>
          </rPr>
          <t xml:space="preserve">Francisco López García:
</t>
        </r>
        <r>
          <rPr>
            <sz val="10"/>
            <color indexed="81"/>
            <rFont val="Tahoma"/>
            <family val="2"/>
          </rPr>
          <t>Importe resultante de los cálculos con la tabla de justificación MINECO</t>
        </r>
      </text>
    </comment>
    <comment ref="H11" authorId="0" shapeId="0">
      <text>
        <r>
          <rPr>
            <b/>
            <sz val="10"/>
            <color indexed="81"/>
            <rFont val="Tahoma"/>
            <family val="2"/>
          </rPr>
          <t>Francisco López García:</t>
        </r>
        <r>
          <rPr>
            <sz val="10"/>
            <color indexed="81"/>
            <rFont val="Tahoma"/>
            <family val="2"/>
          </rPr>
          <t xml:space="preserve">
Importe resultante de sumar el reparto de las anualidades.</t>
        </r>
      </text>
    </comment>
    <comment ref="H12" authorId="0" shapeId="0">
      <text>
        <r>
          <rPr>
            <b/>
            <sz val="10"/>
            <color indexed="81"/>
            <rFont val="Tahoma"/>
            <family val="2"/>
          </rPr>
          <t>Francisco López García:</t>
        </r>
        <r>
          <rPr>
            <sz val="10"/>
            <color indexed="81"/>
            <rFont val="Tahoma"/>
            <family val="2"/>
          </rPr>
          <t xml:space="preserve">
Este es el </t>
        </r>
        <r>
          <rPr>
            <i/>
            <sz val="10"/>
            <color indexed="81"/>
            <rFont val="Tahoma"/>
            <family val="2"/>
          </rPr>
          <t>importe económico</t>
        </r>
        <r>
          <rPr>
            <sz val="10"/>
            <color indexed="81"/>
            <rFont val="Tahoma"/>
            <family val="2"/>
          </rPr>
          <t xml:space="preserve"> que falta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H14"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 xml:space="preserve">tareas </t>
        </r>
        <r>
          <rPr>
            <sz val="10"/>
            <color indexed="81"/>
            <rFont val="Tahoma"/>
            <family val="2"/>
          </rPr>
          <t>del proyecto. Si el número es negativo, ha repartido Vd. demasiadas horas respecto a las presupuestadas.</t>
        </r>
      </text>
    </comment>
  </commentList>
</comments>
</file>

<file path=xl/comments28.xml><?xml version="1.0" encoding="utf-8"?>
<comments xmlns="http://schemas.openxmlformats.org/spreadsheetml/2006/main">
  <authors>
    <author>Francisco López García</author>
  </authors>
  <commentList>
    <comment ref="G7"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H7" authorId="0" shapeId="0">
      <text>
        <r>
          <rPr>
            <b/>
            <sz val="10"/>
            <color indexed="81"/>
            <rFont val="Tahoma"/>
            <family val="2"/>
          </rPr>
          <t>Francisco López García:</t>
        </r>
        <r>
          <rPr>
            <sz val="10"/>
            <color indexed="81"/>
            <rFont val="Tahoma"/>
            <family val="2"/>
          </rPr>
          <t xml:space="preserve">
Horas resultantes del reparto que hace el IP</t>
        </r>
      </text>
    </comment>
    <comment ref="D8"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E8" authorId="0" shapeId="0">
      <text>
        <r>
          <rPr>
            <b/>
            <sz val="10"/>
            <color indexed="81"/>
            <rFont val="Tahoma"/>
            <family val="2"/>
          </rPr>
          <t>Francisco López García:</t>
        </r>
        <r>
          <rPr>
            <sz val="10"/>
            <color indexed="81"/>
            <rFont val="Tahoma"/>
            <family val="2"/>
          </rPr>
          <t xml:space="preserve">
Suma de horas que el  IP asigna a tareas</t>
        </r>
      </text>
    </comment>
    <comment ref="H8"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G11" authorId="0" shapeId="0">
      <text>
        <r>
          <rPr>
            <b/>
            <sz val="10"/>
            <color indexed="81"/>
            <rFont val="Tahoma"/>
            <family val="2"/>
          </rPr>
          <t xml:space="preserve">Francisco López García:
</t>
        </r>
        <r>
          <rPr>
            <sz val="10"/>
            <color indexed="81"/>
            <rFont val="Tahoma"/>
            <family val="2"/>
          </rPr>
          <t>Importe resultante de los cálculos con la tabla de justificación MINECO</t>
        </r>
      </text>
    </comment>
    <comment ref="H11" authorId="0" shapeId="0">
      <text>
        <r>
          <rPr>
            <b/>
            <sz val="10"/>
            <color indexed="81"/>
            <rFont val="Tahoma"/>
            <family val="2"/>
          </rPr>
          <t>Francisco López García:</t>
        </r>
        <r>
          <rPr>
            <sz val="10"/>
            <color indexed="81"/>
            <rFont val="Tahoma"/>
            <family val="2"/>
          </rPr>
          <t xml:space="preserve">
Importe resultante de sumar el reparto de las anualidades.</t>
        </r>
      </text>
    </comment>
    <comment ref="H12" authorId="0" shapeId="0">
      <text>
        <r>
          <rPr>
            <b/>
            <sz val="10"/>
            <color indexed="81"/>
            <rFont val="Tahoma"/>
            <family val="2"/>
          </rPr>
          <t>Francisco López García:</t>
        </r>
        <r>
          <rPr>
            <sz val="10"/>
            <color indexed="81"/>
            <rFont val="Tahoma"/>
            <family val="2"/>
          </rPr>
          <t xml:space="preserve">
Este es el </t>
        </r>
        <r>
          <rPr>
            <i/>
            <sz val="10"/>
            <color indexed="81"/>
            <rFont val="Tahoma"/>
            <family val="2"/>
          </rPr>
          <t>importe económico</t>
        </r>
        <r>
          <rPr>
            <sz val="10"/>
            <color indexed="81"/>
            <rFont val="Tahoma"/>
            <family val="2"/>
          </rPr>
          <t xml:space="preserve"> que falta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H14"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 xml:space="preserve">tareas </t>
        </r>
        <r>
          <rPr>
            <sz val="10"/>
            <color indexed="81"/>
            <rFont val="Tahoma"/>
            <family val="2"/>
          </rPr>
          <t>del proyecto. Si el número es negativo, ha repartido Vd. demasiadas horas respecto a las presupuestadas.</t>
        </r>
      </text>
    </comment>
  </commentList>
</comments>
</file>

<file path=xl/comments29.xml><?xml version="1.0" encoding="utf-8"?>
<comments xmlns="http://schemas.openxmlformats.org/spreadsheetml/2006/main">
  <authors>
    <author>Francisco López García</author>
  </authors>
  <commentList>
    <comment ref="G7"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H7" authorId="0" shapeId="0">
      <text>
        <r>
          <rPr>
            <b/>
            <sz val="10"/>
            <color indexed="81"/>
            <rFont val="Tahoma"/>
            <family val="2"/>
          </rPr>
          <t>Francisco López García:</t>
        </r>
        <r>
          <rPr>
            <sz val="10"/>
            <color indexed="81"/>
            <rFont val="Tahoma"/>
            <family val="2"/>
          </rPr>
          <t xml:space="preserve">
Horas resultantes del reparto que hace el IP</t>
        </r>
      </text>
    </comment>
    <comment ref="D8"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E8" authorId="0" shapeId="0">
      <text>
        <r>
          <rPr>
            <b/>
            <sz val="10"/>
            <color indexed="81"/>
            <rFont val="Tahoma"/>
            <family val="2"/>
          </rPr>
          <t>Francisco López García:</t>
        </r>
        <r>
          <rPr>
            <sz val="10"/>
            <color indexed="81"/>
            <rFont val="Tahoma"/>
            <family val="2"/>
          </rPr>
          <t xml:space="preserve">
Suma de horas que el  IP asigna a tareas</t>
        </r>
      </text>
    </comment>
    <comment ref="H8"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G11" authorId="0" shapeId="0">
      <text>
        <r>
          <rPr>
            <b/>
            <sz val="10"/>
            <color indexed="81"/>
            <rFont val="Tahoma"/>
            <family val="2"/>
          </rPr>
          <t xml:space="preserve">Francisco López García:
</t>
        </r>
        <r>
          <rPr>
            <sz val="10"/>
            <color indexed="81"/>
            <rFont val="Tahoma"/>
            <family val="2"/>
          </rPr>
          <t>Importe resultante de los cálculos con la tabla de justificación MINECO</t>
        </r>
      </text>
    </comment>
    <comment ref="H11" authorId="0" shapeId="0">
      <text>
        <r>
          <rPr>
            <b/>
            <sz val="10"/>
            <color indexed="81"/>
            <rFont val="Tahoma"/>
            <family val="2"/>
          </rPr>
          <t>Francisco López García:</t>
        </r>
        <r>
          <rPr>
            <sz val="10"/>
            <color indexed="81"/>
            <rFont val="Tahoma"/>
            <family val="2"/>
          </rPr>
          <t xml:space="preserve">
Importe resultante de sumar el reparto de las anualidades.</t>
        </r>
      </text>
    </comment>
    <comment ref="H12" authorId="0" shapeId="0">
      <text>
        <r>
          <rPr>
            <b/>
            <sz val="10"/>
            <color indexed="81"/>
            <rFont val="Tahoma"/>
            <family val="2"/>
          </rPr>
          <t>Francisco López García:</t>
        </r>
        <r>
          <rPr>
            <sz val="10"/>
            <color indexed="81"/>
            <rFont val="Tahoma"/>
            <family val="2"/>
          </rPr>
          <t xml:space="preserve">
Este es el </t>
        </r>
        <r>
          <rPr>
            <i/>
            <sz val="10"/>
            <color indexed="81"/>
            <rFont val="Tahoma"/>
            <family val="2"/>
          </rPr>
          <t>importe económico</t>
        </r>
        <r>
          <rPr>
            <sz val="10"/>
            <color indexed="81"/>
            <rFont val="Tahoma"/>
            <family val="2"/>
          </rPr>
          <t xml:space="preserve"> que falta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H14"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 xml:space="preserve">tareas </t>
        </r>
        <r>
          <rPr>
            <sz val="10"/>
            <color indexed="81"/>
            <rFont val="Tahoma"/>
            <family val="2"/>
          </rPr>
          <t>del proyecto. Si el número es negativo, ha repartido Vd. demasiadas horas respecto a las presupuestadas.</t>
        </r>
      </text>
    </comment>
  </commentList>
</comments>
</file>

<file path=xl/comments3.xml><?xml version="1.0" encoding="utf-8"?>
<comments xmlns="http://schemas.openxmlformats.org/spreadsheetml/2006/main">
  <authors>
    <author>Francisco López</author>
  </authors>
  <commentList>
    <comment ref="H3" authorId="0" shapeId="0">
      <text>
        <r>
          <rPr>
            <b/>
            <sz val="10"/>
            <color indexed="81"/>
            <rFont val="Tahoma"/>
            <family val="2"/>
          </rPr>
          <t>Francisco López:</t>
        </r>
        <r>
          <rPr>
            <sz val="10"/>
            <color indexed="81"/>
            <rFont val="Tahoma"/>
            <family val="2"/>
          </rPr>
          <t xml:space="preserve">
Anualidad según la Unidad de Gestión Económica de la FG-UCM</t>
        </r>
      </text>
    </comment>
    <comment ref="I3" authorId="0" shapeId="0">
      <text>
        <r>
          <rPr>
            <b/>
            <sz val="10"/>
            <color indexed="81"/>
            <rFont val="Tahoma"/>
            <family val="2"/>
          </rPr>
          <t>Francisco López:</t>
        </r>
        <r>
          <rPr>
            <sz val="10"/>
            <color indexed="81"/>
            <rFont val="Tahoma"/>
            <family val="2"/>
          </rPr>
          <t xml:space="preserve">
Anualidad según presupuesto</t>
        </r>
      </text>
    </comment>
    <comment ref="J3" authorId="0" shapeId="0">
      <text>
        <r>
          <rPr>
            <b/>
            <sz val="10"/>
            <color indexed="81"/>
            <rFont val="Tahoma"/>
            <family val="2"/>
          </rPr>
          <t>Francisco López:</t>
        </r>
        <r>
          <rPr>
            <sz val="10"/>
            <color indexed="81"/>
            <rFont val="Tahoma"/>
            <family val="2"/>
          </rPr>
          <t xml:space="preserve">
Fin periodo de ejecución</t>
        </r>
      </text>
    </comment>
    <comment ref="K3" authorId="0" shapeId="0">
      <text>
        <r>
          <rPr>
            <b/>
            <sz val="10"/>
            <color indexed="81"/>
            <rFont val="Tahoma"/>
            <family val="2"/>
          </rPr>
          <t>Francisco López:</t>
        </r>
        <r>
          <rPr>
            <sz val="10"/>
            <color indexed="81"/>
            <rFont val="Tahoma"/>
            <family val="2"/>
          </rPr>
          <t xml:space="preserve">
Fin periodo justificación</t>
        </r>
      </text>
    </comment>
    <comment ref="B32" authorId="0" shapeId="0">
      <text>
        <r>
          <rPr>
            <b/>
            <sz val="8"/>
            <color indexed="81"/>
            <rFont val="Tahoma"/>
            <family val="2"/>
          </rPr>
          <t>Francisco López:</t>
        </r>
        <r>
          <rPr>
            <sz val="8"/>
            <color indexed="81"/>
            <rFont val="Tahoma"/>
            <family val="2"/>
          </rPr>
          <t xml:space="preserve">
Introducir en decimales según convocatoria 
</t>
        </r>
      </text>
    </comment>
    <comment ref="B56" authorId="0" shapeId="0">
      <text>
        <r>
          <rPr>
            <b/>
            <sz val="8"/>
            <color indexed="81"/>
            <rFont val="Tahoma"/>
            <family val="2"/>
          </rPr>
          <t>Francisco López:</t>
        </r>
        <r>
          <rPr>
            <sz val="8"/>
            <color indexed="81"/>
            <rFont val="Tahoma"/>
            <family val="2"/>
          </rPr>
          <t xml:space="preserve">
Este campo refleja la fecha final del periodo de ejecución.</t>
        </r>
      </text>
    </comment>
    <comment ref="F56" authorId="0" shapeId="0">
      <text>
        <r>
          <rPr>
            <b/>
            <sz val="8"/>
            <color indexed="81"/>
            <rFont val="Tahoma"/>
            <family val="2"/>
          </rPr>
          <t>Francisco López:</t>
        </r>
        <r>
          <rPr>
            <sz val="8"/>
            <color indexed="81"/>
            <rFont val="Tahoma"/>
            <family val="2"/>
          </rPr>
          <t xml:space="preserve">
Este campo refleja la fecha final del periodo de ejecución.</t>
        </r>
      </text>
    </comment>
    <comment ref="J56" authorId="0" shapeId="0">
      <text>
        <r>
          <rPr>
            <b/>
            <sz val="8"/>
            <color indexed="81"/>
            <rFont val="Tahoma"/>
            <family val="2"/>
          </rPr>
          <t>Francisco López:</t>
        </r>
        <r>
          <rPr>
            <sz val="8"/>
            <color indexed="81"/>
            <rFont val="Tahoma"/>
            <family val="2"/>
          </rPr>
          <t xml:space="preserve">
Este campo refleja la fecha final del periodo de ejecución.</t>
        </r>
      </text>
    </comment>
    <comment ref="N56" authorId="0" shapeId="0">
      <text>
        <r>
          <rPr>
            <b/>
            <sz val="8"/>
            <color indexed="81"/>
            <rFont val="Tahoma"/>
            <family val="2"/>
          </rPr>
          <t>Francisco López:</t>
        </r>
        <r>
          <rPr>
            <sz val="8"/>
            <color indexed="81"/>
            <rFont val="Tahoma"/>
            <family val="2"/>
          </rPr>
          <t xml:space="preserve">
Este campo refleja la fecha final del periodo de ejecución.</t>
        </r>
      </text>
    </comment>
  </commentList>
</comments>
</file>

<file path=xl/comments30.xml><?xml version="1.0" encoding="utf-8"?>
<comments xmlns="http://schemas.openxmlformats.org/spreadsheetml/2006/main">
  <authors>
    <author>Francisco López García</author>
  </authors>
  <commentList>
    <comment ref="G7"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H7" authorId="0" shapeId="0">
      <text>
        <r>
          <rPr>
            <b/>
            <sz val="10"/>
            <color indexed="81"/>
            <rFont val="Tahoma"/>
            <family val="2"/>
          </rPr>
          <t>Francisco López García:</t>
        </r>
        <r>
          <rPr>
            <sz val="10"/>
            <color indexed="81"/>
            <rFont val="Tahoma"/>
            <family val="2"/>
          </rPr>
          <t xml:space="preserve">
Horas resultantes del reparto que hace el IP</t>
        </r>
      </text>
    </comment>
    <comment ref="D8"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E8" authorId="0" shapeId="0">
      <text>
        <r>
          <rPr>
            <b/>
            <sz val="10"/>
            <color indexed="81"/>
            <rFont val="Tahoma"/>
            <family val="2"/>
          </rPr>
          <t>Francisco López García:</t>
        </r>
        <r>
          <rPr>
            <sz val="10"/>
            <color indexed="81"/>
            <rFont val="Tahoma"/>
            <family val="2"/>
          </rPr>
          <t xml:space="preserve">
Suma de horas que el  IP asigna a tareas</t>
        </r>
      </text>
    </comment>
    <comment ref="H8"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G11" authorId="0" shapeId="0">
      <text>
        <r>
          <rPr>
            <b/>
            <sz val="10"/>
            <color indexed="81"/>
            <rFont val="Tahoma"/>
            <family val="2"/>
          </rPr>
          <t xml:space="preserve">Francisco López García:
</t>
        </r>
        <r>
          <rPr>
            <sz val="10"/>
            <color indexed="81"/>
            <rFont val="Tahoma"/>
            <family val="2"/>
          </rPr>
          <t>Importe resultante de los cálculos con la tabla de justificación MINECO</t>
        </r>
      </text>
    </comment>
    <comment ref="H11" authorId="0" shapeId="0">
      <text>
        <r>
          <rPr>
            <b/>
            <sz val="10"/>
            <color indexed="81"/>
            <rFont val="Tahoma"/>
            <family val="2"/>
          </rPr>
          <t>Francisco López García:</t>
        </r>
        <r>
          <rPr>
            <sz val="10"/>
            <color indexed="81"/>
            <rFont val="Tahoma"/>
            <family val="2"/>
          </rPr>
          <t xml:space="preserve">
Importe resultante de sumar el reparto de las anualidades.</t>
        </r>
      </text>
    </comment>
    <comment ref="H12" authorId="0" shapeId="0">
      <text>
        <r>
          <rPr>
            <b/>
            <sz val="10"/>
            <color indexed="81"/>
            <rFont val="Tahoma"/>
            <family val="2"/>
          </rPr>
          <t>Francisco López García:</t>
        </r>
        <r>
          <rPr>
            <sz val="10"/>
            <color indexed="81"/>
            <rFont val="Tahoma"/>
            <family val="2"/>
          </rPr>
          <t xml:space="preserve">
Este es el </t>
        </r>
        <r>
          <rPr>
            <i/>
            <sz val="10"/>
            <color indexed="81"/>
            <rFont val="Tahoma"/>
            <family val="2"/>
          </rPr>
          <t>importe económico</t>
        </r>
        <r>
          <rPr>
            <sz val="10"/>
            <color indexed="81"/>
            <rFont val="Tahoma"/>
            <family val="2"/>
          </rPr>
          <t xml:space="preserve"> que falta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H14"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 xml:space="preserve">tareas </t>
        </r>
        <r>
          <rPr>
            <sz val="10"/>
            <color indexed="81"/>
            <rFont val="Tahoma"/>
            <family val="2"/>
          </rPr>
          <t>del proyecto. Si el número es negativo, ha repartido Vd. demasiadas horas respecto a las presupuestadas.</t>
        </r>
      </text>
    </comment>
  </commentList>
</comments>
</file>

<file path=xl/comments31.xml><?xml version="1.0" encoding="utf-8"?>
<comments xmlns="http://schemas.openxmlformats.org/spreadsheetml/2006/main">
  <authors>
    <author>Francisco López García</author>
  </authors>
  <commentList>
    <comment ref="G7"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H7" authorId="0" shapeId="0">
      <text>
        <r>
          <rPr>
            <b/>
            <sz val="10"/>
            <color indexed="81"/>
            <rFont val="Tahoma"/>
            <family val="2"/>
          </rPr>
          <t>Francisco López García:</t>
        </r>
        <r>
          <rPr>
            <sz val="10"/>
            <color indexed="81"/>
            <rFont val="Tahoma"/>
            <family val="2"/>
          </rPr>
          <t xml:space="preserve">
Horas resultantes del reparto que hace el IP</t>
        </r>
      </text>
    </comment>
    <comment ref="D8"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E8" authorId="0" shapeId="0">
      <text>
        <r>
          <rPr>
            <b/>
            <sz val="10"/>
            <color indexed="81"/>
            <rFont val="Tahoma"/>
            <family val="2"/>
          </rPr>
          <t>Francisco López García:</t>
        </r>
        <r>
          <rPr>
            <sz val="10"/>
            <color indexed="81"/>
            <rFont val="Tahoma"/>
            <family val="2"/>
          </rPr>
          <t xml:space="preserve">
Suma de horas que el  IP asigna a tareas</t>
        </r>
      </text>
    </comment>
    <comment ref="H8"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G11" authorId="0" shapeId="0">
      <text>
        <r>
          <rPr>
            <b/>
            <sz val="10"/>
            <color indexed="81"/>
            <rFont val="Tahoma"/>
            <family val="2"/>
          </rPr>
          <t xml:space="preserve">Francisco López García:
</t>
        </r>
        <r>
          <rPr>
            <sz val="10"/>
            <color indexed="81"/>
            <rFont val="Tahoma"/>
            <family val="2"/>
          </rPr>
          <t>Importe resultante de los cálculos con la tabla de justificación MINECO</t>
        </r>
      </text>
    </comment>
    <comment ref="H11" authorId="0" shapeId="0">
      <text>
        <r>
          <rPr>
            <b/>
            <sz val="10"/>
            <color indexed="81"/>
            <rFont val="Tahoma"/>
            <family val="2"/>
          </rPr>
          <t>Francisco López García:</t>
        </r>
        <r>
          <rPr>
            <sz val="10"/>
            <color indexed="81"/>
            <rFont val="Tahoma"/>
            <family val="2"/>
          </rPr>
          <t xml:space="preserve">
Importe resultante de sumar el reparto de las anualidades.</t>
        </r>
      </text>
    </comment>
    <comment ref="H12" authorId="0" shapeId="0">
      <text>
        <r>
          <rPr>
            <b/>
            <sz val="10"/>
            <color indexed="81"/>
            <rFont val="Tahoma"/>
            <family val="2"/>
          </rPr>
          <t>Francisco López García:</t>
        </r>
        <r>
          <rPr>
            <sz val="10"/>
            <color indexed="81"/>
            <rFont val="Tahoma"/>
            <family val="2"/>
          </rPr>
          <t xml:space="preserve">
Este es el </t>
        </r>
        <r>
          <rPr>
            <i/>
            <sz val="10"/>
            <color indexed="81"/>
            <rFont val="Tahoma"/>
            <family val="2"/>
          </rPr>
          <t>importe económico</t>
        </r>
        <r>
          <rPr>
            <sz val="10"/>
            <color indexed="81"/>
            <rFont val="Tahoma"/>
            <family val="2"/>
          </rPr>
          <t xml:space="preserve"> que falta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H14"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 xml:space="preserve">tareas </t>
        </r>
        <r>
          <rPr>
            <sz val="10"/>
            <color indexed="81"/>
            <rFont val="Tahoma"/>
            <family val="2"/>
          </rPr>
          <t>del proyecto. Si el número es negativo, ha repartido Vd. demasiadas horas respecto a las presupuestadas.</t>
        </r>
      </text>
    </comment>
  </commentList>
</comments>
</file>

<file path=xl/comments32.xml><?xml version="1.0" encoding="utf-8"?>
<comments xmlns="http://schemas.openxmlformats.org/spreadsheetml/2006/main">
  <authors>
    <author>Francisco López García</author>
  </authors>
  <commentList>
    <comment ref="G7"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H7" authorId="0" shapeId="0">
      <text>
        <r>
          <rPr>
            <b/>
            <sz val="10"/>
            <color indexed="81"/>
            <rFont val="Tahoma"/>
            <family val="2"/>
          </rPr>
          <t>Francisco López García:</t>
        </r>
        <r>
          <rPr>
            <sz val="10"/>
            <color indexed="81"/>
            <rFont val="Tahoma"/>
            <family val="2"/>
          </rPr>
          <t xml:space="preserve">
Horas resultantes del reparto que hace el IP</t>
        </r>
      </text>
    </comment>
    <comment ref="D8"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E8" authorId="0" shapeId="0">
      <text>
        <r>
          <rPr>
            <b/>
            <sz val="10"/>
            <color indexed="81"/>
            <rFont val="Tahoma"/>
            <family val="2"/>
          </rPr>
          <t>Francisco López García:</t>
        </r>
        <r>
          <rPr>
            <sz val="10"/>
            <color indexed="81"/>
            <rFont val="Tahoma"/>
            <family val="2"/>
          </rPr>
          <t xml:space="preserve">
Suma de horas que el  IP asigna a tareas</t>
        </r>
      </text>
    </comment>
    <comment ref="H8"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G11" authorId="0" shapeId="0">
      <text>
        <r>
          <rPr>
            <b/>
            <sz val="10"/>
            <color indexed="81"/>
            <rFont val="Tahoma"/>
            <family val="2"/>
          </rPr>
          <t xml:space="preserve">Francisco López García:
</t>
        </r>
        <r>
          <rPr>
            <sz val="10"/>
            <color indexed="81"/>
            <rFont val="Tahoma"/>
            <family val="2"/>
          </rPr>
          <t>Importe resultante de los cálculos con la tabla de justificación MINECO</t>
        </r>
      </text>
    </comment>
    <comment ref="H11" authorId="0" shapeId="0">
      <text>
        <r>
          <rPr>
            <b/>
            <sz val="10"/>
            <color indexed="81"/>
            <rFont val="Tahoma"/>
            <family val="2"/>
          </rPr>
          <t>Francisco López García:</t>
        </r>
        <r>
          <rPr>
            <sz val="10"/>
            <color indexed="81"/>
            <rFont val="Tahoma"/>
            <family val="2"/>
          </rPr>
          <t xml:space="preserve">
Importe resultante de sumar el reparto de las anualidades.</t>
        </r>
      </text>
    </comment>
    <comment ref="H12" authorId="0" shapeId="0">
      <text>
        <r>
          <rPr>
            <b/>
            <sz val="10"/>
            <color indexed="81"/>
            <rFont val="Tahoma"/>
            <family val="2"/>
          </rPr>
          <t>Francisco López García:</t>
        </r>
        <r>
          <rPr>
            <sz val="10"/>
            <color indexed="81"/>
            <rFont val="Tahoma"/>
            <family val="2"/>
          </rPr>
          <t xml:space="preserve">
Este es el </t>
        </r>
        <r>
          <rPr>
            <i/>
            <sz val="10"/>
            <color indexed="81"/>
            <rFont val="Tahoma"/>
            <family val="2"/>
          </rPr>
          <t>importe económico</t>
        </r>
        <r>
          <rPr>
            <sz val="10"/>
            <color indexed="81"/>
            <rFont val="Tahoma"/>
            <family val="2"/>
          </rPr>
          <t xml:space="preserve"> que falta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H14"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 xml:space="preserve">tareas </t>
        </r>
        <r>
          <rPr>
            <sz val="10"/>
            <color indexed="81"/>
            <rFont val="Tahoma"/>
            <family val="2"/>
          </rPr>
          <t>del proyecto. Si el número es negativo, ha repartido Vd. demasiadas horas respecto a las presupuestadas.</t>
        </r>
      </text>
    </comment>
  </commentList>
</comments>
</file>

<file path=xl/comments33.xml><?xml version="1.0" encoding="utf-8"?>
<comments xmlns="http://schemas.openxmlformats.org/spreadsheetml/2006/main">
  <authors>
    <author>Francisco López García</author>
  </authors>
  <commentList>
    <comment ref="G7"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H7" authorId="0" shapeId="0">
      <text>
        <r>
          <rPr>
            <b/>
            <sz val="10"/>
            <color indexed="81"/>
            <rFont val="Tahoma"/>
            <family val="2"/>
          </rPr>
          <t>Francisco López García:</t>
        </r>
        <r>
          <rPr>
            <sz val="10"/>
            <color indexed="81"/>
            <rFont val="Tahoma"/>
            <family val="2"/>
          </rPr>
          <t xml:space="preserve">
Horas resultantes del reparto que hace el IP</t>
        </r>
      </text>
    </comment>
    <comment ref="D8"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E8" authorId="0" shapeId="0">
      <text>
        <r>
          <rPr>
            <b/>
            <sz val="10"/>
            <color indexed="81"/>
            <rFont val="Tahoma"/>
            <family val="2"/>
          </rPr>
          <t>Francisco López García:</t>
        </r>
        <r>
          <rPr>
            <sz val="10"/>
            <color indexed="81"/>
            <rFont val="Tahoma"/>
            <family val="2"/>
          </rPr>
          <t xml:space="preserve">
Suma de horas que el  IP asigna a tareas</t>
        </r>
      </text>
    </comment>
    <comment ref="H8"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G11" authorId="0" shapeId="0">
      <text>
        <r>
          <rPr>
            <b/>
            <sz val="10"/>
            <color indexed="81"/>
            <rFont val="Tahoma"/>
            <family val="2"/>
          </rPr>
          <t xml:space="preserve">Francisco López García:
</t>
        </r>
        <r>
          <rPr>
            <sz val="10"/>
            <color indexed="81"/>
            <rFont val="Tahoma"/>
            <family val="2"/>
          </rPr>
          <t>Importe resultante de los cálculos con la tabla de justificación MINECO</t>
        </r>
      </text>
    </comment>
    <comment ref="H11" authorId="0" shapeId="0">
      <text>
        <r>
          <rPr>
            <b/>
            <sz val="10"/>
            <color indexed="81"/>
            <rFont val="Tahoma"/>
            <family val="2"/>
          </rPr>
          <t>Francisco López García:</t>
        </r>
        <r>
          <rPr>
            <sz val="10"/>
            <color indexed="81"/>
            <rFont val="Tahoma"/>
            <family val="2"/>
          </rPr>
          <t xml:space="preserve">
Importe resultante de sumar el reparto de las anualidades.</t>
        </r>
      </text>
    </comment>
    <comment ref="H12" authorId="0" shapeId="0">
      <text>
        <r>
          <rPr>
            <b/>
            <sz val="10"/>
            <color indexed="81"/>
            <rFont val="Tahoma"/>
            <family val="2"/>
          </rPr>
          <t>Francisco López García:</t>
        </r>
        <r>
          <rPr>
            <sz val="10"/>
            <color indexed="81"/>
            <rFont val="Tahoma"/>
            <family val="2"/>
          </rPr>
          <t xml:space="preserve">
Este es el </t>
        </r>
        <r>
          <rPr>
            <i/>
            <sz val="10"/>
            <color indexed="81"/>
            <rFont val="Tahoma"/>
            <family val="2"/>
          </rPr>
          <t>importe económico</t>
        </r>
        <r>
          <rPr>
            <sz val="10"/>
            <color indexed="81"/>
            <rFont val="Tahoma"/>
            <family val="2"/>
          </rPr>
          <t xml:space="preserve"> que falta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H14"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 xml:space="preserve">tareas </t>
        </r>
        <r>
          <rPr>
            <sz val="10"/>
            <color indexed="81"/>
            <rFont val="Tahoma"/>
            <family val="2"/>
          </rPr>
          <t>del proyecto. Si el número es negativo, ha repartido Vd. demasiadas horas respecto a las presupuestadas.</t>
        </r>
      </text>
    </comment>
  </commentList>
</comments>
</file>

<file path=xl/comments4.xml><?xml version="1.0" encoding="utf-8"?>
<comments xmlns="http://schemas.openxmlformats.org/spreadsheetml/2006/main">
  <authors>
    <author>Francisco López García</author>
  </authors>
  <commentList>
    <comment ref="G7"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H7" authorId="0" shapeId="0">
      <text>
        <r>
          <rPr>
            <b/>
            <sz val="10"/>
            <color indexed="81"/>
            <rFont val="Tahoma"/>
            <family val="2"/>
          </rPr>
          <t>Francisco López García:</t>
        </r>
        <r>
          <rPr>
            <sz val="10"/>
            <color indexed="81"/>
            <rFont val="Tahoma"/>
            <family val="2"/>
          </rPr>
          <t xml:space="preserve">
Horas resultantes del reparto que hace el IP</t>
        </r>
      </text>
    </comment>
    <comment ref="D8"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E8" authorId="0" shapeId="0">
      <text>
        <r>
          <rPr>
            <b/>
            <sz val="10"/>
            <color indexed="81"/>
            <rFont val="Tahoma"/>
            <family val="2"/>
          </rPr>
          <t>Francisco López García:</t>
        </r>
        <r>
          <rPr>
            <sz val="10"/>
            <color indexed="81"/>
            <rFont val="Tahoma"/>
            <family val="2"/>
          </rPr>
          <t xml:space="preserve">
Suma de horas que el  IP asigna a tareas</t>
        </r>
      </text>
    </comment>
    <comment ref="H8"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G11" authorId="0" shapeId="0">
      <text>
        <r>
          <rPr>
            <b/>
            <sz val="10"/>
            <color indexed="81"/>
            <rFont val="Tahoma"/>
            <family val="2"/>
          </rPr>
          <t xml:space="preserve">Francisco López García:
</t>
        </r>
        <r>
          <rPr>
            <sz val="10"/>
            <color indexed="81"/>
            <rFont val="Tahoma"/>
            <family val="2"/>
          </rPr>
          <t>Importe resultante de los cálculos con la tabla de justificación MINECO</t>
        </r>
      </text>
    </comment>
    <comment ref="H11" authorId="0" shapeId="0">
      <text>
        <r>
          <rPr>
            <b/>
            <sz val="10"/>
            <color indexed="81"/>
            <rFont val="Tahoma"/>
            <family val="2"/>
          </rPr>
          <t>Francisco López García:</t>
        </r>
        <r>
          <rPr>
            <sz val="10"/>
            <color indexed="81"/>
            <rFont val="Tahoma"/>
            <family val="2"/>
          </rPr>
          <t xml:space="preserve">
Importe resultante de sumar el reparto de las anualidades.</t>
        </r>
      </text>
    </comment>
    <comment ref="H12" authorId="0" shapeId="0">
      <text>
        <r>
          <rPr>
            <b/>
            <sz val="10"/>
            <color indexed="81"/>
            <rFont val="Tahoma"/>
            <family val="2"/>
          </rPr>
          <t>Francisco López García:</t>
        </r>
        <r>
          <rPr>
            <sz val="10"/>
            <color indexed="81"/>
            <rFont val="Tahoma"/>
            <family val="2"/>
          </rPr>
          <t xml:space="preserve">
Este es el </t>
        </r>
        <r>
          <rPr>
            <i/>
            <sz val="10"/>
            <color indexed="81"/>
            <rFont val="Tahoma"/>
            <family val="2"/>
          </rPr>
          <t>importe económico</t>
        </r>
        <r>
          <rPr>
            <sz val="10"/>
            <color indexed="81"/>
            <rFont val="Tahoma"/>
            <family val="2"/>
          </rPr>
          <t xml:space="preserve"> que falta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H14"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 xml:space="preserve">tareas </t>
        </r>
        <r>
          <rPr>
            <sz val="10"/>
            <color indexed="81"/>
            <rFont val="Tahoma"/>
            <family val="2"/>
          </rPr>
          <t>del proyecto. Si el número es negativo, ha repartido Vd. demasiadas horas respecto a las presupuestadas.</t>
        </r>
      </text>
    </comment>
  </commentList>
</comments>
</file>

<file path=xl/comments5.xml><?xml version="1.0" encoding="utf-8"?>
<comments xmlns="http://schemas.openxmlformats.org/spreadsheetml/2006/main">
  <authors>
    <author>Francisco López García</author>
  </authors>
  <commentList>
    <comment ref="G7"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H7" authorId="0" shapeId="0">
      <text>
        <r>
          <rPr>
            <b/>
            <sz val="10"/>
            <color indexed="81"/>
            <rFont val="Tahoma"/>
            <family val="2"/>
          </rPr>
          <t>Francisco López García:</t>
        </r>
        <r>
          <rPr>
            <sz val="10"/>
            <color indexed="81"/>
            <rFont val="Tahoma"/>
            <family val="2"/>
          </rPr>
          <t xml:space="preserve">
Horas resultantes del reparto que hace el IP</t>
        </r>
      </text>
    </comment>
    <comment ref="D8"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E8" authorId="0" shapeId="0">
      <text>
        <r>
          <rPr>
            <b/>
            <sz val="10"/>
            <color indexed="81"/>
            <rFont val="Tahoma"/>
            <family val="2"/>
          </rPr>
          <t>Francisco López García:</t>
        </r>
        <r>
          <rPr>
            <sz val="10"/>
            <color indexed="81"/>
            <rFont val="Tahoma"/>
            <family val="2"/>
          </rPr>
          <t xml:space="preserve">
Suma de horas que el  IP asigna a tareas</t>
        </r>
      </text>
    </comment>
    <comment ref="H8"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G11" authorId="0" shapeId="0">
      <text>
        <r>
          <rPr>
            <b/>
            <sz val="10"/>
            <color indexed="81"/>
            <rFont val="Tahoma"/>
            <family val="2"/>
          </rPr>
          <t xml:space="preserve">Francisco López García:
</t>
        </r>
        <r>
          <rPr>
            <sz val="10"/>
            <color indexed="81"/>
            <rFont val="Tahoma"/>
            <family val="2"/>
          </rPr>
          <t>Importe resultante de los cálculos con la tabla de justificación MINECO</t>
        </r>
      </text>
    </comment>
    <comment ref="H11" authorId="0" shapeId="0">
      <text>
        <r>
          <rPr>
            <b/>
            <sz val="10"/>
            <color indexed="81"/>
            <rFont val="Tahoma"/>
            <family val="2"/>
          </rPr>
          <t>Francisco López García:</t>
        </r>
        <r>
          <rPr>
            <sz val="10"/>
            <color indexed="81"/>
            <rFont val="Tahoma"/>
            <family val="2"/>
          </rPr>
          <t xml:space="preserve">
Importe resultante de sumar el reparto de las anualidades.</t>
        </r>
      </text>
    </comment>
    <comment ref="H12" authorId="0" shapeId="0">
      <text>
        <r>
          <rPr>
            <b/>
            <sz val="10"/>
            <color indexed="81"/>
            <rFont val="Tahoma"/>
            <family val="2"/>
          </rPr>
          <t>Francisco López García:</t>
        </r>
        <r>
          <rPr>
            <sz val="10"/>
            <color indexed="81"/>
            <rFont val="Tahoma"/>
            <family val="2"/>
          </rPr>
          <t xml:space="preserve">
Este es el </t>
        </r>
        <r>
          <rPr>
            <i/>
            <sz val="10"/>
            <color indexed="81"/>
            <rFont val="Tahoma"/>
            <family val="2"/>
          </rPr>
          <t>importe económico</t>
        </r>
        <r>
          <rPr>
            <sz val="10"/>
            <color indexed="81"/>
            <rFont val="Tahoma"/>
            <family val="2"/>
          </rPr>
          <t xml:space="preserve"> que falta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H14"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 xml:space="preserve">tareas </t>
        </r>
        <r>
          <rPr>
            <sz val="10"/>
            <color indexed="81"/>
            <rFont val="Tahoma"/>
            <family val="2"/>
          </rPr>
          <t>del proyecto. Si el número es negativo, ha repartido Vd. demasiadas horas respecto a las presupuestadas.</t>
        </r>
      </text>
    </comment>
  </commentList>
</comments>
</file>

<file path=xl/comments6.xml><?xml version="1.0" encoding="utf-8"?>
<comments xmlns="http://schemas.openxmlformats.org/spreadsheetml/2006/main">
  <authors>
    <author>Francisco López García</author>
  </authors>
  <commentList>
    <comment ref="G7"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H7" authorId="0" shapeId="0">
      <text>
        <r>
          <rPr>
            <b/>
            <sz val="10"/>
            <color indexed="81"/>
            <rFont val="Tahoma"/>
            <family val="2"/>
          </rPr>
          <t>Francisco López García:</t>
        </r>
        <r>
          <rPr>
            <sz val="10"/>
            <color indexed="81"/>
            <rFont val="Tahoma"/>
            <family val="2"/>
          </rPr>
          <t xml:space="preserve">
Horas resultantes del reparto que hace el IP</t>
        </r>
      </text>
    </comment>
    <comment ref="D8"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E8" authorId="0" shapeId="0">
      <text>
        <r>
          <rPr>
            <b/>
            <sz val="10"/>
            <color indexed="81"/>
            <rFont val="Tahoma"/>
            <family val="2"/>
          </rPr>
          <t>Francisco López García:</t>
        </r>
        <r>
          <rPr>
            <sz val="10"/>
            <color indexed="81"/>
            <rFont val="Tahoma"/>
            <family val="2"/>
          </rPr>
          <t xml:space="preserve">
Suma de horas que el  IP asigna a tareas</t>
        </r>
      </text>
    </comment>
    <comment ref="H8"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G11" authorId="0" shapeId="0">
      <text>
        <r>
          <rPr>
            <b/>
            <sz val="10"/>
            <color indexed="81"/>
            <rFont val="Tahoma"/>
            <family val="2"/>
          </rPr>
          <t xml:space="preserve">Francisco López García:
</t>
        </r>
        <r>
          <rPr>
            <sz val="10"/>
            <color indexed="81"/>
            <rFont val="Tahoma"/>
            <family val="2"/>
          </rPr>
          <t>Importe resultante de los cálculos con la tabla de justificación MINECO</t>
        </r>
      </text>
    </comment>
    <comment ref="H11" authorId="0" shapeId="0">
      <text>
        <r>
          <rPr>
            <b/>
            <sz val="10"/>
            <color indexed="81"/>
            <rFont val="Tahoma"/>
            <family val="2"/>
          </rPr>
          <t>Francisco López García:</t>
        </r>
        <r>
          <rPr>
            <sz val="10"/>
            <color indexed="81"/>
            <rFont val="Tahoma"/>
            <family val="2"/>
          </rPr>
          <t xml:space="preserve">
Importe resultante de sumar el reparto de las anualidades.</t>
        </r>
      </text>
    </comment>
    <comment ref="H12" authorId="0" shapeId="0">
      <text>
        <r>
          <rPr>
            <b/>
            <sz val="10"/>
            <color indexed="81"/>
            <rFont val="Tahoma"/>
            <family val="2"/>
          </rPr>
          <t>Francisco López García:</t>
        </r>
        <r>
          <rPr>
            <sz val="10"/>
            <color indexed="81"/>
            <rFont val="Tahoma"/>
            <family val="2"/>
          </rPr>
          <t xml:space="preserve">
Este es el </t>
        </r>
        <r>
          <rPr>
            <i/>
            <sz val="10"/>
            <color indexed="81"/>
            <rFont val="Tahoma"/>
            <family val="2"/>
          </rPr>
          <t>importe económico</t>
        </r>
        <r>
          <rPr>
            <sz val="10"/>
            <color indexed="81"/>
            <rFont val="Tahoma"/>
            <family val="2"/>
          </rPr>
          <t xml:space="preserve"> que falta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H14"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 xml:space="preserve">tareas </t>
        </r>
        <r>
          <rPr>
            <sz val="10"/>
            <color indexed="81"/>
            <rFont val="Tahoma"/>
            <family val="2"/>
          </rPr>
          <t>del proyecto. Si el número es negativo, ha repartido Vd. demasiadas horas respecto a las presupuestadas.</t>
        </r>
      </text>
    </comment>
  </commentList>
</comments>
</file>

<file path=xl/comments7.xml><?xml version="1.0" encoding="utf-8"?>
<comments xmlns="http://schemas.openxmlformats.org/spreadsheetml/2006/main">
  <authors>
    <author>Francisco López García</author>
  </authors>
  <commentList>
    <comment ref="G7"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H7" authorId="0" shapeId="0">
      <text>
        <r>
          <rPr>
            <b/>
            <sz val="10"/>
            <color indexed="81"/>
            <rFont val="Tahoma"/>
            <family val="2"/>
          </rPr>
          <t>Francisco López García:</t>
        </r>
        <r>
          <rPr>
            <sz val="10"/>
            <color indexed="81"/>
            <rFont val="Tahoma"/>
            <family val="2"/>
          </rPr>
          <t xml:space="preserve">
Horas resultantes del reparto que hace el IP</t>
        </r>
      </text>
    </comment>
    <comment ref="D8"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E8" authorId="0" shapeId="0">
      <text>
        <r>
          <rPr>
            <b/>
            <sz val="10"/>
            <color indexed="81"/>
            <rFont val="Tahoma"/>
            <family val="2"/>
          </rPr>
          <t>Francisco López García:</t>
        </r>
        <r>
          <rPr>
            <sz val="10"/>
            <color indexed="81"/>
            <rFont val="Tahoma"/>
            <family val="2"/>
          </rPr>
          <t xml:space="preserve">
Suma de horas que el  IP asigna a tareas</t>
        </r>
      </text>
    </comment>
    <comment ref="H8"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G11" authorId="0" shapeId="0">
      <text>
        <r>
          <rPr>
            <b/>
            <sz val="10"/>
            <color indexed="81"/>
            <rFont val="Tahoma"/>
            <family val="2"/>
          </rPr>
          <t xml:space="preserve">Francisco López García:
</t>
        </r>
        <r>
          <rPr>
            <sz val="10"/>
            <color indexed="81"/>
            <rFont val="Tahoma"/>
            <family val="2"/>
          </rPr>
          <t>Importe resultante de los cálculos con la tabla de justificación MINECO</t>
        </r>
      </text>
    </comment>
    <comment ref="H11" authorId="0" shapeId="0">
      <text>
        <r>
          <rPr>
            <b/>
            <sz val="10"/>
            <color indexed="81"/>
            <rFont val="Tahoma"/>
            <family val="2"/>
          </rPr>
          <t>Francisco López García:</t>
        </r>
        <r>
          <rPr>
            <sz val="10"/>
            <color indexed="81"/>
            <rFont val="Tahoma"/>
            <family val="2"/>
          </rPr>
          <t xml:space="preserve">
Importe resultante de sumar el reparto de las anualidades.</t>
        </r>
      </text>
    </comment>
    <comment ref="H12" authorId="0" shapeId="0">
      <text>
        <r>
          <rPr>
            <b/>
            <sz val="10"/>
            <color indexed="81"/>
            <rFont val="Tahoma"/>
            <family val="2"/>
          </rPr>
          <t>Francisco López García:</t>
        </r>
        <r>
          <rPr>
            <sz val="10"/>
            <color indexed="81"/>
            <rFont val="Tahoma"/>
            <family val="2"/>
          </rPr>
          <t xml:space="preserve">
Este es el </t>
        </r>
        <r>
          <rPr>
            <i/>
            <sz val="10"/>
            <color indexed="81"/>
            <rFont val="Tahoma"/>
            <family val="2"/>
          </rPr>
          <t>importe económico</t>
        </r>
        <r>
          <rPr>
            <sz val="10"/>
            <color indexed="81"/>
            <rFont val="Tahoma"/>
            <family val="2"/>
          </rPr>
          <t xml:space="preserve"> que falta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H14"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 xml:space="preserve">tareas </t>
        </r>
        <r>
          <rPr>
            <sz val="10"/>
            <color indexed="81"/>
            <rFont val="Tahoma"/>
            <family val="2"/>
          </rPr>
          <t>del proyecto. Si el número es negativo, ha repartido Vd. demasiadas horas respecto a las presupuestadas.</t>
        </r>
      </text>
    </comment>
  </commentList>
</comments>
</file>

<file path=xl/comments8.xml><?xml version="1.0" encoding="utf-8"?>
<comments xmlns="http://schemas.openxmlformats.org/spreadsheetml/2006/main">
  <authors>
    <author>Francisco López García</author>
  </authors>
  <commentList>
    <comment ref="G7"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H7" authorId="0" shapeId="0">
      <text>
        <r>
          <rPr>
            <b/>
            <sz val="10"/>
            <color indexed="81"/>
            <rFont val="Tahoma"/>
            <family val="2"/>
          </rPr>
          <t>Francisco López García:</t>
        </r>
        <r>
          <rPr>
            <sz val="10"/>
            <color indexed="81"/>
            <rFont val="Tahoma"/>
            <family val="2"/>
          </rPr>
          <t xml:space="preserve">
Horas resultantes del reparto que hace el IP</t>
        </r>
      </text>
    </comment>
    <comment ref="D8"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E8" authorId="0" shapeId="0">
      <text>
        <r>
          <rPr>
            <b/>
            <sz val="10"/>
            <color indexed="81"/>
            <rFont val="Tahoma"/>
            <family val="2"/>
          </rPr>
          <t>Francisco López García:</t>
        </r>
        <r>
          <rPr>
            <sz val="10"/>
            <color indexed="81"/>
            <rFont val="Tahoma"/>
            <family val="2"/>
          </rPr>
          <t xml:space="preserve">
Suma de horas que el  IP asigna a tareas</t>
        </r>
      </text>
    </comment>
    <comment ref="H8"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G11" authorId="0" shapeId="0">
      <text>
        <r>
          <rPr>
            <b/>
            <sz val="10"/>
            <color indexed="81"/>
            <rFont val="Tahoma"/>
            <family val="2"/>
          </rPr>
          <t xml:space="preserve">Francisco López García:
</t>
        </r>
        <r>
          <rPr>
            <sz val="10"/>
            <color indexed="81"/>
            <rFont val="Tahoma"/>
            <family val="2"/>
          </rPr>
          <t>Importe resultante de los cálculos con la tabla de justificación MINECO</t>
        </r>
      </text>
    </comment>
    <comment ref="H11" authorId="0" shapeId="0">
      <text>
        <r>
          <rPr>
            <b/>
            <sz val="10"/>
            <color indexed="81"/>
            <rFont val="Tahoma"/>
            <family val="2"/>
          </rPr>
          <t>Francisco López García:</t>
        </r>
        <r>
          <rPr>
            <sz val="10"/>
            <color indexed="81"/>
            <rFont val="Tahoma"/>
            <family val="2"/>
          </rPr>
          <t xml:space="preserve">
Importe resultante de sumar el reparto de las anualidades.</t>
        </r>
      </text>
    </comment>
    <comment ref="H12" authorId="0" shapeId="0">
      <text>
        <r>
          <rPr>
            <b/>
            <sz val="10"/>
            <color indexed="81"/>
            <rFont val="Tahoma"/>
            <family val="2"/>
          </rPr>
          <t>Francisco López García:</t>
        </r>
        <r>
          <rPr>
            <sz val="10"/>
            <color indexed="81"/>
            <rFont val="Tahoma"/>
            <family val="2"/>
          </rPr>
          <t xml:space="preserve">
Este es el </t>
        </r>
        <r>
          <rPr>
            <i/>
            <sz val="10"/>
            <color indexed="81"/>
            <rFont val="Tahoma"/>
            <family val="2"/>
          </rPr>
          <t>importe económico</t>
        </r>
        <r>
          <rPr>
            <sz val="10"/>
            <color indexed="81"/>
            <rFont val="Tahoma"/>
            <family val="2"/>
          </rPr>
          <t xml:space="preserve"> que falta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H14"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 xml:space="preserve">tareas </t>
        </r>
        <r>
          <rPr>
            <sz val="10"/>
            <color indexed="81"/>
            <rFont val="Tahoma"/>
            <family val="2"/>
          </rPr>
          <t>del proyecto. Si el número es negativo, ha repartido Vd. demasiadas horas respecto a las presupuestadas.</t>
        </r>
      </text>
    </comment>
  </commentList>
</comments>
</file>

<file path=xl/comments9.xml><?xml version="1.0" encoding="utf-8"?>
<comments xmlns="http://schemas.openxmlformats.org/spreadsheetml/2006/main">
  <authors>
    <author>Francisco López García</author>
  </authors>
  <commentList>
    <comment ref="G7"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H7" authorId="0" shapeId="0">
      <text>
        <r>
          <rPr>
            <b/>
            <sz val="10"/>
            <color indexed="81"/>
            <rFont val="Tahoma"/>
            <family val="2"/>
          </rPr>
          <t>Francisco López García:</t>
        </r>
        <r>
          <rPr>
            <sz val="10"/>
            <color indexed="81"/>
            <rFont val="Tahoma"/>
            <family val="2"/>
          </rPr>
          <t xml:space="preserve">
Horas resultantes del reparto que hace el IP</t>
        </r>
      </text>
    </comment>
    <comment ref="D8" authorId="0" shapeId="0">
      <text>
        <r>
          <rPr>
            <b/>
            <sz val="10"/>
            <color indexed="81"/>
            <rFont val="Tahoma"/>
            <family val="2"/>
          </rPr>
          <t xml:space="preserve">Francisco López García:
</t>
        </r>
        <r>
          <rPr>
            <sz val="10"/>
            <color indexed="81"/>
            <rFont val="Tahoma"/>
            <family val="2"/>
          </rPr>
          <t>Horas resultantes de los cálculos con la tabla de justificación MINECO</t>
        </r>
      </text>
    </comment>
    <comment ref="E8" authorId="0" shapeId="0">
      <text>
        <r>
          <rPr>
            <b/>
            <sz val="10"/>
            <color indexed="81"/>
            <rFont val="Tahoma"/>
            <family val="2"/>
          </rPr>
          <t>Francisco López García:</t>
        </r>
        <r>
          <rPr>
            <sz val="10"/>
            <color indexed="81"/>
            <rFont val="Tahoma"/>
            <family val="2"/>
          </rPr>
          <t xml:space="preserve">
Suma de horas que el  IP asigna a tareas</t>
        </r>
      </text>
    </comment>
    <comment ref="H8"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G11" authorId="0" shapeId="0">
      <text>
        <r>
          <rPr>
            <b/>
            <sz val="10"/>
            <color indexed="81"/>
            <rFont val="Tahoma"/>
            <family val="2"/>
          </rPr>
          <t xml:space="preserve">Francisco López García:
</t>
        </r>
        <r>
          <rPr>
            <sz val="10"/>
            <color indexed="81"/>
            <rFont val="Tahoma"/>
            <family val="2"/>
          </rPr>
          <t>Importe resultante de los cálculos con la tabla de justificación MINECO</t>
        </r>
      </text>
    </comment>
    <comment ref="H11" authorId="0" shapeId="0">
      <text>
        <r>
          <rPr>
            <b/>
            <sz val="10"/>
            <color indexed="81"/>
            <rFont val="Tahoma"/>
            <family val="2"/>
          </rPr>
          <t>Francisco López García:</t>
        </r>
        <r>
          <rPr>
            <sz val="10"/>
            <color indexed="81"/>
            <rFont val="Tahoma"/>
            <family val="2"/>
          </rPr>
          <t xml:space="preserve">
Importe resultante de sumar el reparto de las anualidades.</t>
        </r>
      </text>
    </comment>
    <comment ref="H12" authorId="0" shapeId="0">
      <text>
        <r>
          <rPr>
            <b/>
            <sz val="10"/>
            <color indexed="81"/>
            <rFont val="Tahoma"/>
            <family val="2"/>
          </rPr>
          <t>Francisco López García:</t>
        </r>
        <r>
          <rPr>
            <sz val="10"/>
            <color indexed="81"/>
            <rFont val="Tahoma"/>
            <family val="2"/>
          </rPr>
          <t xml:space="preserve">
Este es el </t>
        </r>
        <r>
          <rPr>
            <i/>
            <sz val="10"/>
            <color indexed="81"/>
            <rFont val="Tahoma"/>
            <family val="2"/>
          </rPr>
          <t>importe económico</t>
        </r>
        <r>
          <rPr>
            <sz val="10"/>
            <color indexed="81"/>
            <rFont val="Tahoma"/>
            <family val="2"/>
          </rPr>
          <t xml:space="preserve"> que falta por repartir entre las </t>
        </r>
        <r>
          <rPr>
            <b/>
            <u/>
            <sz val="10"/>
            <color indexed="81"/>
            <rFont val="Tahoma"/>
            <family val="2"/>
          </rPr>
          <t>anualidades</t>
        </r>
        <r>
          <rPr>
            <sz val="10"/>
            <color indexed="81"/>
            <rFont val="Tahoma"/>
            <family val="2"/>
          </rPr>
          <t xml:space="preserve"> del proyecto. Si el número es negativo, ha repartido Vd. demasiadas horas respecto a las presupuestadas.</t>
        </r>
      </text>
    </comment>
    <comment ref="H14" authorId="0" shapeId="0">
      <text>
        <r>
          <rPr>
            <b/>
            <sz val="10"/>
            <color indexed="81"/>
            <rFont val="Tahoma"/>
            <family val="2"/>
          </rPr>
          <t>Francisco López García:</t>
        </r>
        <r>
          <rPr>
            <sz val="10"/>
            <color indexed="81"/>
            <rFont val="Tahoma"/>
            <family val="2"/>
          </rPr>
          <t xml:space="preserve">
Estas son las </t>
        </r>
        <r>
          <rPr>
            <i/>
            <sz val="10"/>
            <color indexed="81"/>
            <rFont val="Tahoma"/>
            <family val="2"/>
          </rPr>
          <t>horas</t>
        </r>
        <r>
          <rPr>
            <sz val="10"/>
            <color indexed="81"/>
            <rFont val="Tahoma"/>
            <family val="2"/>
          </rPr>
          <t xml:space="preserve"> que faltan por repartir entre las </t>
        </r>
        <r>
          <rPr>
            <b/>
            <u/>
            <sz val="10"/>
            <color indexed="81"/>
            <rFont val="Tahoma"/>
            <family val="2"/>
          </rPr>
          <t xml:space="preserve">tareas </t>
        </r>
        <r>
          <rPr>
            <sz val="10"/>
            <color indexed="81"/>
            <rFont val="Tahoma"/>
            <family val="2"/>
          </rPr>
          <t>del proyecto. Si el número es negativo, ha repartido Vd. demasiadas horas respecto a las presupuestadas.</t>
        </r>
      </text>
    </comment>
  </commentList>
</comments>
</file>

<file path=xl/sharedStrings.xml><?xml version="1.0" encoding="utf-8"?>
<sst xmlns="http://schemas.openxmlformats.org/spreadsheetml/2006/main" count="13216" uniqueCount="862">
  <si>
    <t>HISTORIA MODERNA</t>
  </si>
  <si>
    <t>INGENIERIA QUIMICA</t>
  </si>
  <si>
    <t>INMUNOLOGIA</t>
  </si>
  <si>
    <t>LENGUA ESPAÑOLA</t>
  </si>
  <si>
    <t>LENGUAJES Y SISTEMAS INFORMATICOS</t>
  </si>
  <si>
    <t>LOGICA Y FILOSOFIA DE LA CIENCIA</t>
  </si>
  <si>
    <t>MATEMATICA APLICADA</t>
  </si>
  <si>
    <t>MEDICINA</t>
  </si>
  <si>
    <t>MEDICINA LEGAL Y FORENSE</t>
  </si>
  <si>
    <t>MEDICINA PREVENTIVA Y SALUD PUBLICA</t>
  </si>
  <si>
    <t>MEDICINA Y CIRUGIA ANIMAL</t>
  </si>
  <si>
    <t>METODOLOGIA DE LAS CIENCIAS DEL COMPORTAMIENTO</t>
  </si>
  <si>
    <t>METODOS DE INVESTIGACION Y DIAGNOSTICO EN EDUCACION</t>
  </si>
  <si>
    <t>MICROBIOLOGIA</t>
  </si>
  <si>
    <t>MUSICA</t>
  </si>
  <si>
    <t>NUTRICION Y BROMATOLOGIA</t>
  </si>
  <si>
    <t>OBSTETRICIA Y GINECOLOGIA</t>
  </si>
  <si>
    <t>OFTALMOLOGIA</t>
  </si>
  <si>
    <t>OPTICA</t>
  </si>
  <si>
    <t>ORGANIZACION DE EMPRESAS</t>
  </si>
  <si>
    <t>PALEONTOLOGIA</t>
  </si>
  <si>
    <t>PARASITOLOGIA</t>
  </si>
  <si>
    <t>PEDIATRIA</t>
  </si>
  <si>
    <t>PERIODISMO</t>
  </si>
  <si>
    <t>PERSONALIDAD, EVALUACION Y TRATAMIENTOS PSICOLOGICOS</t>
  </si>
  <si>
    <t>PETROLOGIA Y GEOQUIMICA</t>
  </si>
  <si>
    <t>PINTURA</t>
  </si>
  <si>
    <t>PREHISTORIA</t>
  </si>
  <si>
    <t>PRODUCCION ANIMAL</t>
  </si>
  <si>
    <t>PSICOBIOLOGIA</t>
  </si>
  <si>
    <t>PSICOLOGIA BASICA</t>
  </si>
  <si>
    <t>PSICOLOGIA EVOLUTIVA Y DE LA EDUCACION</t>
  </si>
  <si>
    <t>PSICOLOGIA SOCIAL</t>
  </si>
  <si>
    <t>PSIQUIATRIA</t>
  </si>
  <si>
    <t>QUIMICA ANALITICA</t>
  </si>
  <si>
    <t>QUIMICA FISICA</t>
  </si>
  <si>
    <t>QUIMICA INORGANICA</t>
  </si>
  <si>
    <t>QUIMICA ORGANICA</t>
  </si>
  <si>
    <t>RADIOLOGIA Y MEDICINA FISICA</t>
  </si>
  <si>
    <t>SOCIOLOGIA</t>
  </si>
  <si>
    <t>TEORIA E HISTORIA DE LA EDUCACION</t>
  </si>
  <si>
    <t>TRABAJO SOCIAL Y SERVICIOS SOCIALES</t>
  </si>
  <si>
    <t>AN. GEOGRAFICO REG. Y GEOGRAFIA FISICA</t>
  </si>
  <si>
    <t>ANATOMIA Y ANAT. PATOLOGICA COMPARADAS</t>
  </si>
  <si>
    <t>ANATOMIA Y EMBRIOLOGIA HUMANA I</t>
  </si>
  <si>
    <t>ANATOMIA Y EMBRIOLOGIA HUMANA II</t>
  </si>
  <si>
    <t>ARQUITECTURA COMPUTADORES Y AUTOMATICA</t>
  </si>
  <si>
    <t>BIOLOGIA CELULAR (MORF.MICROSCOPICA)</t>
  </si>
  <si>
    <t>BIOLOGIA VEGETAL I</t>
  </si>
  <si>
    <t>BIOLOGIA VEGETAL II</t>
  </si>
  <si>
    <t>BIOQUIMICA Y BIOLOGIA MOLECULAR I</t>
  </si>
  <si>
    <t>BIOQUIMICA Y BIOLOGIA MOLECULAR II</t>
  </si>
  <si>
    <t>BIOQUIMICA Y BIOLOGIA MOLECULAR III</t>
  </si>
  <si>
    <t>BIOQUIMICA Y BIOLOGIA MOLECULAR IV</t>
  </si>
  <si>
    <t>C. MATERIALES E INGENIERIA METALURGICA</t>
  </si>
  <si>
    <t>CC. Y TEC. HISTORIOGRAFIC. Y ARQUEOLOGIA</t>
  </si>
  <si>
    <t>CIENCIA POLITICA Y ADMINISTRACION I</t>
  </si>
  <si>
    <t>CIENCIA POLITICA Y ADMINISTRACION II</t>
  </si>
  <si>
    <t>CIENCIA POLITICA Y ADMINISTRACION III</t>
  </si>
  <si>
    <t>CIRUGIA I</t>
  </si>
  <si>
    <t>COMERCIALIZACION E INVESTIG. DE MERCADOS</t>
  </si>
  <si>
    <t>COMUNICACION AUDIOVISUAL Y PUBLICIDAD I</t>
  </si>
  <si>
    <t>COMUNICACION AUDIOVISUAL Y PUBLICIDAD II</t>
  </si>
  <si>
    <t>DERECHO INT. PUB. Y DERECHO INT. PRIV.</t>
  </si>
  <si>
    <t>DERECHO INT. PUB. Y RELACIONES INT.</t>
  </si>
  <si>
    <t>DERECHO TRABAJO Y SEGURIDAD SOCIAL</t>
  </si>
  <si>
    <t>DIBUJO I</t>
  </si>
  <si>
    <t>DIBUJO II</t>
  </si>
  <si>
    <t>Jornada laboral anual (1)</t>
  </si>
  <si>
    <t>Inicio período contratación (día, mes y año)</t>
  </si>
  <si>
    <t>Fin período contratación (día, mes y año)</t>
  </si>
  <si>
    <t>Total de días trabajados</t>
  </si>
  <si>
    <t>Coste anual</t>
  </si>
  <si>
    <t>Coste Imputado Actividad</t>
  </si>
  <si>
    <r>
      <t xml:space="preserve">Sumatorio Bases Contingencias Comunes </t>
    </r>
    <r>
      <rPr>
        <sz val="10"/>
        <color indexed="10"/>
        <rFont val="Arial"/>
        <family val="2"/>
      </rPr>
      <t>(enero a diciembre)</t>
    </r>
    <r>
      <rPr>
        <sz val="10"/>
        <rFont val="Arial"/>
        <family val="2"/>
      </rPr>
      <t xml:space="preserve"> (5)</t>
    </r>
  </si>
  <si>
    <t>Seguridad Social a cargo del beneficiario (7)=(5)*(6)</t>
  </si>
  <si>
    <t xml:space="preserve">Total de horas trabajadas efectivas en el año </t>
  </si>
  <si>
    <t>Salario Bruto</t>
  </si>
  <si>
    <t>Coeficiente aplicado</t>
  </si>
  <si>
    <t>Coste hora</t>
  </si>
  <si>
    <t xml:space="preserve">Coste Total </t>
  </si>
  <si>
    <t>Horas Imputadas al proyecto</t>
  </si>
  <si>
    <t xml:space="preserve">horas </t>
  </si>
  <si>
    <t>Faltan por distribuir</t>
  </si>
  <si>
    <t xml:space="preserve"> Se deben distribuir </t>
  </si>
  <si>
    <t>DIDACTICA DE LAS MATEMATICAS</t>
  </si>
  <si>
    <t>ECONOMIA APLICADA I</t>
  </si>
  <si>
    <t>ECONOMIA APLICADA II</t>
  </si>
  <si>
    <t>ECONOMIA APLICADA III</t>
  </si>
  <si>
    <t>ECONOMIA APLICADA IV</t>
  </si>
  <si>
    <t>ECONOMIA APLICADA V</t>
  </si>
  <si>
    <t>ECONOMIA APLICADA VI</t>
  </si>
  <si>
    <t>ECONOMIA FINANCIERA Y CONTABILIDAD I</t>
  </si>
  <si>
    <t>ECONOMIA FINANCIERA Y CONTABILIDAD II</t>
  </si>
  <si>
    <t>ECONOMIA FINANCIERA Y CONTABILIDAD III</t>
  </si>
  <si>
    <t>EDAFOLOGIA</t>
  </si>
  <si>
    <t>ESTADISTICA E INVESTIG. OPERATIVA I</t>
  </si>
  <si>
    <t>ESTADISTICA E INVESTIG. OPERATIVA II</t>
  </si>
  <si>
    <t>ESTADISTICA E INVESTIG. OPERATIVA III</t>
  </si>
  <si>
    <t>ESTOMATOLOGIA I</t>
  </si>
  <si>
    <t>ESTOMATOLOGIA II</t>
  </si>
  <si>
    <t>ESTOMATOLOGIA III</t>
  </si>
  <si>
    <t>ESTOMATOLOGIA IV</t>
  </si>
  <si>
    <t>ESTUDIOS HEBREOS Y ARAMEOS</t>
  </si>
  <si>
    <t>EXPRESION MUSICAL Y CORPORAL</t>
  </si>
  <si>
    <t>FARMACOLOGIA (FARMACOGNOSIA Y FARMACOL.)</t>
  </si>
  <si>
    <t>FILOLOGIA ESPAÑOLA II</t>
  </si>
  <si>
    <t>FILOLOGIA ESPAÑOLA III</t>
  </si>
  <si>
    <t>FILOLOGIA ESPAÑOLA IV</t>
  </si>
  <si>
    <t>FILOLOGIA GRIEGA Y LINGUIST. INDOEUROPEA</t>
  </si>
  <si>
    <t>FILOLOGIA INGLESA I</t>
  </si>
  <si>
    <t>FILOLOGIA INGLESA II</t>
  </si>
  <si>
    <t>FILOLOGIA ROMAN., F. ESL. Y LING. GRAL.</t>
  </si>
  <si>
    <t>FILOSOFIA DERECHO, MORAL Y POLITICA I</t>
  </si>
  <si>
    <t>FILOSOFIA DERECHO, MORAL Y POLITICA II</t>
  </si>
  <si>
    <t>FILOSOFIA I</t>
  </si>
  <si>
    <t>FILOSOFIA III</t>
  </si>
  <si>
    <t>FILOSOFIA IV</t>
  </si>
  <si>
    <t>FISICA APLICADA I</t>
  </si>
  <si>
    <t>FISICA APLICADA III</t>
  </si>
  <si>
    <t>FISICA ATOMICA, MOLECULAR Y NUCLEAR</t>
  </si>
  <si>
    <t>FISICA DE LA TIERRA, ASRON. ASTROF. I</t>
  </si>
  <si>
    <t>FISICA DE LA TIERRA, ASTRON. ASTROF. II</t>
  </si>
  <si>
    <t>FISICA DE LOS MATERIALES</t>
  </si>
  <si>
    <t>FISICA TEORIA I</t>
  </si>
  <si>
    <t>FISICA TEORIA II</t>
  </si>
  <si>
    <t>FISIOLOGIA  (FISIOLOGIA ANIMAL II)</t>
  </si>
  <si>
    <t>FISIOLOGIA (FISIOLOGIA ANIMAL)</t>
  </si>
  <si>
    <t>FUNDAMENTOS DEL ANALISIS ECONOMICO I</t>
  </si>
  <si>
    <t>FUNDAMENTOS DEL ANALISIS ECONOMICO II</t>
  </si>
  <si>
    <t>GEODINAMICA</t>
  </si>
  <si>
    <t>HISTORIA DE AMERICA I</t>
  </si>
  <si>
    <t>HISTORIA DE AMERICA II</t>
  </si>
  <si>
    <t>HISTORIA DE LA COMUNICACION SOCIAL</t>
  </si>
  <si>
    <t>HISTORIA DEL ARTE I</t>
  </si>
  <si>
    <t>HISTORIA DEL ARTE II</t>
  </si>
  <si>
    <t>HISTORIA DEL ARTE III</t>
  </si>
  <si>
    <t>HISTORIA DEL DERECHO Y DE LAS INSTITUC.</t>
  </si>
  <si>
    <t>HISTORIA DEL PENSAM. Y MOV. SOC. Y POL.</t>
  </si>
  <si>
    <t>HISTORIA E INSTITUCIONES ECONOMICAS II</t>
  </si>
  <si>
    <t>INGENIERIA SOFTWARE E INT.ARTIF. -L.S.I.</t>
  </si>
  <si>
    <t>LENGUA ESP. Y TEORIA LIT. Y LIT. COMP.</t>
  </si>
  <si>
    <t>MATEMATICA APLICADA (BIOMATEMATICA)</t>
  </si>
  <si>
    <t>MEDICINA FIS. Y REHABIL., HIDROL. MED.</t>
  </si>
  <si>
    <t>MEDICINA I</t>
  </si>
  <si>
    <t>MEDICINA II</t>
  </si>
  <si>
    <t>MEDICINA PREV. SALUD PUB. HIST. CIENCIA</t>
  </si>
  <si>
    <r>
      <t xml:space="preserve">RECURSOS </t>
    </r>
    <r>
      <rPr>
        <b/>
        <sz val="12"/>
        <rFont val="Arial"/>
        <family val="2"/>
      </rPr>
      <t xml:space="preserve">ASIGNADOS </t>
    </r>
    <r>
      <rPr>
        <sz val="12"/>
        <rFont val="Arial"/>
        <family val="2"/>
      </rPr>
      <t>POR ANUALIDADES</t>
    </r>
  </si>
  <si>
    <t>Anualidades</t>
  </si>
  <si>
    <t>carga horaria</t>
  </si>
  <si>
    <t>gasto anual</t>
  </si>
  <si>
    <t>DATOS DEL CONTRATO</t>
  </si>
  <si>
    <t>CARGAS HORARIAS Y GASTOS ASOCIADOS</t>
  </si>
  <si>
    <t>METODOLOGIA DE LAS CC DEL COMPORTAMIENTO</t>
  </si>
  <si>
    <t>METODOS INVESTIG. Y DIAG. EN EDUCACION</t>
  </si>
  <si>
    <t>MICROBIOLOGIA I</t>
  </si>
  <si>
    <t>MICROBIOLOGIA II</t>
  </si>
  <si>
    <t>MICROBIOLOGIA III</t>
  </si>
  <si>
    <t>MUSICOLOGIA</t>
  </si>
  <si>
    <t>NUTRICION Y BROMATOLOGIA I</t>
  </si>
  <si>
    <t>NUTRICION Y BROMATOLOGIA II</t>
  </si>
  <si>
    <t>NUTRICION, BROMATOLOGIA Y TECNOL. ALIM.</t>
  </si>
  <si>
    <t>OFTALMOLOGIA Y OTORRINOLARINGOLOGIA</t>
  </si>
  <si>
    <t>OPTICA II</t>
  </si>
  <si>
    <t>PERIODISMO I</t>
  </si>
  <si>
    <t>PERIODISMO II</t>
  </si>
  <si>
    <t>PERIODISMO III</t>
  </si>
  <si>
    <t>PERIODISMO IV</t>
  </si>
  <si>
    <t>PERSONALIDAD, EVALUACION Y TRAT. PSI. I</t>
  </si>
  <si>
    <t>PERSONALIDAD, EVALUACION Y TRAT. PSI. II</t>
  </si>
  <si>
    <t>PSICOLOGIA BASICA I</t>
  </si>
  <si>
    <t>PSICOLOGIA BASICA II</t>
  </si>
  <si>
    <t>QUIMICA FISICA I</t>
  </si>
  <si>
    <t>QUIMICA FISICA II</t>
  </si>
  <si>
    <t>QUIMICA INORGANICA I</t>
  </si>
  <si>
    <t>QUIMICA INORGANICA Y BIOINORGANICA</t>
  </si>
  <si>
    <t>QUIMICA ORGANICA I</t>
  </si>
  <si>
    <t>QUIMICA ORGANICA Y FARMACEUTICA</t>
  </si>
  <si>
    <t>SANIDAD ANIMAL</t>
  </si>
  <si>
    <t>SISTEMAS INFORMATICOS Y COMPUT. -LSICCIA</t>
  </si>
  <si>
    <t>SOCIOLOGIA I</t>
  </si>
  <si>
    <t>SOCIOLOGIA II</t>
  </si>
  <si>
    <t>SOCIOLOGIA III</t>
  </si>
  <si>
    <t>SOCIOLOGIA IV</t>
  </si>
  <si>
    <t>SOCIOLOGIA V</t>
  </si>
  <si>
    <t>SOCIOLOGIA VI</t>
  </si>
  <si>
    <t>TOXICOLOGIA Y FARMACOLOGIA</t>
  </si>
  <si>
    <t>TOXICOLOGIA Y LEGISLACION SANITARIA</t>
  </si>
  <si>
    <t>ZOOLOGIA Y ANTROPOLOGIA FISICA</t>
  </si>
  <si>
    <t>E.E.P.MEDIC.ED.F.DEPORTE</t>
  </si>
  <si>
    <t>E.E.P.MEDICINA LEGAL</t>
  </si>
  <si>
    <t>E.U.ENFERMERIA,F. Y P.</t>
  </si>
  <si>
    <t>E.U.ESTADISTICA</t>
  </si>
  <si>
    <t>E.U.ESTUDIOS EMP.</t>
  </si>
  <si>
    <t>E.U.OPTICA</t>
  </si>
  <si>
    <t>E.U.TRABAJO SOCIAL</t>
  </si>
  <si>
    <t>F.BELLAS ARTES</t>
  </si>
  <si>
    <t>F.CC. QUIMICAS</t>
  </si>
  <si>
    <t>F.CC.BIOLOGICAS</t>
  </si>
  <si>
    <t>F.CC.DOCUMENTACIÓN</t>
  </si>
  <si>
    <t>F.CC.ECONOMICAS Y EMP.</t>
  </si>
  <si>
    <t>F.CC.FISICAS</t>
  </si>
  <si>
    <t>F.CC.GEOLOGICAS</t>
  </si>
  <si>
    <t>F.CC.INFORMACION</t>
  </si>
  <si>
    <t>F.CC.MATEMATICAS</t>
  </si>
  <si>
    <t>F.CC.POLITICAS Y SOCIOL.</t>
  </si>
  <si>
    <t>F.DERECHO</t>
  </si>
  <si>
    <t>F.EDUCACION-C.F.P.</t>
  </si>
  <si>
    <t>F.FARMACIA</t>
  </si>
  <si>
    <t>F.FILOLOGIA</t>
  </si>
  <si>
    <t>F.FILOSOFIA</t>
  </si>
  <si>
    <t>F.GEOGRAFIA E HISTORIA</t>
  </si>
  <si>
    <t>F.MEDICINA</t>
  </si>
  <si>
    <t>F.ODONTOLOGIA</t>
  </si>
  <si>
    <t>F.PSICOLOGIA</t>
  </si>
  <si>
    <t>F.VETERINARIA</t>
  </si>
  <si>
    <t>Centro/Dpto./Area conocimiento</t>
  </si>
  <si>
    <t>Coste/hora</t>
  </si>
  <si>
    <t>Personal externo</t>
  </si>
  <si>
    <t>Subtotal por año</t>
  </si>
  <si>
    <t>inventariable general</t>
  </si>
  <si>
    <t>equipos informáticos</t>
  </si>
  <si>
    <t>COMPRA</t>
  </si>
  <si>
    <t>ALQUILER</t>
  </si>
  <si>
    <t>Subtotal  Invetariable</t>
  </si>
  <si>
    <t>Subtotal Materiales</t>
  </si>
  <si>
    <t>Nombre</t>
  </si>
  <si>
    <t>Categoría prof.</t>
  </si>
  <si>
    <t>DOCTOR</t>
  </si>
  <si>
    <t>LICENCIADO/INGENIERO</t>
  </si>
  <si>
    <t>DIPLOMADO/INGENIERO TÉCNICO</t>
  </si>
  <si>
    <t>ENSEÑANZAS MEDIAS</t>
  </si>
  <si>
    <t xml:space="preserve">Subtotales horas de dedicación </t>
  </si>
  <si>
    <t>coste por 
trabajador</t>
  </si>
  <si>
    <t>AVANZA Ciudadanía Digital</t>
  </si>
  <si>
    <t>AVANZA Formación</t>
  </si>
  <si>
    <t>AVANZA Competitividad I+D</t>
  </si>
  <si>
    <t>AVANZA TIC Verdes</t>
  </si>
  <si>
    <t>AVANZA Contenidos Digitales</t>
  </si>
  <si>
    <t>Presupuesto
subenviconable personal propio</t>
  </si>
  <si>
    <t>Subenvionable personal externo</t>
  </si>
  <si>
    <t>SUBCONTR.</t>
  </si>
  <si>
    <t>Subvención solicitada 
en este capítulo</t>
  </si>
  <si>
    <t xml:space="preserve">Gastos NO financiables </t>
  </si>
  <si>
    <t>email:</t>
  </si>
  <si>
    <t>Nombre:</t>
  </si>
  <si>
    <t>Apellidos:</t>
  </si>
  <si>
    <t>Telefono:</t>
  </si>
  <si>
    <t>Meses:</t>
  </si>
  <si>
    <t>Límite en el proyecto</t>
  </si>
  <si>
    <t>Personal</t>
  </si>
  <si>
    <t>Otros gastos</t>
  </si>
  <si>
    <t>Inventariable</t>
  </si>
  <si>
    <t>Desviación</t>
  </si>
  <si>
    <t>Fungible</t>
  </si>
  <si>
    <t>Prespuestado</t>
  </si>
  <si>
    <t>Límite</t>
  </si>
  <si>
    <t>Saldo</t>
  </si>
  <si>
    <t>TOTAL</t>
  </si>
  <si>
    <t xml:space="preserve">Partidas </t>
  </si>
  <si>
    <t>Subtotales costes por anualidad</t>
  </si>
  <si>
    <t>Equipamiento inventariable</t>
  </si>
  <si>
    <t>PRESUPUESTO NO FINANCIABLE EN ESTA CONVOCATORIA</t>
  </si>
  <si>
    <t>nº</t>
  </si>
  <si>
    <t>Saldo de viabilidad</t>
  </si>
  <si>
    <t>VIABILIDAD DE LA SOLICITUD</t>
  </si>
  <si>
    <t>Categoría profesional</t>
  </si>
  <si>
    <t>cantidad €</t>
  </si>
  <si>
    <t>PRIMERO</t>
  </si>
  <si>
    <t xml:space="preserve">El presupuesto  es </t>
  </si>
  <si>
    <t>SEGUNDO</t>
  </si>
  <si>
    <t>Las horas totales de personal externo son :</t>
  </si>
  <si>
    <t>y las horas totales de personal propio son :</t>
  </si>
  <si>
    <t>TERCERO</t>
  </si>
  <si>
    <t>PRESUPUESTO</t>
  </si>
  <si>
    <t xml:space="preserve">Equipamiento informático </t>
  </si>
  <si>
    <t xml:space="preserve">Solicitud de financiación  </t>
  </si>
  <si>
    <t xml:space="preserve">y presenta un saldo de viabilidad </t>
  </si>
  <si>
    <t xml:space="preserve">En Madrid , a </t>
  </si>
  <si>
    <t xml:space="preserve">Fdo.: </t>
  </si>
  <si>
    <t>Viajes y dietas</t>
  </si>
  <si>
    <t>OTROS INGRESOS PARA COFINANCIAR EL PRESUPUESTO NO FINANCIABLE EN ESTA CONVOCATORIA</t>
  </si>
  <si>
    <t>TOTAL OTROS INGRESOS</t>
  </si>
  <si>
    <t>Depto.</t>
  </si>
  <si>
    <t>Área</t>
  </si>
  <si>
    <t>Persona de contacto del  coordinador</t>
  </si>
  <si>
    <t xml:space="preserve">Investigador de la UCM en la Facultad /Escuela </t>
  </si>
  <si>
    <t xml:space="preserve">Presenta a financiación un proyecto por importe de: </t>
  </si>
  <si>
    <t>Pestaña: Solicitud para cumplimentar</t>
  </si>
  <si>
    <t>Costes de personal</t>
  </si>
  <si>
    <t>Otros costes directos</t>
  </si>
  <si>
    <t xml:space="preserve">Límite en el proyecto </t>
  </si>
  <si>
    <t>Resumen del presupuesto</t>
  </si>
  <si>
    <t>Datos personales y de convocatoria</t>
  </si>
  <si>
    <t xml:space="preserve">Aparatos y equipos </t>
  </si>
  <si>
    <t>APARATOS Y EQUIPOS (INVENTARIABLE)</t>
  </si>
  <si>
    <t>EQUIPOS INFORMÁTICOS (INVENTARIABLE)</t>
  </si>
  <si>
    <t>Pestaña: Solicitud para imprimir</t>
  </si>
  <si>
    <t>Volver a planificación de contratos</t>
  </si>
  <si>
    <t>Saldo partida personal</t>
  </si>
  <si>
    <t>Pestaña: Observaciones</t>
  </si>
  <si>
    <t>Por favor, háganos sus comentarios en materia de personal propio y externo.</t>
  </si>
  <si>
    <t>Refleje en su caso nombre, categoría y cualquier dato que ayude a identificar el problema.</t>
  </si>
  <si>
    <t xml:space="preserve">Segimiento OTRI: </t>
  </si>
  <si>
    <t>DATOS PERSONALES Y DE CONVOCATORIA</t>
  </si>
  <si>
    <t>Por favor, háganos sus comentarios en materia de DATOS PERSONALES O IDENTIFICACIÓN DE LA CONVOCATORIA</t>
  </si>
  <si>
    <t>Refleje cualquier dato que ayude a identificar el problema.</t>
  </si>
  <si>
    <t>LÍMITE EN EL PROYECTO</t>
  </si>
  <si>
    <t>Por favor, háganos sus comentarios sobre la tabla "Límite en el proyecto"</t>
  </si>
  <si>
    <t>Por favor, háganos sus comentarios sobre la tabla "Resumen del presupuesto"</t>
  </si>
  <si>
    <t>EQUIPAMIENTO Y MATERIAL INVENTARIABLE</t>
  </si>
  <si>
    <t>Por favor, háganos sus comentarios sobre la tabla "Aparatos y Equipos" y "Equipamiento Informático"</t>
  </si>
  <si>
    <t xml:space="preserve">Por favor, háganos sus comentarios sobre la tabla "Subcontratación" </t>
  </si>
  <si>
    <t xml:space="preserve">Por favor, háganos sus comentarios sobre la tabla "Otros costes directos" </t>
  </si>
  <si>
    <t>OBSERVACIONES GENERALES</t>
  </si>
  <si>
    <t>Por favor, háganos sus comentarios aquí si su consulta no es clasificable en los apartados anteriores.</t>
  </si>
  <si>
    <t>PROF. ASOCIADO</t>
  </si>
  <si>
    <t>PROF. ASOCIADO CC. DE LA SALUD</t>
  </si>
  <si>
    <t>PROF. AYUDANTE DOCTOR</t>
  </si>
  <si>
    <t>PROF.COLABORADOR</t>
  </si>
  <si>
    <t>PROF. CONTRATADO DOCTOR</t>
  </si>
  <si>
    <t>PROF. EMERITO</t>
  </si>
  <si>
    <t>PROF. TITULAR  UNIVERSIDAD</t>
  </si>
  <si>
    <t>PROF. TITULAR E.U.</t>
  </si>
  <si>
    <t>CAT.  E.U.</t>
  </si>
  <si>
    <t>CAT. UNIVERSIDAD</t>
  </si>
  <si>
    <t>Descripción de las pestañas de esta solicitud electrónica</t>
  </si>
  <si>
    <t>horas totales</t>
  </si>
  <si>
    <t>Remanente horas</t>
  </si>
  <si>
    <t>Gasto total contratos</t>
  </si>
  <si>
    <t>Nº horas concedidas</t>
  </si>
  <si>
    <t>PERSONAL UCM O EXTERNO</t>
  </si>
  <si>
    <t>Nº TRABAJADOR</t>
  </si>
  <si>
    <t xml:space="preserve">Nº de horas </t>
  </si>
  <si>
    <t>porcentaje gastado</t>
  </si>
  <si>
    <t>GASTOS</t>
  </si>
  <si>
    <r>
      <t xml:space="preserve">RECURSOS </t>
    </r>
    <r>
      <rPr>
        <b/>
        <sz val="12"/>
        <rFont val="Arial"/>
        <family val="2"/>
      </rPr>
      <t xml:space="preserve">ASIGNADOS </t>
    </r>
    <r>
      <rPr>
        <sz val="12"/>
        <rFont val="Arial"/>
        <family val="2"/>
      </rPr>
      <t>POR CATEGORÍAS</t>
    </r>
  </si>
  <si>
    <t>CONTRATOS</t>
  </si>
  <si>
    <t xml:space="preserve">BECAS </t>
  </si>
  <si>
    <t>Esta tabla tiene como único fin ayudarle a hacer los cálculos si su coordinador ya le ha dicho la cantidad máxima de subvención a la que puede optar dentro del consorcio. No es obligatorio usarla, es sólo una orientación para facilitarle la tarea.</t>
  </si>
  <si>
    <t>En este apartado puede Vd. comunicarnos cualquier sugerencia, problema o duda que haya encontrado al cumplimentar la información que se pide en esta solicitud electrónica. Si lo prefiere, puede Vd. contactar con nosotros en los siguientes datos:
OTRI - UCM
Francisco López García
c/. Donoso Cortés, 65 1º izda.
28015 Madrid
Tel.: 91 394 64 72
correo electrónico: frlopezg@pas.ucm.es</t>
  </si>
  <si>
    <t>El personal propio no imputa costes al proyecto.</t>
  </si>
  <si>
    <t>Presupuetado en aparatos y equipos (%)</t>
  </si>
  <si>
    <t>Presupuetado en equipos informáticos (%)</t>
  </si>
  <si>
    <t>Presupuestado en materiales
(%)</t>
  </si>
  <si>
    <t>Presupuestado
 personal propio 
(%)</t>
  </si>
  <si>
    <t>Presupuesto Otros Costes Directos
(%)</t>
  </si>
  <si>
    <t>Contrato escrito</t>
  </si>
  <si>
    <t>Presupuesto en Subcontratación (%)</t>
  </si>
  <si>
    <t>Horas totales personal UCM</t>
  </si>
  <si>
    <t>Horas totales personal externo</t>
  </si>
  <si>
    <t>contratado 1</t>
  </si>
  <si>
    <t>contratado 2</t>
  </si>
  <si>
    <t>contratado 3</t>
  </si>
  <si>
    <t>contratado 4</t>
  </si>
  <si>
    <t>contratado 5</t>
  </si>
  <si>
    <t>contratado 6</t>
  </si>
  <si>
    <t>contratado 7</t>
  </si>
  <si>
    <t>NÚMERO CONTRATADOS EXTERNOS</t>
  </si>
  <si>
    <t>CALCULO PRECIO/HORA MÁXIMO</t>
  </si>
  <si>
    <t>VALOR /HORA MÁXIMO</t>
  </si>
  <si>
    <t>TOTAL HORAS PRESUPUESTADAS</t>
  </si>
  <si>
    <t>TOTAL HORAS PRESUPUESTADAS POR CATEGORÍA</t>
  </si>
  <si>
    <t>Estos son los datos que Vd. declara en personal contratado externo</t>
  </si>
  <si>
    <t>Precio hora máximo</t>
  </si>
  <si>
    <t>LICENCIADO / INGENIERO</t>
  </si>
  <si>
    <t>DIPLOMADO/ INGENIERO TÉCNICO</t>
  </si>
  <si>
    <t>Datos del proyecto</t>
  </si>
  <si>
    <t>Reparto costes indirectos</t>
  </si>
  <si>
    <t>Calendario del proyecto</t>
  </si>
  <si>
    <t>% concedido s/ costes directos</t>
  </si>
  <si>
    <t>% IP</t>
  </si>
  <si>
    <t>anualidad</t>
  </si>
  <si>
    <t>gastos</t>
  </si>
  <si>
    <t>pagos</t>
  </si>
  <si>
    <t>Persona contacto</t>
  </si>
  <si>
    <t>Fecha inicio</t>
  </si>
  <si>
    <t>Fecha fin</t>
  </si>
  <si>
    <t>GRAN TOTAL</t>
  </si>
  <si>
    <r>
      <t xml:space="preserve">PRECIO </t>
    </r>
    <r>
      <rPr>
        <b/>
        <u/>
        <sz val="10"/>
        <rFont val="Arial"/>
        <family val="2"/>
      </rPr>
      <t>ANUAL</t>
    </r>
    <r>
      <rPr>
        <sz val="10"/>
        <rFont val="Arial"/>
        <family val="2"/>
      </rPr>
      <t xml:space="preserve"> DEL CONTRATO</t>
    </r>
  </si>
  <si>
    <r>
      <t xml:space="preserve">PRECIO </t>
    </r>
    <r>
      <rPr>
        <b/>
        <u/>
        <sz val="10"/>
        <rFont val="Arial"/>
        <family val="2"/>
      </rPr>
      <t>TOTAL</t>
    </r>
    <r>
      <rPr>
        <sz val="10"/>
        <rFont val="Arial"/>
        <family val="2"/>
      </rPr>
      <t xml:space="preserve"> DEL CONTRATO</t>
    </r>
  </si>
  <si>
    <t>SALDO EN LA PARTIDA DE PERSONAL PARA ESTE AÑO</t>
  </si>
  <si>
    <t xml:space="preserve">MODALIDAD </t>
  </si>
  <si>
    <t>MODALIDAD</t>
  </si>
  <si>
    <t xml:space="preserve">CÁLCULO COSTES INDIRECTOS </t>
  </si>
  <si>
    <t>TOTALES COSTES INDIRECTOS</t>
  </si>
  <si>
    <t>Costes de personal justificados.</t>
  </si>
  <si>
    <t>Total personal justificado</t>
  </si>
  <si>
    <t>Porcentage de retención</t>
  </si>
  <si>
    <t>Costes directos</t>
  </si>
  <si>
    <t>Costes directos totales</t>
  </si>
  <si>
    <t>Costes indirectos imputables</t>
  </si>
  <si>
    <t>Costes indirectos totales</t>
  </si>
  <si>
    <t xml:space="preserve">Gastos justificados </t>
  </si>
  <si>
    <t>Periodo
 justificación</t>
  </si>
  <si>
    <t>TOTAL GASTOS JUSTIFICADOS</t>
  </si>
  <si>
    <t>Remanentes anualidad</t>
  </si>
  <si>
    <t>Remanentes totales del proyecto</t>
  </si>
  <si>
    <t>Porcentaje no gastado</t>
  </si>
  <si>
    <t>Porcentajes totales no gastados del proyecto</t>
  </si>
  <si>
    <t>PENDIENTE ADLANTO</t>
  </si>
  <si>
    <t xml:space="preserve">ANUALIDAD </t>
  </si>
  <si>
    <t>ANUALIDAD</t>
  </si>
  <si>
    <t>ADELANTO</t>
  </si>
  <si>
    <t>LA FECHA DE HOY ES:</t>
  </si>
  <si>
    <t>% UCM</t>
  </si>
  <si>
    <t>TABLA DE COMPROBACIÓN</t>
  </si>
  <si>
    <t>SÍ</t>
  </si>
  <si>
    <t>NO</t>
  </si>
  <si>
    <t>QUESTIONARIO</t>
  </si>
  <si>
    <t>SÍ/NO</t>
  </si>
  <si>
    <t>OBERVACIONES</t>
  </si>
  <si>
    <t>MEMORIA DE INVESTIGACIÓN definitiva</t>
  </si>
  <si>
    <t>ACUERDO DE COLABORACIÓN definitivo</t>
  </si>
  <si>
    <t>Se aporta documentación adicional</t>
  </si>
  <si>
    <t xml:space="preserve">Descripción </t>
  </si>
  <si>
    <t>Se aporta información adicional</t>
  </si>
  <si>
    <t>OTRA INFORMACIÓN/DOCUMENTACIÓN APORTADA</t>
  </si>
  <si>
    <r>
      <t xml:space="preserve">POR FAVOR, RESPONDA A </t>
    </r>
    <r>
      <rPr>
        <b/>
        <u/>
        <sz val="8"/>
        <color indexed="9"/>
        <rFont val="Arial"/>
        <family val="2"/>
      </rPr>
      <t>TODAS</t>
    </r>
    <r>
      <rPr>
        <b/>
        <sz val="8"/>
        <color indexed="9"/>
        <rFont val="Arial"/>
        <family val="2"/>
      </rPr>
      <t xml:space="preserve"> LAS PREGUNTAS.</t>
    </r>
  </si>
  <si>
    <t>DECLARACIÓN SOBRE TAREAS DE INVESTIGACIÓN</t>
  </si>
  <si>
    <t>INDIQUE LAS TAREAS DE INVESTIGACIÓN EN LAS QUE PARTICIPA SEGÚN LA DENOMINACIÓN DE LA MEMORIA DE INVESTIGACIÓN</t>
  </si>
  <si>
    <t>CÓDIGO</t>
  </si>
  <si>
    <t>DENOMINACIÓN DE LA TAREA</t>
  </si>
  <si>
    <t>Personal externo adscrito a esta tarea</t>
  </si>
  <si>
    <t>concedido</t>
  </si>
  <si>
    <t xml:space="preserve">asignado </t>
  </si>
  <si>
    <t>remanente</t>
  </si>
  <si>
    <t>Personal UCM adscrito a esta tarea</t>
  </si>
  <si>
    <t>INDIQUE CON LA MÁXIMA PRECISIÓN LAS FUENTES DE FINANCIACIÓN QUE VA A DESTINAR A SUFRAGAR EL INVENTARIABLE NO FINANCIADO.</t>
  </si>
  <si>
    <t>CONTRATO DE INVESTIGACIÓN</t>
  </si>
  <si>
    <t>REMANENTE DE UN PROYECTO JUSTIFICADO Y CERRADO</t>
  </si>
  <si>
    <t>PORCENTAJE DE INVENTARIABLE NO CARGADO EN OTRO PROYECTO</t>
  </si>
  <si>
    <t>FUENTE EXTERNA DE FINANCIACIÓN</t>
  </si>
  <si>
    <t>DESCRIPCIÓN DETALLADA DE LA FUENTE DE FINANCIACIÓN EXTERNA</t>
  </si>
  <si>
    <t>IMPORTE</t>
  </si>
  <si>
    <t>OTROS (PROPORCIONE A CONTINUACIÓN UNA DESCRIPCIÓN DETALLADA)</t>
  </si>
  <si>
    <t>Tiente Vd un plazo de</t>
  </si>
  <si>
    <t>dias naturales para presentar su solicitud en la OTRI-UCM</t>
  </si>
  <si>
    <t>YO, DON / DOÑA</t>
  </si>
  <si>
    <t xml:space="preserve"> y declaro que:</t>
  </si>
  <si>
    <t>POR FAVOR, NO OLVIDE QUE:</t>
  </si>
  <si>
    <t>Teléfono:</t>
  </si>
  <si>
    <t>Subtotal personal</t>
  </si>
  <si>
    <t>Subtotal subcontratación</t>
  </si>
  <si>
    <t>Subtotal otros costes</t>
  </si>
  <si>
    <t>Número de contabilidad</t>
  </si>
  <si>
    <t>Alertas</t>
  </si>
  <si>
    <t>alertas activas</t>
  </si>
  <si>
    <t>tarea cumplida</t>
  </si>
  <si>
    <t xml:space="preserve">Adelanto anualidades </t>
  </si>
  <si>
    <t>Seguimiento justificaciones</t>
  </si>
  <si>
    <t>solicitar datos de gasto a FG-UCM</t>
  </si>
  <si>
    <t>cumplimentar documentación</t>
  </si>
  <si>
    <t>firmas</t>
  </si>
  <si>
    <t>envío</t>
  </si>
  <si>
    <t>requisitos especiales*</t>
  </si>
  <si>
    <t>*</t>
  </si>
  <si>
    <t>año</t>
  </si>
  <si>
    <t>dias que faltan para fin anualidad</t>
  </si>
  <si>
    <t xml:space="preserve">Denominación de partidas </t>
  </si>
  <si>
    <t>Descripción de la regla de gasto</t>
  </si>
  <si>
    <t>Fórmula</t>
  </si>
  <si>
    <t>personal</t>
  </si>
  <si>
    <t>inventariable</t>
  </si>
  <si>
    <t>fungible</t>
  </si>
  <si>
    <t>viajes y dietas</t>
  </si>
  <si>
    <t>otros gastos</t>
  </si>
  <si>
    <t>costes indirectos</t>
  </si>
  <si>
    <t>NIF</t>
  </si>
  <si>
    <t>Titulación</t>
  </si>
  <si>
    <t>Puesto</t>
  </si>
  <si>
    <t>Jornada laboral anual</t>
  </si>
  <si>
    <t>Inicio Periodo IMPUTADO</t>
  </si>
  <si>
    <t>Fin de periodo IMPUTADO</t>
  </si>
  <si>
    <t>PRIMER TRIMESTRE</t>
  </si>
  <si>
    <t>SEGUNDO TRIMESTRE</t>
  </si>
  <si>
    <t>TERCER TRIMESTRE</t>
  </si>
  <si>
    <t>CUARTO TRIMESTRE</t>
  </si>
  <si>
    <t>SEMANA</t>
  </si>
  <si>
    <t>HORAS</t>
  </si>
  <si>
    <t>S1</t>
  </si>
  <si>
    <t>S2</t>
  </si>
  <si>
    <t>S3</t>
  </si>
  <si>
    <t>S4</t>
  </si>
  <si>
    <t>S5</t>
  </si>
  <si>
    <t>S6</t>
  </si>
  <si>
    <t>S7</t>
  </si>
  <si>
    <t>S8</t>
  </si>
  <si>
    <t>S9</t>
  </si>
  <si>
    <t>S10</t>
  </si>
  <si>
    <t>S11</t>
  </si>
  <si>
    <t>S12</t>
  </si>
  <si>
    <t>S13</t>
  </si>
  <si>
    <t>SUBTOTAL</t>
  </si>
  <si>
    <t>NÚMERO TOTAL DE HORAS DEL TRABAJADOR DURANTE EL PERÍODO</t>
  </si>
  <si>
    <t>SALDO PARCIAL  (horas no imputadas)</t>
  </si>
  <si>
    <t>Denominación de la tarea</t>
  </si>
  <si>
    <t>Horas imputadas</t>
  </si>
  <si>
    <t>Ingreso</t>
  </si>
  <si>
    <t>Remanente</t>
  </si>
  <si>
    <t>fecha 1</t>
  </si>
  <si>
    <t>fecha 2</t>
  </si>
  <si>
    <t>fecha 3</t>
  </si>
  <si>
    <t>Total ingresado</t>
  </si>
  <si>
    <t>Remanente respecto a lo concedido</t>
  </si>
  <si>
    <t>Remantente respecto al ingreso</t>
  </si>
  <si>
    <t>Total ingresos proyecto</t>
  </si>
  <si>
    <t>Total remanente</t>
  </si>
  <si>
    <t>presupuestado</t>
  </si>
  <si>
    <t>Calendario del proyecto (plazos de ejecución y justificación)</t>
  </si>
  <si>
    <t>justificado</t>
  </si>
  <si>
    <t>gastado</t>
  </si>
  <si>
    <t>ingresado</t>
  </si>
  <si>
    <t>resumen remanentes sobre ingresos</t>
  </si>
  <si>
    <t>resumen remanentes sobre presupuesto</t>
  </si>
  <si>
    <t>Totales</t>
  </si>
  <si>
    <t>ENTRADA DE DATOS DE CONCESIÓN / MOFIDICACIÓN</t>
  </si>
  <si>
    <t>Personal propio o externo</t>
  </si>
  <si>
    <t>Horas imputadas a tareas</t>
  </si>
  <si>
    <t>¿En qué tareas ha trabajado este miembro del equipo y cuántas horas ha imputado a cada tarea?</t>
  </si>
  <si>
    <t>PLAZO DE ENTREGA DE SOLICITUDES EN LA OTRI HASTA EL</t>
  </si>
  <si>
    <t xml:space="preserve">Costes indirectos </t>
  </si>
  <si>
    <t>Jornada anual</t>
  </si>
  <si>
    <t>Nº empleados medio a jornada completa</t>
  </si>
  <si>
    <t>Horas totales UCM</t>
  </si>
  <si>
    <t>Cuentas</t>
  </si>
  <si>
    <t>Datos institucionales</t>
  </si>
  <si>
    <t>DATOS PROVISIONALES</t>
  </si>
  <si>
    <t>DATOS DEFINITIVOS</t>
  </si>
  <si>
    <t>624X</t>
  </si>
  <si>
    <t>DENOMINACIÓN</t>
  </si>
  <si>
    <t>Elementos de transporte</t>
  </si>
  <si>
    <t>Arrendamientos y cánones</t>
  </si>
  <si>
    <t>Reparaciones y conservación</t>
  </si>
  <si>
    <t>Servicios de profesionales independientes</t>
  </si>
  <si>
    <t>Transportes: aquellos realizados por terceros por cuenta de la empresa</t>
  </si>
  <si>
    <t>Transportes realizados para las ventas</t>
  </si>
  <si>
    <t>Primas de seguros</t>
  </si>
  <si>
    <t>Publicidad, propaganda y relaciones públicas</t>
  </si>
  <si>
    <t>Suministros</t>
  </si>
  <si>
    <t>Comunicaciones y otros servicios</t>
  </si>
  <si>
    <t>Dietas</t>
  </si>
  <si>
    <t>Locomoción</t>
  </si>
  <si>
    <t>Traslados</t>
  </si>
  <si>
    <t xml:space="preserve">Amortización del inmovilizado inmaterial </t>
  </si>
  <si>
    <t xml:space="preserve">Amortización del inmovilizado material </t>
  </si>
  <si>
    <t xml:space="preserve">plazo máximo </t>
  </si>
  <si>
    <t>plazo mínimo</t>
  </si>
  <si>
    <t>Fecha tope fin proyecto</t>
  </si>
  <si>
    <t>Fecha tope inicio proyecto y fin entrega sotudes.</t>
  </si>
  <si>
    <t>SUBCONTRATACIÓN
(Recuerde incluir la subcontratación en las tareas de investigación de la memoria. La UCM no admite personal autónomo)</t>
  </si>
  <si>
    <t>contratado 8</t>
  </si>
  <si>
    <t>contratado 9</t>
  </si>
  <si>
    <t>contratado 10</t>
  </si>
  <si>
    <t>contratado 11</t>
  </si>
  <si>
    <t>contratado 12</t>
  </si>
  <si>
    <t>contratado 13</t>
  </si>
  <si>
    <t>contratado 14</t>
  </si>
  <si>
    <t>contratado 15</t>
  </si>
  <si>
    <t>Resultados</t>
  </si>
  <si>
    <t>PARTIDA ADMITIDA
EN CONVOCATORIA</t>
  </si>
  <si>
    <t>DEDICACIÓN 100% EQUIPO CUYA VIDA ÚTIL COINCIDE CON PROYECTO</t>
  </si>
  <si>
    <t>Estado del adelanto:</t>
  </si>
  <si>
    <t>Plazo solicitud adelanto:</t>
  </si>
  <si>
    <t>¿Se acumulan los remanentes?</t>
  </si>
  <si>
    <r>
      <t xml:space="preserve">DENOMINACIÓN
 </t>
    </r>
    <r>
      <rPr>
        <sz val="8"/>
        <rFont val="Arial"/>
        <family val="2"/>
      </rPr>
      <t>(Datos en "Fórmulas y cálculos")</t>
    </r>
  </si>
  <si>
    <t xml:space="preserve">Máximo Costes Indirectos Presupuestados. </t>
  </si>
  <si>
    <t>Cuentas UCM * (horas proyecto / horas UCM)
 SIN REPARTO AL IP</t>
  </si>
  <si>
    <t xml:space="preserve">PLAZO OFICIAL: </t>
  </si>
  <si>
    <t>Capítulo de gasto</t>
  </si>
  <si>
    <t>PRUEBA</t>
  </si>
  <si>
    <t>PATATINA PATATÚN</t>
  </si>
  <si>
    <t>HOY ES</t>
  </si>
  <si>
    <t>FINANCIACIÓN TOTAL 
DEL CONSORCIO</t>
  </si>
  <si>
    <t>PORCENTAJE PARCITIPACIÓN UCM EN EL CONSORCIO</t>
  </si>
  <si>
    <t>TIPO DE PRESUPUESTO
(real o financiable)</t>
  </si>
  <si>
    <t>Referencia de la concesión</t>
  </si>
  <si>
    <t>Denominación del equipo</t>
  </si>
  <si>
    <t>APARATOS Y EQUIPOS</t>
  </si>
  <si>
    <t>TOTAL APARATOS Y EQUIPOS</t>
  </si>
  <si>
    <t>MATERIAL INFORMÁTICO</t>
  </si>
  <si>
    <t>TOTAL MATERIAL INFORMÁTICO</t>
  </si>
  <si>
    <t>COSTES REALES POR ANUALIDAD</t>
  </si>
  <si>
    <r>
      <t xml:space="preserve">COSTES </t>
    </r>
    <r>
      <rPr>
        <b/>
        <sz val="12"/>
        <rFont val="Arial"/>
        <family val="2"/>
      </rPr>
      <t>REALES</t>
    </r>
    <r>
      <rPr>
        <sz val="12"/>
        <rFont val="Arial"/>
        <family val="2"/>
      </rPr>
      <t xml:space="preserve"> DE MATERIAL INVENTARIABLE</t>
    </r>
  </si>
  <si>
    <t>CÁLCULO COSTES INIDRECTOS AVANZA</t>
  </si>
  <si>
    <r>
      <t xml:space="preserve">COSTES DE PERSONAL </t>
    </r>
    <r>
      <rPr>
        <b/>
        <sz val="10"/>
        <rFont val="Arial"/>
        <family val="2"/>
      </rPr>
      <t>PRESUPUESTADOS</t>
    </r>
  </si>
  <si>
    <t xml:space="preserve">Personal externo: </t>
  </si>
  <si>
    <t>Total presupuestado por anualidad</t>
  </si>
  <si>
    <r>
      <t xml:space="preserve">COSTES DE PERSONAL </t>
    </r>
    <r>
      <rPr>
        <b/>
        <sz val="10"/>
        <rFont val="Arial"/>
        <family val="2"/>
      </rPr>
      <t>IMPUTABLES</t>
    </r>
  </si>
  <si>
    <t>Total presupuestado imputado por anualidad</t>
  </si>
  <si>
    <t>Costes indirectos IMPUTADOS</t>
  </si>
  <si>
    <t>F.INFORMATICA</t>
  </si>
  <si>
    <t xml:space="preserve">Nº máximo horas </t>
  </si>
  <si>
    <t>Nº contratos</t>
  </si>
  <si>
    <t>Dotación económica</t>
  </si>
  <si>
    <r>
      <t xml:space="preserve">PRESUPUESTO </t>
    </r>
    <r>
      <rPr>
        <b/>
        <sz val="10"/>
        <rFont val="Arial"/>
        <family val="2"/>
      </rPr>
      <t>SOLICITADO</t>
    </r>
    <r>
      <rPr>
        <sz val="10"/>
        <rFont val="Arial"/>
        <family val="2"/>
      </rPr>
      <t xml:space="preserve"> EN PERSONAL</t>
    </r>
  </si>
  <si>
    <t>DISTRIBUCIÓN DE HORAS PARA D./DÑA.</t>
  </si>
  <si>
    <t>Asignación de recursos CONCEDIDOS a personal
Rellenar únicamente las casillas en amarillo</t>
  </si>
  <si>
    <t>ASIGNACIÓN DE HORAS A TAREAS PARA D./DÑA.</t>
  </si>
  <si>
    <t>TAREA 7</t>
  </si>
  <si>
    <t>Horas imputadas al proyecto</t>
  </si>
  <si>
    <t>Total concedido para personal</t>
  </si>
  <si>
    <t>Precio / hora del futuro contrato</t>
  </si>
  <si>
    <t>Precio de este contrato</t>
  </si>
  <si>
    <t xml:space="preserve">Saldo de la partida de personal </t>
  </si>
  <si>
    <t>Precio /hora</t>
  </si>
  <si>
    <t>Precio total contrato</t>
  </si>
  <si>
    <t>Prespuesto concedido partida personal</t>
  </si>
  <si>
    <t>PLANIFICACIÓN INICIAL</t>
  </si>
  <si>
    <t>Fecha última modificación</t>
  </si>
  <si>
    <t>numero</t>
  </si>
  <si>
    <t>DE:</t>
  </si>
  <si>
    <t>A:</t>
  </si>
  <si>
    <t>TOTALES</t>
  </si>
  <si>
    <t>TOTAL PRESUPUESTO PRESUPUESTADO POR CATEGORÍA</t>
  </si>
  <si>
    <t>TOTAL PRESUPUESTADO POR CATEGORÍA</t>
  </si>
  <si>
    <t xml:space="preserve">AÑO CONVOCATORIA: </t>
  </si>
  <si>
    <t xml:space="preserve">REFERENCIA: </t>
  </si>
  <si>
    <t>CÁLCULO COSTES INDIRECTOS INNPACTO
(VÉASE FÓRMULA EN LA DESCRICIÓN DE LAS PARTIDAS)</t>
  </si>
  <si>
    <t>PARTIDAS DE GASTO</t>
  </si>
  <si>
    <t>SUMA DE CUENTAS x (HORAS PROYECTO/HORAS UCM)</t>
  </si>
  <si>
    <t xml:space="preserve">ANUALIDAD: </t>
  </si>
  <si>
    <t>Personal externo:</t>
  </si>
  <si>
    <t>Personal propio:</t>
  </si>
  <si>
    <t>Horas totales anuales</t>
  </si>
  <si>
    <t>Costes indirectos PRESUPUESTADOS</t>
  </si>
  <si>
    <t>Costes indirectos REALES</t>
  </si>
  <si>
    <r>
      <t xml:space="preserve">DECLARACIÓN DE HORAS </t>
    </r>
    <r>
      <rPr>
        <b/>
        <sz val="10"/>
        <rFont val="Arial"/>
        <family val="2"/>
      </rPr>
      <t>CONTRATADAS</t>
    </r>
    <r>
      <rPr>
        <sz val="10"/>
        <rFont val="Arial"/>
        <family val="2"/>
      </rPr>
      <t xml:space="preserve"> DEL PROYECTO</t>
    </r>
  </si>
  <si>
    <r>
      <t xml:space="preserve">DECLARACIÓN DE HORAS </t>
    </r>
    <r>
      <rPr>
        <b/>
        <sz val="10"/>
        <rFont val="Arial"/>
        <family val="2"/>
      </rPr>
      <t>PRESUPUESTADAS</t>
    </r>
    <r>
      <rPr>
        <sz val="10"/>
        <rFont val="Arial"/>
        <family val="2"/>
      </rPr>
      <t xml:space="preserve"> DEL PROYECTO</t>
    </r>
  </si>
  <si>
    <t>¿se necesitan 3 ofertas?</t>
  </si>
  <si>
    <t>Costes de generación de patentes</t>
  </si>
  <si>
    <t>Prestación de servicios relacionados con el proyecto</t>
  </si>
  <si>
    <t>horas</t>
  </si>
  <si>
    <t>Fuentes de financiación externas</t>
  </si>
  <si>
    <t>Otros</t>
  </si>
  <si>
    <t>IP</t>
  </si>
  <si>
    <t>Referencia</t>
  </si>
  <si>
    <t>Acrónimo</t>
  </si>
  <si>
    <t>Título</t>
  </si>
  <si>
    <t>C/A</t>
  </si>
  <si>
    <t>Presupuesto</t>
  </si>
  <si>
    <t>Total</t>
  </si>
  <si>
    <t>Materiales utilizados</t>
  </si>
  <si>
    <t>Dedicación</t>
  </si>
  <si>
    <t>SUBCONTRATACIÓN</t>
  </si>
  <si>
    <t>Entidad subcontratada</t>
  </si>
  <si>
    <t>Actividad subcontratada</t>
  </si>
  <si>
    <t>OTROS COSTES DIRECTOS</t>
  </si>
  <si>
    <t>Descripción</t>
  </si>
  <si>
    <t>Concepto</t>
  </si>
  <si>
    <t>RESUMEN DEL PRESUPUESTO</t>
  </si>
  <si>
    <t>Aparatos y equipos</t>
  </si>
  <si>
    <t>Gasto de personal</t>
  </si>
  <si>
    <t>Subcontratación</t>
  </si>
  <si>
    <t>Otros Costes directos</t>
  </si>
  <si>
    <t>Costes indirectos</t>
  </si>
  <si>
    <t>GASTOS DE PERSONAL PROPIO</t>
  </si>
  <si>
    <t>GASTOS DE PERSONAL EXTERNO</t>
  </si>
  <si>
    <t>Inversiones en aparatos 
físicos y lógicos</t>
  </si>
  <si>
    <t>Precio</t>
  </si>
  <si>
    <t>Año de compra</t>
  </si>
  <si>
    <t>Financiación 
externa al proyecto</t>
  </si>
  <si>
    <t>Diferencia</t>
  </si>
  <si>
    <t>Periodo de ejecución</t>
  </si>
  <si>
    <t>Subtotal de gastos imputables por año</t>
  </si>
  <si>
    <t>Subtotal gastos imputables por año</t>
  </si>
  <si>
    <t>Total de la partida</t>
  </si>
  <si>
    <t>FUNGIBLE</t>
  </si>
  <si>
    <t>PERSONAL</t>
  </si>
  <si>
    <t>Personal propio</t>
  </si>
  <si>
    <t>Equipos 
informáticos</t>
  </si>
  <si>
    <t>Coordinador</t>
  </si>
  <si>
    <t>Persona de contacto coordinador</t>
  </si>
  <si>
    <t>Desde</t>
  </si>
  <si>
    <t>Hasta</t>
  </si>
  <si>
    <t>ALGEBRA</t>
  </si>
  <si>
    <t>ANALISIS GEOGRAFICO REGIONAL</t>
  </si>
  <si>
    <t>ANALISIS MATEMATICO</t>
  </si>
  <si>
    <t>ANATOMIA PATOLOGICA</t>
  </si>
  <si>
    <t>ANATOMIA Y ANATOMIA PATOLOGICA COMPARADA</t>
  </si>
  <si>
    <t>ANATOMIA Y EMBRIOLOGIA HUMANA</t>
  </si>
  <si>
    <t>ANTROPOLOGIA FISICA</t>
  </si>
  <si>
    <t>ANTROPOLOGIA SOCIAL</t>
  </si>
  <si>
    <t>ARQUITECTURA Y TECNOLOGIA DE COMPUTADORES</t>
  </si>
  <si>
    <t>ASTRONOMIA Y ASTROFISICA</t>
  </si>
  <si>
    <t>BIBLIOTECONOMIA Y DOCUMENTACION</t>
  </si>
  <si>
    <t>BIOLOGIA CELULAR</t>
  </si>
  <si>
    <t>BIOQUIMICA Y BIOLOGIA MOLECULAR</t>
  </si>
  <si>
    <t>BOTANICA</t>
  </si>
  <si>
    <t>CIENCIA DE LOS MATERIALES E INGENIERIA METALURGICA</t>
  </si>
  <si>
    <t>CIENCIA POLITICA Y DE LA ADMINISTRACION</t>
  </si>
  <si>
    <t>CIENCIAS Y TECNICAS HISTORIOGRAFICAS</t>
  </si>
  <si>
    <t>CIRUGIA</t>
  </si>
  <si>
    <t>COMERCIALIZACION E INVESTIGACION DE MERCADOS</t>
  </si>
  <si>
    <t>COMUNICACION AUDIOVISUAL Y PUBLICIDAD</t>
  </si>
  <si>
    <t>CRISTALOGRAFIA Y MINERALOGIA</t>
  </si>
  <si>
    <t>DERECHO ADMINISTRATIVO</t>
  </si>
  <si>
    <t>DERECHO CIVIL</t>
  </si>
  <si>
    <t>DERECHO CONSTITUCIONAL</t>
  </si>
  <si>
    <t>DERECHO DEL TRABAJO Y DE LA SEGURIDAD SOCIAL</t>
  </si>
  <si>
    <t>DERECHO ECLESIASTICO DEL ESTADO</t>
  </si>
  <si>
    <t>DERECHO FINANCIERO Y TRIBUTARIO</t>
  </si>
  <si>
    <t>DERECHO INTERNACIONAL PRIVADO</t>
  </si>
  <si>
    <t>DERECHO INTERNACIONAL PUBLICO Y RELACIONES INTERNACIONALES</t>
  </si>
  <si>
    <t>DERECHO MERCANTIL</t>
  </si>
  <si>
    <t>DERECHO PENAL</t>
  </si>
  <si>
    <t>DERECHO PROCESAL</t>
  </si>
  <si>
    <t>DERECHO ROMANO</t>
  </si>
  <si>
    <t>DERMATOLOGIA</t>
  </si>
  <si>
    <t>DIBUJO</t>
  </si>
  <si>
    <t>DIDACTICA DE LA EXPRESION CORPORAL</t>
  </si>
  <si>
    <t>DIDACTICA DE LA EXPRESION PLASTICA</t>
  </si>
  <si>
    <t>DIDACTICA DE LA LENGUA Y LA LITERATURA</t>
  </si>
  <si>
    <t>DIDACTICA DE LA MATEMATICA</t>
  </si>
  <si>
    <t>DIDACTICA DE LAS CIENCIAS EXPERIMENTALES</t>
  </si>
  <si>
    <t>DIDACTICA DE LAS CIENCIAS SOCIALES</t>
  </si>
  <si>
    <t>DIDACTICA Y ORGANIZACION ESCOLAR</t>
  </si>
  <si>
    <t>ECOLOGIA</t>
  </si>
  <si>
    <t>ECONOMIA APLICADA</t>
  </si>
  <si>
    <t>ECONOMIA FINANCIERA Y CONTABILIDAD</t>
  </si>
  <si>
    <t>EDAFOLOGIA Y QUIMICA AGRICOLA</t>
  </si>
  <si>
    <t>EDUCACION FISICA Y DEPORTIVA</t>
  </si>
  <si>
    <t>ELECTROMAGNETISMO</t>
  </si>
  <si>
    <t>ENFERMERIA</t>
  </si>
  <si>
    <t>ESCULTURA</t>
  </si>
  <si>
    <t>ESTADISTICA E INVESTIGACION OPERATIVA</t>
  </si>
  <si>
    <t>ESTETICA Y TEORIA DE LAS ARTES</t>
  </si>
  <si>
    <t>ESTOMATOLOGIA</t>
  </si>
  <si>
    <t>ESTRATIGRAFIA</t>
  </si>
  <si>
    <t>ESTUDIOS ARABES E ISLAMICOS</t>
  </si>
  <si>
    <t>FARMACIA Y TECNOLOGIA FARMACEUTICA</t>
  </si>
  <si>
    <t>FARMACOLOGIA</t>
  </si>
  <si>
    <t>FILOLOGIA ALEMANA</t>
  </si>
  <si>
    <t>FILOLOGIA CATALANA</t>
  </si>
  <si>
    <t>FILOLOGIA FRANCESA</t>
  </si>
  <si>
    <t>FILOLOGIA GRIEGA</t>
  </si>
  <si>
    <t>FILOLOGIA INGLESA</t>
  </si>
  <si>
    <t>FILOLOGIA ITALIANA</t>
  </si>
  <si>
    <t>FILOLOGIA LATINA</t>
  </si>
  <si>
    <t>FILOSOFIA</t>
  </si>
  <si>
    <t>FILOSOFIA DEL DERECHO</t>
  </si>
  <si>
    <t>FILOSOFIA MORAL</t>
  </si>
  <si>
    <t>FISICA APLICADA</t>
  </si>
  <si>
    <t>FISICA DE LA TIERRA</t>
  </si>
  <si>
    <t>FISICA TEORICA</t>
  </si>
  <si>
    <t>FISIOLOGIA</t>
  </si>
  <si>
    <t>FUNDAMENTOS DEL ANALISIS ECONOMICO</t>
  </si>
  <si>
    <t>GENETICA</t>
  </si>
  <si>
    <t>GEODINAMICA EXTERNA</t>
  </si>
  <si>
    <t>GEOGRAFIA HUMANA</t>
  </si>
  <si>
    <t>GEOMETRIA Y TOPOLOGIA</t>
  </si>
  <si>
    <t>HISTORIA ANTIGUA</t>
  </si>
  <si>
    <t>HISTORIA CONTEMPORANEA</t>
  </si>
  <si>
    <t>HISTORIA DE AMERICA</t>
  </si>
  <si>
    <t>HISTORIA DEL ARTE</t>
  </si>
  <si>
    <t>HISTORIA DEL DERECHO Y DE LAS INSTITUCIONES</t>
  </si>
  <si>
    <t>HISTORIA E INSTITUCIONES ECONOMICAS</t>
  </si>
  <si>
    <t>HISTORIA MEDIEVAL</t>
  </si>
  <si>
    <t>%  retención en acuerdo  colaboración</t>
  </si>
  <si>
    <t>ingreso tras retención consorcio</t>
  </si>
  <si>
    <t>ingreso real esperado</t>
  </si>
  <si>
    <t>SALDO</t>
  </si>
  <si>
    <t>REMANENTE</t>
  </si>
  <si>
    <t>INNPACTO</t>
  </si>
  <si>
    <r>
      <t xml:space="preserve">DOTACIÓN ECONÓMICA GENERAL </t>
    </r>
    <r>
      <rPr>
        <b/>
        <sz val="12"/>
        <rFont val="Arial"/>
        <family val="2"/>
      </rPr>
      <t>CONCEDIDA</t>
    </r>
    <r>
      <rPr>
        <sz val="12"/>
        <rFont val="Arial"/>
        <family val="2"/>
      </rPr>
      <t xml:space="preserve"> EN PERSONAL</t>
    </r>
  </si>
  <si>
    <r>
      <t xml:space="preserve">RECURSOS </t>
    </r>
    <r>
      <rPr>
        <b/>
        <sz val="12"/>
        <rFont val="Arial"/>
        <family val="2"/>
      </rPr>
      <t xml:space="preserve">ASIGNADOS </t>
    </r>
    <r>
      <rPr>
        <sz val="12"/>
        <rFont val="Arial"/>
        <family val="2"/>
      </rPr>
      <t>POR CATEGORÍAS Y ANUALIDADES</t>
    </r>
  </si>
  <si>
    <t>horas imputadas al proyecto</t>
  </si>
  <si>
    <t>horas repartidas en anualidades</t>
  </si>
  <si>
    <t>Externo</t>
  </si>
  <si>
    <t>Coste total contrato</t>
  </si>
  <si>
    <t>Horas pendientes de reparto</t>
  </si>
  <si>
    <t>Importe económico pendiente de reparto</t>
  </si>
  <si>
    <t>Control reparto de horas</t>
  </si>
  <si>
    <t xml:space="preserve"> Control de importes presupuestados</t>
  </si>
  <si>
    <t>Control de asignación de tareas</t>
  </si>
  <si>
    <t>Suma importes de las anualidades</t>
  </si>
  <si>
    <t>Valor MEDIO del remanente horas</t>
  </si>
  <si>
    <t>Precio / hora MEDIO</t>
  </si>
  <si>
    <t>CONTRATO</t>
  </si>
  <si>
    <t>Nombre del documento</t>
  </si>
  <si>
    <t>Fecha de entrada</t>
  </si>
  <si>
    <t>Nombre del archivo original</t>
  </si>
  <si>
    <t>Nombre reasignado al archivo</t>
  </si>
  <si>
    <t>Acción que se lleva a cabo</t>
  </si>
  <si>
    <t>Personas notificadas</t>
  </si>
  <si>
    <t>Documentación básica del proyecto</t>
  </si>
  <si>
    <t>Solicitud de participación</t>
  </si>
  <si>
    <t>Propuesta de resolución provisional</t>
  </si>
  <si>
    <t>Propuesta de resolución definitiva</t>
  </si>
  <si>
    <t>Resolución de concesión</t>
  </si>
  <si>
    <t>Propuesta de modificación anualidad 1</t>
  </si>
  <si>
    <t>Aceptación modificación anualidad 1</t>
  </si>
  <si>
    <t>Propuesta de modificación anualidad 2</t>
  </si>
  <si>
    <t>Aceptación modificación anualidad 2</t>
  </si>
  <si>
    <t>Propuesta de modificación anualidad 3</t>
  </si>
  <si>
    <t>Aceptación modificación anualidad 3</t>
  </si>
  <si>
    <t>Propuesta de modificación anualidad 4</t>
  </si>
  <si>
    <t>Aceptación modificación anualidad 4</t>
  </si>
  <si>
    <t>Justificación anualidad 1</t>
  </si>
  <si>
    <t>¿Datos de personal?</t>
  </si>
  <si>
    <t>¿Partes horarios?</t>
  </si>
  <si>
    <t>¿Datos económicos?</t>
  </si>
  <si>
    <t>¿Subcontratos/presupuestos?</t>
  </si>
  <si>
    <t>¿Datos costes indirectos?</t>
  </si>
  <si>
    <t>¿Informe auditoría?</t>
  </si>
  <si>
    <t>Declaraciones juradas</t>
  </si>
  <si>
    <t>FASE SOLICITUD</t>
  </si>
  <si>
    <t>FASE EJECUCIÓN</t>
  </si>
  <si>
    <t>FASE JUSTIFICACIÓN</t>
  </si>
  <si>
    <t>NOTAS</t>
  </si>
  <si>
    <t>Todos los datos que figuran en la primera tabla son importantes. Rogamos encarecidamente que no omita ninguno de ellos, lo cual incluye el identificador de la solicitud en la aplicación telemática . Sin este dato, no se puede dar de alta la solicitud.</t>
  </si>
  <si>
    <t>PRESUPUESTO FINANCIABLE</t>
  </si>
  <si>
    <t>¿Aporta versión provisional de la MEMORIA TÉCNICA DE INVESTIGACIÓN del proyecto?</t>
  </si>
  <si>
    <t>¿Aporta  versión provisonal del ACUERDO DE COLABORACIÓN?</t>
  </si>
  <si>
    <t>¿Aporta  versión definitiva de la MEMORA TÉCNICA DE INVESTIGACIÓN del proyecto?</t>
  </si>
  <si>
    <t>¿Aporta versión definitiva de la ACUERDO DE COLABORACIÓN?</t>
  </si>
  <si>
    <t>¿Ha hecho los cálculos de personal con los datos de jornada anual que la ha facilitado la OTRI-UCM?</t>
  </si>
  <si>
    <t>¿Va a aportar más documentación? Diga cuál.</t>
  </si>
  <si>
    <t>¿Va a aportar más información? Diga cuál.</t>
  </si>
  <si>
    <t xml:space="preserve">Casi todas las casillas contienen una ventana flotante que le indicará qué dato necesita proporcinar en cada caso. </t>
  </si>
  <si>
    <t>OTRI-UCM
Proyectos Colaborativos
C/. Donoso Cortés, 65, 4ª Planta izdq.
28015 Madrid</t>
  </si>
  <si>
    <t xml:space="preserve">La UCM no participa en esta convocatoria en la modalidad de préstamo. </t>
  </si>
  <si>
    <t>Los gastos de consultoría solamente se financiarán al representante de la agrupación.</t>
  </si>
  <si>
    <t>OTRI - UCM</t>
  </si>
  <si>
    <t>DATOS PERSONALES Y DE LA CONVOCATORIA</t>
  </si>
  <si>
    <t>En este apartado puede comunicarnos cualquier sugerencia, problema o duda
que haya encontrado al cumplimentar la información que se pide en esta solicitud
electrónica. Si lo prefiere, puede contactar con nosotros en los siguientes datos:</t>
  </si>
  <si>
    <t xml:space="preserve">Belén Roldán de la Cruz
C/ Donoso Cortés, 65 4ª planta izdq.
28015 Madrid
Tel: 91 394 6449
Correo electrónico: proycolaborativos@ucm.es
</t>
  </si>
  <si>
    <t>Por favor, háganos sus comentarios y refleje cualquier dato que ayuda a identificar el problema</t>
  </si>
  <si>
    <t>Presupuesto
 personal externo (%)</t>
  </si>
  <si>
    <t>Si la subcontratación supera los 60,000,00 Euros o el 20% de la ayuda, necesitará aprobación expresa del órgano de concesión</t>
  </si>
  <si>
    <t>Auditoria de cuentas</t>
  </si>
  <si>
    <t xml:space="preserve">Esta hoja de cálculo consta de varias pestañas, las cuatro primeras pestañas incluida ésta son las que debe prestar atención. Cada una tiene una función tal y como se explica más abajo.
</t>
  </si>
  <si>
    <t>Las solicitudes deben presentarse por correo electrónico.</t>
  </si>
  <si>
    <t>http://pendientedemigracion.ucm.es/bouc/pdf/2308.pdf</t>
  </si>
  <si>
    <r>
      <t xml:space="preserve">El </t>
    </r>
    <r>
      <rPr>
        <b/>
        <sz val="10"/>
        <rFont val="Arial"/>
        <family val="2"/>
      </rPr>
      <t>plazo de presentación</t>
    </r>
    <r>
      <rPr>
        <sz val="10"/>
        <rFont val="Arial"/>
        <family val="2"/>
      </rPr>
      <t xml:space="preserve"> de solicitudes en la OTRI finalizará el día 29 de febrero de 2016</t>
    </r>
    <r>
      <rPr>
        <b/>
        <sz val="10"/>
        <rFont val="Arial"/>
        <family val="2"/>
      </rPr>
      <t xml:space="preserve">. </t>
    </r>
    <r>
      <rPr>
        <sz val="10"/>
        <rFont val="Arial"/>
        <family val="2"/>
      </rPr>
      <t xml:space="preserve">Tendrá en todo momento información sobre los días que restan para finalizar el plazo de entrega de esta solicitud electrónica. Conserve este fichero con toda la información que le será útil si el proyecto obtiene financiación. La solicitud para cumplimentar (segunda pestaña) deberá ir acompañada de la memoria científica y el acuerdo de colaboracion y enviar toda la documentación por correo electrónico a </t>
    </r>
    <r>
      <rPr>
        <b/>
        <sz val="10"/>
        <rFont val="Arial"/>
        <family val="2"/>
      </rPr>
      <t xml:space="preserve">proycolaborativos@ucm.es  </t>
    </r>
    <r>
      <rPr>
        <sz val="10"/>
        <rFont val="Arial"/>
        <family val="2"/>
      </rPr>
      <t>La solicitud para imprimir (tercera pestaña) se presentará en el Registro General de la UCM o en los registros auxiliares de la UCM, firmada por el investigador principal a la siguiente dirección:</t>
    </r>
  </si>
  <si>
    <t>En la OTRI le ayudaremos a cumplir con los trámites necesarios para solicitar un proyecto colaborativo.</t>
  </si>
  <si>
    <t>Los gastos previstos en su presupuesto deben concordar con las tareas de investigación de su memoria técnica.</t>
  </si>
  <si>
    <t>En esta pestaña puede introducir todos los datos de su presupuesto.  A continuación se dan unas normas básicas para poder usar las tablas.</t>
  </si>
  <si>
    <t xml:space="preserve">En la opción "presupuesto financiable" se recogen las cantidades que puede solicitar a esta convocatoria, y que sirve de base para plantear su solicitud; mientras que en la opción de "presupuesto real" se recogen todos los costes que se presupuestan en la solicitud. </t>
  </si>
  <si>
    <r>
      <t>Serán financiables los costes de adquisición de aparatos y equipos nuevos siempre que se dedican en exclusiva al proyecto y su vida útil coincida con la duración del mismo.</t>
    </r>
    <r>
      <rPr>
        <sz val="10"/>
        <color rgb="FFFF0000"/>
        <rFont val="Arial"/>
        <family val="2"/>
      </rPr>
      <t xml:space="preserve"> </t>
    </r>
    <r>
      <rPr>
        <sz val="10"/>
        <rFont val="Arial"/>
        <family val="2"/>
      </rPr>
      <t xml:space="preserve">
Se excluyen los dispositivos informáticos de uso genérico (PC, ordenadores, portátiles, impresoras..) ,pero si se incluyen los programas informáticos de carácter técnico, siempre que se justifique su necesidad en la memoria del proyecto.
Si va a adquirir material inventariable deberá ponerse en contacto con la OTRI para calcular las cuantías de cada anualidad, en función de la vida útil del material.</t>
    </r>
  </si>
  <si>
    <t>Para hacer los cálculos del coste de personal póngase en contacto con la OTRI
y le facilitaremos todos los datos para que los incluya en la solicitud.
Recuerde que el personal propio no imputa costes al proyecto pero si es obligatorio presupuestarlo.</t>
  </si>
  <si>
    <r>
      <t xml:space="preserve">Se podrá subcontratar aquellas actividades del proyecto que forman parte de la 
actuación subvencionada, pero no pueden ser realizadas por la entidad beneficiaria. 
Deberá acreditarse en la memoria técnica del proyecto.
El presupuesto de la actividad subcontratada no podrá ser superior al 50% del presupuesto por participante.
Cuando presupueste la partida de subcontratación, recuerde que si la actividad subcontratada con terceros excede del 20% del importe de la ayuda concedida a la entidad beneficiaria o dicho importe es superior a 60.000,00 Euros, será necesario un contrato por escrito que deberá autorizar previamente el órgano de concesión.
</t>
    </r>
    <r>
      <rPr>
        <sz val="10"/>
        <color rgb="FFFF0000"/>
        <rFont val="Arial"/>
        <family val="2"/>
      </rPr>
      <t xml:space="preserve">
</t>
    </r>
  </si>
  <si>
    <t>Son el resultado de multiplicar la suma de las cuentas 621, 622, 624, 628 y 629 por el cociente del número total de horas imputadas al proyecto entre el número total de horas de actividad de la UCM.
Los costes indirectos se calculan automáticamente y se añaden al presupuesto de su proyecto.</t>
  </si>
  <si>
    <t>Estas ayudas les será de aplicación la normativa del Art.3 de la convocatoria de Retos-Colaboración 2016.
Las Normas de Ejecución del Presupuesto UCM para 2016.
Real Decreto 462/2002, de 24 de mayo, sobre indemnizaciones por razón del servicio.</t>
  </si>
  <si>
    <t>Régimen y Normativa</t>
  </si>
  <si>
    <r>
      <t xml:space="preserve">RELLENE UNICAMENTE LAS CASILLAS CON FONDO AMARILLO
</t>
    </r>
    <r>
      <rPr>
        <b/>
        <sz val="14"/>
        <rFont val="Arial"/>
        <family val="2"/>
      </rPr>
      <t xml:space="preserve">
 El resto de casillas se cumplimenta directamente,  refleja el resultado de los cálculos necesarios según normas de la convocatoria.</t>
    </r>
  </si>
  <si>
    <r>
      <t xml:space="preserve">Cuando presupueste personal, tenga en cuenta que sólo se financiará a los investigadores de nuevas contrataciones que pertenezcan a los grupos de cotización 1, 2 y 3. 
Según se establece en la disposición del Acuerdo del Consejo de Gobierno de fecha 15 de diciembre de 2015, para el procedimiento de contratación de carácter personal temporal para la realización de proyectos específicas de investigación científica y técnica con cargo a subvenciones o financiación externa, la jornada semanal del contrato tendrá un cómputo legalmente establecido de 37,5 horas (equivalente a 1.650 horas anuales):
</t>
    </r>
    <r>
      <rPr>
        <sz val="10"/>
        <color rgb="FFFF0000"/>
        <rFont val="Arial"/>
        <family val="2"/>
      </rPr>
      <t xml:space="preserve">
</t>
    </r>
  </si>
  <si>
    <t>En esta tabla describa el gasto de patentes, contratos y asistencias técnicas. 
En viajes se financiarán hasta un máximo de 2.000,00 Euros por entidad participante y anualidad, admitiéndose exclusivamente el personal que aparezca identificado en la solicitud.
Se incluye como gasto obligatorio un coste de auditoría como máximo de 1.2000,00 Euros por anualidad.</t>
  </si>
  <si>
    <t xml:space="preserve">
Deberá imprimir y firmar la solicitud y enviarla a la OTRI dentro del plazo consignado al principio de este documento.
OTRI-UCM
Proyectos Colaborativos 
C/. Donoso Cortés, 65 4ª Planta izdq.
28015 Madrid</t>
  </si>
  <si>
    <t>INSTRUCCIONES BÁSICAS DE USO DE ESTA SOLICITUD ELECTRONICA</t>
  </si>
  <si>
    <r>
      <t xml:space="preserve">
En esta pestaña puede hacernos llegar cualquier cuestión relativa a los apartados que aparecen en la "Solicitud para cumplimentar".</t>
    </r>
    <r>
      <rPr>
        <sz val="10"/>
        <color rgb="FFFF0000"/>
        <rFont val="Arial"/>
        <family val="2"/>
      </rPr>
      <t xml:space="preserve"> </t>
    </r>
  </si>
  <si>
    <t>VIDA ÚTIL</t>
  </si>
  <si>
    <t>MATERIALES 
(Excluido material de oficina y consumible informático)</t>
  </si>
  <si>
    <t xml:space="preserve">¿ha presupuestado material inventariable? </t>
  </si>
  <si>
    <t xml:space="preserve">FUENTES EXTERNAS DEL PROYECTO
</t>
  </si>
  <si>
    <t>Versión provisional  MEMORIA TÉCNICA DE INVESTIGACIÓN</t>
  </si>
  <si>
    <t>Versión provisional ACUERDO DE COLABORACIÓN</t>
  </si>
  <si>
    <t>Los cálculos de personal según normativa UCM</t>
  </si>
  <si>
    <t>Se ha presupuestado material inventariable</t>
  </si>
  <si>
    <r>
      <rPr>
        <b/>
        <sz val="12"/>
        <color indexed="17"/>
        <rFont val="Arial"/>
        <family val="2"/>
      </rPr>
      <t>SOLICITUD PROYECTO COLABORATIVO</t>
    </r>
    <r>
      <rPr>
        <b/>
        <sz val="14"/>
        <color indexed="17"/>
        <rFont val="Arial"/>
        <family val="2"/>
      </rPr>
      <t xml:space="preserve"> </t>
    </r>
    <r>
      <rPr>
        <sz val="12"/>
        <color indexed="17"/>
        <rFont val="Arial"/>
        <family val="2"/>
      </rPr>
      <t xml:space="preserve">
</t>
    </r>
    <r>
      <rPr>
        <b/>
        <sz val="11"/>
        <color indexed="17"/>
        <rFont val="Arial"/>
        <family val="2"/>
      </rPr>
      <t>Retos-Colaboración 2016</t>
    </r>
    <r>
      <rPr>
        <sz val="11"/>
        <color indexed="17"/>
        <rFont val="Arial"/>
        <family val="2"/>
      </rPr>
      <t xml:space="preserve">
Bases: Orden ECC/1780/2013, de 30 de septiembre (BOE nº 236 de 2 de Octubre de 2013) y modificación Orden  ECC/2483/2014, de 23 de diciembre (BOE nº315 de 30 de diciembre de 2014)
Convocatoria: Resolución de 30 de diciembre de 2015 de la Secretaría de Estado de Investigación, Desarrollo e Innovación - (BOE nº 21 de 25 de Enero de 2016)
Modificación de Convocatoria: Resolución de 4 de febrero de 2016 - (BOE nº 32 de 6 de febrero de 2016)</t>
    </r>
    <r>
      <rPr>
        <sz val="12"/>
        <color indexed="17"/>
        <rFont val="Arial"/>
        <family val="2"/>
      </rPr>
      <t xml:space="preserve">
</t>
    </r>
    <r>
      <rPr>
        <b/>
        <sz val="20"/>
        <color indexed="52"/>
        <rFont val="Arial"/>
        <family val="2"/>
      </rPr>
      <t>(Rellenar sólo los espacios en amarillo)</t>
    </r>
    <r>
      <rPr>
        <sz val="20"/>
        <color indexed="17"/>
        <rFont val="Arial"/>
        <family val="2"/>
      </rPr>
      <t xml:space="preserve"> </t>
    </r>
  </si>
  <si>
    <t>1 A DETERMINAR</t>
  </si>
  <si>
    <t>Use este cuadro si quiere presupuestar fijándose un límite de gasto máximo. Puede que su coordinador le haya asignado un tope de presupuesto. Los costes indirectos se calculan según exigencias de la convocatoria considerando la cuentas anuales UCM de 2015. INTRODUZCA LA CANTIDAD LÍMITE POR PARTIDA EN LAS CASILLAS AMARILLAS.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</si>
</sst>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7" formatCode="#,##0.00\ &quot;€&quot;;\-#,##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 &quot;de&quot;\ mmmm\ &quot;de&quot;\ yyyy;@"/>
    <numFmt numFmtId="165" formatCode="[$-C0A]d\-mmm\-yy;@"/>
    <numFmt numFmtId="166" formatCode="#,##0_ ;\-#,##0\ "/>
    <numFmt numFmtId="167" formatCode="#,##0.00\ &quot;€&quot;"/>
    <numFmt numFmtId="168" formatCode="d\-mmm\-yy"/>
    <numFmt numFmtId="169" formatCode="#,##0\ &quot;€&quot;"/>
  </numFmts>
  <fonts count="93" x14ac:knownFonts="1">
    <font>
      <sz val="10"/>
      <name val="Arial"/>
    </font>
    <font>
      <sz val="11"/>
      <color theme="1"/>
      <name val="Calibri"/>
      <family val="2"/>
      <scheme val="minor"/>
    </font>
    <font>
      <sz val="10"/>
      <name val="Arial"/>
      <family val="2"/>
    </font>
    <font>
      <sz val="8"/>
      <name val="Arial"/>
      <family val="2"/>
    </font>
    <font>
      <sz val="12"/>
      <name val="Arial"/>
      <family val="2"/>
    </font>
    <font>
      <sz val="10"/>
      <name val="Arial"/>
      <family val="2"/>
    </font>
    <font>
      <b/>
      <sz val="12"/>
      <name val="Arial"/>
      <family val="2"/>
    </font>
    <font>
      <b/>
      <sz val="12"/>
      <color indexed="9"/>
      <name val="Arial"/>
      <family val="2"/>
    </font>
    <font>
      <sz val="12"/>
      <color indexed="8"/>
      <name val="Arial"/>
      <family val="2"/>
    </font>
    <font>
      <sz val="12"/>
      <color indexed="10"/>
      <name val="Arial"/>
      <family val="2"/>
    </font>
    <font>
      <b/>
      <sz val="12"/>
      <color indexed="8"/>
      <name val="Arial"/>
      <family val="2"/>
    </font>
    <font>
      <b/>
      <sz val="12"/>
      <color indexed="17"/>
      <name val="Arial"/>
      <family val="2"/>
    </font>
    <font>
      <b/>
      <sz val="20"/>
      <color indexed="52"/>
      <name val="Arial"/>
      <family val="2"/>
    </font>
    <font>
      <sz val="6"/>
      <name val="Arial"/>
      <family val="2"/>
    </font>
    <font>
      <sz val="6"/>
      <name val="Arial"/>
      <family val="2"/>
    </font>
    <font>
      <u/>
      <sz val="10"/>
      <color indexed="12"/>
      <name val="Arial"/>
      <family val="2"/>
    </font>
    <font>
      <sz val="10"/>
      <name val="Arial"/>
      <family val="2"/>
    </font>
    <font>
      <sz val="10"/>
      <name val="Arial"/>
      <family val="2"/>
    </font>
    <font>
      <sz val="10"/>
      <name val="Arial"/>
      <family val="2"/>
    </font>
    <font>
      <sz val="8"/>
      <color indexed="17"/>
      <name val="Arial"/>
      <family val="2"/>
    </font>
    <font>
      <b/>
      <sz val="8"/>
      <color indexed="17"/>
      <name val="Arial"/>
      <family val="2"/>
    </font>
    <font>
      <b/>
      <sz val="8"/>
      <name val="Arial"/>
      <family val="2"/>
    </font>
    <font>
      <b/>
      <sz val="8"/>
      <color indexed="9"/>
      <name val="Arial"/>
      <family val="2"/>
    </font>
    <font>
      <sz val="8"/>
      <color indexed="8"/>
      <name val="Arial"/>
      <family val="2"/>
    </font>
    <font>
      <b/>
      <sz val="8"/>
      <color indexed="8"/>
      <name val="Arial"/>
      <family val="2"/>
    </font>
    <font>
      <sz val="8"/>
      <color indexed="10"/>
      <name val="Arial"/>
      <family val="2"/>
    </font>
    <font>
      <sz val="10"/>
      <name val="Arial"/>
      <family val="2"/>
    </font>
    <font>
      <sz val="10"/>
      <name val="Arial"/>
      <family val="2"/>
    </font>
    <font>
      <b/>
      <sz val="8"/>
      <name val="Arial"/>
      <family val="2"/>
    </font>
    <font>
      <b/>
      <sz val="18"/>
      <name val="Arial"/>
      <family val="2"/>
    </font>
    <font>
      <sz val="12"/>
      <color indexed="17"/>
      <name val="Arial"/>
      <family val="2"/>
    </font>
    <font>
      <sz val="20"/>
      <color indexed="17"/>
      <name val="Arial"/>
      <family val="2"/>
    </font>
    <font>
      <b/>
      <sz val="14"/>
      <name val="Arial"/>
      <family val="2"/>
    </font>
    <font>
      <sz val="14"/>
      <color indexed="50"/>
      <name val="Arial"/>
      <family val="2"/>
    </font>
    <font>
      <b/>
      <sz val="10"/>
      <name val="Arial"/>
      <family val="2"/>
    </font>
    <font>
      <b/>
      <sz val="14"/>
      <color indexed="18"/>
      <name val="Arial"/>
      <family val="2"/>
    </font>
    <font>
      <b/>
      <sz val="14"/>
      <color indexed="17"/>
      <name val="Arial"/>
      <family val="2"/>
    </font>
    <font>
      <sz val="12"/>
      <color indexed="19"/>
      <name val="Arial"/>
      <family val="2"/>
    </font>
    <font>
      <u/>
      <sz val="12"/>
      <name val="Arial"/>
      <family val="2"/>
    </font>
    <font>
      <sz val="9"/>
      <name val="Arial"/>
      <family val="2"/>
    </font>
    <font>
      <b/>
      <sz val="10"/>
      <name val="Arial"/>
      <family val="2"/>
    </font>
    <font>
      <b/>
      <sz val="12"/>
      <name val="Arial"/>
      <family val="2"/>
    </font>
    <font>
      <b/>
      <sz val="8"/>
      <color indexed="81"/>
      <name val="Tahoma"/>
      <family val="2"/>
    </font>
    <font>
      <sz val="8"/>
      <color indexed="81"/>
      <name val="Tahoma"/>
      <family val="2"/>
    </font>
    <font>
      <sz val="8"/>
      <name val="Arial"/>
      <family val="2"/>
    </font>
    <font>
      <sz val="8"/>
      <color indexed="8"/>
      <name val="Arial"/>
      <family val="2"/>
    </font>
    <font>
      <b/>
      <sz val="18"/>
      <name val="Arial"/>
      <family val="2"/>
    </font>
    <font>
      <b/>
      <u/>
      <sz val="8"/>
      <color indexed="9"/>
      <name val="Arial"/>
      <family val="2"/>
    </font>
    <font>
      <b/>
      <sz val="12"/>
      <color indexed="17"/>
      <name val="Arial"/>
      <family val="2"/>
    </font>
    <font>
      <b/>
      <u/>
      <sz val="14"/>
      <name val="Arial"/>
      <family val="2"/>
    </font>
    <font>
      <sz val="10"/>
      <name val="Arial"/>
      <family val="2"/>
    </font>
    <font>
      <b/>
      <u/>
      <sz val="10"/>
      <name val="Arial"/>
      <family val="2"/>
    </font>
    <font>
      <i/>
      <sz val="10"/>
      <name val="Arial"/>
      <family val="2"/>
    </font>
    <font>
      <sz val="10"/>
      <color indexed="81"/>
      <name val="Tahoma"/>
      <family val="2"/>
    </font>
    <font>
      <b/>
      <sz val="10"/>
      <color indexed="81"/>
      <name val="Tahoma"/>
      <family val="2"/>
    </font>
    <font>
      <sz val="12"/>
      <name val="Arial"/>
      <family val="2"/>
    </font>
    <font>
      <b/>
      <sz val="9"/>
      <name val="Arial Narrow"/>
      <family val="2"/>
    </font>
    <font>
      <sz val="9"/>
      <name val="Arial Narrow"/>
      <family val="2"/>
    </font>
    <font>
      <b/>
      <sz val="9"/>
      <name val="Arial"/>
      <family val="2"/>
    </font>
    <font>
      <b/>
      <sz val="20"/>
      <name val="Arial"/>
      <family val="2"/>
    </font>
    <font>
      <sz val="10"/>
      <color indexed="17"/>
      <name val="Arial"/>
      <family val="2"/>
    </font>
    <font>
      <b/>
      <sz val="14"/>
      <color indexed="8"/>
      <name val="Arial"/>
      <family val="2"/>
    </font>
    <font>
      <sz val="14"/>
      <name val="Arial"/>
      <family val="2"/>
    </font>
    <font>
      <b/>
      <sz val="11"/>
      <name val="Arial"/>
      <family val="2"/>
    </font>
    <font>
      <b/>
      <sz val="24"/>
      <name val="Verdana"/>
      <family val="2"/>
    </font>
    <font>
      <b/>
      <sz val="16"/>
      <color indexed="17"/>
      <name val="Arial"/>
      <family val="2"/>
    </font>
    <font>
      <b/>
      <sz val="20"/>
      <color indexed="17"/>
      <name val="Arial"/>
      <family val="2"/>
    </font>
    <font>
      <sz val="12"/>
      <color indexed="17"/>
      <name val="Arial"/>
      <family val="2"/>
    </font>
    <font>
      <sz val="16"/>
      <name val="Arial"/>
      <family val="2"/>
    </font>
    <font>
      <sz val="10"/>
      <color indexed="10"/>
      <name val="Arial"/>
      <family val="2"/>
    </font>
    <font>
      <sz val="10"/>
      <color indexed="9"/>
      <name val="Arial"/>
      <family val="2"/>
    </font>
    <font>
      <b/>
      <i/>
      <sz val="10"/>
      <color indexed="16"/>
      <name val="Arial"/>
      <family val="2"/>
    </font>
    <font>
      <b/>
      <sz val="10"/>
      <color indexed="8"/>
      <name val="Arial"/>
      <family val="2"/>
    </font>
    <font>
      <sz val="10"/>
      <color indexed="8"/>
      <name val="Arial"/>
      <family val="2"/>
    </font>
    <font>
      <sz val="11"/>
      <name val="Arial"/>
      <family val="2"/>
    </font>
    <font>
      <sz val="12"/>
      <color indexed="8"/>
      <name val="Arial"/>
      <family val="2"/>
    </font>
    <font>
      <b/>
      <sz val="10"/>
      <color indexed="18"/>
      <name val="Arial"/>
      <family val="2"/>
    </font>
    <font>
      <u/>
      <sz val="14"/>
      <color indexed="12"/>
      <name val="Arial"/>
      <family val="2"/>
    </font>
    <font>
      <sz val="10"/>
      <color indexed="18"/>
      <name val="Arial"/>
      <family val="2"/>
    </font>
    <font>
      <sz val="9"/>
      <name val="Arial"/>
      <family val="2"/>
    </font>
    <font>
      <b/>
      <sz val="16"/>
      <name val="Arial"/>
      <family val="2"/>
    </font>
    <font>
      <sz val="16"/>
      <name val="Arial"/>
      <family val="2"/>
    </font>
    <font>
      <b/>
      <u/>
      <sz val="10"/>
      <color indexed="81"/>
      <name val="Tahoma"/>
      <family val="2"/>
    </font>
    <font>
      <i/>
      <sz val="10"/>
      <color indexed="81"/>
      <name val="Tahoma"/>
      <family val="2"/>
    </font>
    <font>
      <b/>
      <sz val="12"/>
      <color theme="0"/>
      <name val="Arial"/>
      <family val="2"/>
    </font>
    <font>
      <b/>
      <sz val="10"/>
      <color indexed="18"/>
      <name val="Arial"/>
      <family val="2"/>
    </font>
    <font>
      <sz val="10"/>
      <color rgb="FFFF0000"/>
      <name val="Arial"/>
      <family val="2"/>
    </font>
    <font>
      <sz val="8"/>
      <color indexed="10"/>
      <name val="Arial"/>
      <family val="2"/>
    </font>
    <font>
      <b/>
      <sz val="8"/>
      <color indexed="9"/>
      <name val="Arial"/>
      <family val="2"/>
    </font>
    <font>
      <sz val="11"/>
      <color indexed="17"/>
      <name val="Arial"/>
      <family val="2"/>
    </font>
    <font>
      <b/>
      <sz val="11"/>
      <color indexed="17"/>
      <name val="Arial"/>
      <family val="2"/>
    </font>
    <font>
      <sz val="8"/>
      <name val="Arial Narrow"/>
      <family val="2"/>
    </font>
    <font>
      <b/>
      <sz val="16"/>
      <color indexed="17"/>
      <name val="Arial"/>
      <family val="2"/>
    </font>
  </fonts>
  <fills count="20">
    <fill>
      <patternFill patternType="none"/>
    </fill>
    <fill>
      <patternFill patternType="gray125"/>
    </fill>
    <fill>
      <patternFill patternType="darkGray">
        <fgColor indexed="21"/>
        <bgColor indexed="17"/>
      </patternFill>
    </fill>
    <fill>
      <patternFill patternType="solid">
        <fgColor indexed="42"/>
        <bgColor indexed="24"/>
      </patternFill>
    </fill>
    <fill>
      <patternFill patternType="solid">
        <fgColor indexed="53"/>
        <bgColor indexed="64"/>
      </patternFill>
    </fill>
    <fill>
      <patternFill patternType="solid">
        <fgColor indexed="42"/>
        <bgColor indexed="64"/>
      </patternFill>
    </fill>
    <fill>
      <patternFill patternType="solid">
        <fgColor indexed="9"/>
        <bgColor indexed="24"/>
      </patternFill>
    </fill>
    <fill>
      <patternFill patternType="solid">
        <fgColor indexed="43"/>
        <bgColor indexed="64"/>
      </patternFill>
    </fill>
    <fill>
      <patternFill patternType="solid">
        <fgColor indexed="22"/>
        <bgColor indexed="64"/>
      </patternFill>
    </fill>
    <fill>
      <patternFill patternType="solid">
        <fgColor indexed="31"/>
        <bgColor indexed="64"/>
      </patternFill>
    </fill>
    <fill>
      <patternFill patternType="solid">
        <fgColor indexed="22"/>
        <bgColor indexed="24"/>
      </patternFill>
    </fill>
    <fill>
      <patternFill patternType="solid">
        <fgColor indexed="43"/>
        <bgColor indexed="24"/>
      </patternFill>
    </fill>
    <fill>
      <patternFill patternType="solid">
        <fgColor indexed="9"/>
        <bgColor indexed="64"/>
      </patternFill>
    </fill>
    <fill>
      <patternFill patternType="solid">
        <fgColor indexed="41"/>
        <bgColor indexed="64"/>
      </patternFill>
    </fill>
    <fill>
      <patternFill patternType="solid">
        <fgColor indexed="20"/>
        <bgColor indexed="2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rgb="FFCCFFFF"/>
        <bgColor indexed="64"/>
      </patternFill>
    </fill>
    <fill>
      <patternFill patternType="solid">
        <fgColor rgb="FFFFFF99"/>
        <bgColor indexed="64"/>
      </patternFill>
    </fill>
  </fills>
  <borders count="27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medium">
        <color indexed="64"/>
      </left>
      <right style="dotted">
        <color indexed="64"/>
      </right>
      <top style="medium">
        <color indexed="64"/>
      </top>
      <bottom/>
      <diagonal/>
    </border>
    <border>
      <left style="medium">
        <color indexed="64"/>
      </left>
      <right/>
      <top/>
      <bottom/>
      <diagonal/>
    </border>
    <border>
      <left style="medium">
        <color indexed="64"/>
      </left>
      <right style="dotted">
        <color indexed="64"/>
      </right>
      <top/>
      <bottom/>
      <diagonal/>
    </border>
    <border>
      <left style="dotted">
        <color indexed="64"/>
      </left>
      <right style="dotted">
        <color indexed="64"/>
      </right>
      <top style="dotted">
        <color indexed="64"/>
      </top>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dotted">
        <color indexed="64"/>
      </top>
      <bottom/>
      <diagonal/>
    </border>
    <border>
      <left/>
      <right style="medium">
        <color indexed="64"/>
      </right>
      <top style="medium">
        <color indexed="64"/>
      </top>
      <bottom/>
      <diagonal/>
    </border>
    <border>
      <left style="medium">
        <color indexed="64"/>
      </left>
      <right style="medium">
        <color indexed="64"/>
      </right>
      <top/>
      <bottom style="dotted">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dotted">
        <color indexed="64"/>
      </right>
      <top style="dotted">
        <color indexed="64"/>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style="dotted">
        <color indexed="64"/>
      </top>
      <bottom style="medium">
        <color indexed="64"/>
      </bottom>
      <diagonal/>
    </border>
    <border>
      <left/>
      <right/>
      <top style="medium">
        <color indexed="64"/>
      </top>
      <bottom style="medium">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right/>
      <top style="thin">
        <color indexed="23"/>
      </top>
      <bottom/>
      <diagonal/>
    </border>
    <border>
      <left style="medium">
        <color indexed="64"/>
      </left>
      <right/>
      <top style="medium">
        <color indexed="64"/>
      </top>
      <bottom/>
      <diagonal/>
    </border>
    <border>
      <left/>
      <right/>
      <top style="dotted">
        <color indexed="64"/>
      </top>
      <bottom/>
      <diagonal/>
    </border>
    <border>
      <left/>
      <right/>
      <top style="thin">
        <color indexed="64"/>
      </top>
      <bottom style="thin">
        <color indexed="64"/>
      </bottom>
      <diagonal/>
    </border>
    <border>
      <left/>
      <right style="dotted">
        <color indexed="64"/>
      </right>
      <top/>
      <bottom/>
      <diagonal/>
    </border>
    <border>
      <left/>
      <right style="dotted">
        <color indexed="64"/>
      </right>
      <top/>
      <bottom style="medium">
        <color indexed="64"/>
      </bottom>
      <diagonal/>
    </border>
    <border>
      <left/>
      <right/>
      <top style="thick">
        <color indexed="20"/>
      </top>
      <bottom style="thin">
        <color indexed="20"/>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bottom style="dotted">
        <color indexed="64"/>
      </bottom>
      <diagonal/>
    </border>
    <border>
      <left style="dotted">
        <color indexed="64"/>
      </left>
      <right style="medium">
        <color indexed="64"/>
      </right>
      <top style="dotted">
        <color indexed="64"/>
      </top>
      <bottom/>
      <diagonal/>
    </border>
    <border>
      <left style="medium">
        <color indexed="64"/>
      </left>
      <right style="dotted">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top style="thin">
        <color indexed="20"/>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20"/>
      </top>
      <bottom style="thick">
        <color indexed="20"/>
      </bottom>
      <diagonal/>
    </border>
    <border>
      <left/>
      <right/>
      <top/>
      <bottom style="thin">
        <color indexed="20"/>
      </bottom>
      <diagonal/>
    </border>
    <border>
      <left/>
      <right/>
      <top style="thin">
        <color indexed="20"/>
      </top>
      <bottom style="thin">
        <color indexed="20"/>
      </bottom>
      <diagonal/>
    </border>
    <border>
      <left style="thin">
        <color indexed="21"/>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style="thin">
        <color indexed="64"/>
      </top>
      <bottom style="thick">
        <color indexed="21"/>
      </bottom>
      <diagonal/>
    </border>
    <border>
      <left/>
      <right style="thin">
        <color indexed="21"/>
      </right>
      <top style="thin">
        <color indexed="64"/>
      </top>
      <bottom style="thick">
        <color indexed="21"/>
      </bottom>
      <diagonal/>
    </border>
    <border>
      <left style="dotted">
        <color indexed="64"/>
      </left>
      <right style="dotted">
        <color indexed="64"/>
      </right>
      <top style="thin">
        <color indexed="64"/>
      </top>
      <bottom/>
      <diagonal/>
    </border>
    <border>
      <left style="dotted">
        <color indexed="64"/>
      </left>
      <right style="dotted">
        <color indexed="64"/>
      </right>
      <top style="thin">
        <color indexed="64"/>
      </top>
      <bottom style="dotted">
        <color indexed="64"/>
      </bottom>
      <diagonal/>
    </border>
    <border>
      <left/>
      <right style="dotted">
        <color indexed="64"/>
      </right>
      <top style="dotted">
        <color indexed="64"/>
      </top>
      <bottom style="thin">
        <color indexed="20"/>
      </bottom>
      <diagonal/>
    </border>
    <border>
      <left style="dotted">
        <color indexed="64"/>
      </left>
      <right style="dotted">
        <color indexed="64"/>
      </right>
      <top style="dotted">
        <color indexed="64"/>
      </top>
      <bottom style="thin">
        <color indexed="20"/>
      </bottom>
      <diagonal/>
    </border>
    <border>
      <left style="dotted">
        <color indexed="64"/>
      </left>
      <right style="dotted">
        <color indexed="64"/>
      </right>
      <top style="thin">
        <color indexed="20"/>
      </top>
      <bottom style="dotted">
        <color indexed="64"/>
      </bottom>
      <diagonal/>
    </border>
    <border>
      <left style="dotted">
        <color indexed="64"/>
      </left>
      <right style="dotted">
        <color indexed="64"/>
      </right>
      <top style="thin">
        <color indexed="20"/>
      </top>
      <bottom/>
      <diagonal/>
    </border>
    <border>
      <left style="thin">
        <color indexed="57"/>
      </left>
      <right style="thin">
        <color indexed="57"/>
      </right>
      <top style="thin">
        <color indexed="57"/>
      </top>
      <bottom style="thin">
        <color indexed="57"/>
      </bottom>
      <diagonal/>
    </border>
    <border>
      <left/>
      <right style="dotted">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top style="thin">
        <color indexed="64"/>
      </top>
      <bottom style="dotted">
        <color indexed="64"/>
      </bottom>
      <diagonal/>
    </border>
    <border>
      <left style="medium">
        <color indexed="64"/>
      </left>
      <right style="dotted">
        <color indexed="64"/>
      </right>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thin">
        <color indexed="64"/>
      </right>
      <top/>
      <bottom style="dotted">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23"/>
      </top>
      <bottom style="medium">
        <color indexed="23"/>
      </bottom>
      <diagonal/>
    </border>
    <border>
      <left/>
      <right style="medium">
        <color indexed="22"/>
      </right>
      <top style="medium">
        <color indexed="23"/>
      </top>
      <bottom style="medium">
        <color indexed="23"/>
      </bottom>
      <diagonal/>
    </border>
    <border>
      <left/>
      <right/>
      <top/>
      <bottom style="dotted">
        <color indexed="64"/>
      </bottom>
      <diagonal/>
    </border>
    <border>
      <left/>
      <right/>
      <top style="dotted">
        <color indexed="64"/>
      </top>
      <bottom style="dotted">
        <color indexed="64"/>
      </bottom>
      <diagonal/>
    </border>
    <border>
      <left style="dotted">
        <color indexed="64"/>
      </left>
      <right style="dotted">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style="dotted">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medium">
        <color indexed="64"/>
      </top>
      <bottom style="dotted">
        <color indexed="64"/>
      </bottom>
      <diagonal/>
    </border>
    <border>
      <left/>
      <right style="dotted">
        <color indexed="64"/>
      </right>
      <top style="dotted">
        <color indexed="64"/>
      </top>
      <bottom/>
      <diagonal/>
    </border>
    <border>
      <left/>
      <right style="dotted">
        <color indexed="64"/>
      </right>
      <top/>
      <bottom style="dotted">
        <color indexed="64"/>
      </bottom>
      <diagonal/>
    </border>
    <border>
      <left/>
      <right/>
      <top style="medium">
        <color indexed="55"/>
      </top>
      <bottom/>
      <diagonal/>
    </border>
    <border>
      <left style="dotted">
        <color indexed="64"/>
      </left>
      <right style="dotted">
        <color indexed="64"/>
      </right>
      <top style="medium">
        <color indexed="23"/>
      </top>
      <bottom style="thin">
        <color indexed="55"/>
      </bottom>
      <diagonal/>
    </border>
    <border>
      <left style="thin">
        <color indexed="55"/>
      </left>
      <right style="dotted">
        <color indexed="64"/>
      </right>
      <top style="thin">
        <color indexed="55"/>
      </top>
      <bottom style="thin">
        <color indexed="55"/>
      </bottom>
      <diagonal/>
    </border>
    <border>
      <left style="dotted">
        <color indexed="64"/>
      </left>
      <right style="dotted">
        <color indexed="64"/>
      </right>
      <top style="thin">
        <color indexed="55"/>
      </top>
      <bottom style="thin">
        <color indexed="55"/>
      </bottom>
      <diagonal/>
    </border>
    <border>
      <left style="dotted">
        <color indexed="64"/>
      </left>
      <right style="thin">
        <color indexed="55"/>
      </right>
      <top style="thin">
        <color indexed="55"/>
      </top>
      <bottom style="thin">
        <color indexed="55"/>
      </bottom>
      <diagonal/>
    </border>
    <border>
      <left style="dotted">
        <color indexed="64"/>
      </left>
      <right style="dotted">
        <color indexed="64"/>
      </right>
      <top/>
      <bottom style="thin">
        <color indexed="55"/>
      </bottom>
      <diagonal/>
    </border>
    <border>
      <left style="dotted">
        <color indexed="64"/>
      </left>
      <right style="thin">
        <color indexed="55"/>
      </right>
      <top/>
      <bottom style="thin">
        <color indexed="55"/>
      </bottom>
      <diagonal/>
    </border>
    <border>
      <left style="dotted">
        <color indexed="64"/>
      </left>
      <right style="dotted">
        <color indexed="64"/>
      </right>
      <top style="thin">
        <color indexed="55"/>
      </top>
      <bottom style="medium">
        <color indexed="55"/>
      </bottom>
      <diagonal/>
    </border>
    <border>
      <left style="dotted">
        <color indexed="64"/>
      </left>
      <right style="thin">
        <color indexed="55"/>
      </right>
      <top style="thin">
        <color indexed="55"/>
      </top>
      <bottom style="medium">
        <color indexed="55"/>
      </bottom>
      <diagonal/>
    </border>
    <border>
      <left/>
      <right style="medium">
        <color indexed="55"/>
      </right>
      <top style="medium">
        <color indexed="23"/>
      </top>
      <bottom/>
      <diagonal/>
    </border>
    <border>
      <left/>
      <right style="medium">
        <color indexed="55"/>
      </right>
      <top style="thin">
        <color indexed="23"/>
      </top>
      <bottom/>
      <diagonal/>
    </border>
    <border>
      <left/>
      <right style="medium">
        <color indexed="55"/>
      </right>
      <top style="thin">
        <color indexed="23"/>
      </top>
      <bottom style="thin">
        <color indexed="23"/>
      </bottom>
      <diagonal/>
    </border>
    <border>
      <left/>
      <right style="medium">
        <color indexed="55"/>
      </right>
      <top style="thin">
        <color indexed="23"/>
      </top>
      <bottom style="medium">
        <color indexed="23"/>
      </bottom>
      <diagonal/>
    </border>
    <border>
      <left/>
      <right style="dotted">
        <color indexed="64"/>
      </right>
      <top style="medium">
        <color indexed="23"/>
      </top>
      <bottom/>
      <diagonal/>
    </border>
    <border>
      <left/>
      <right style="dotted">
        <color indexed="64"/>
      </right>
      <top style="thin">
        <color indexed="23"/>
      </top>
      <bottom/>
      <diagonal/>
    </border>
    <border>
      <left/>
      <right style="dotted">
        <color indexed="64"/>
      </right>
      <top style="thin">
        <color indexed="55"/>
      </top>
      <bottom style="thin">
        <color indexed="55"/>
      </bottom>
      <diagonal/>
    </border>
    <border>
      <left/>
      <right style="dotted">
        <color indexed="64"/>
      </right>
      <top style="thin">
        <color indexed="23"/>
      </top>
      <bottom style="thin">
        <color indexed="23"/>
      </bottom>
      <diagonal/>
    </border>
    <border>
      <left/>
      <right style="dotted">
        <color indexed="64"/>
      </right>
      <top style="thin">
        <color indexed="23"/>
      </top>
      <bottom style="medium">
        <color indexed="55"/>
      </bottom>
      <diagonal/>
    </border>
    <border>
      <left style="dotted">
        <color indexed="64"/>
      </left>
      <right style="dotted">
        <color indexed="64"/>
      </right>
      <top style="medium">
        <color indexed="23"/>
      </top>
      <bottom/>
      <diagonal/>
    </border>
    <border>
      <left style="dotted">
        <color indexed="64"/>
      </left>
      <right style="dotted">
        <color indexed="64"/>
      </right>
      <top style="thin">
        <color indexed="23"/>
      </top>
      <bottom style="thin">
        <color indexed="55"/>
      </bottom>
      <diagonal/>
    </border>
    <border>
      <left style="dotted">
        <color indexed="64"/>
      </left>
      <right style="dotted">
        <color indexed="64"/>
      </right>
      <top style="thin">
        <color indexed="23"/>
      </top>
      <bottom/>
      <diagonal/>
    </border>
    <border>
      <left style="dotted">
        <color indexed="64"/>
      </left>
      <right style="dotted">
        <color indexed="64"/>
      </right>
      <top style="thin">
        <color indexed="23"/>
      </top>
      <bottom style="medium">
        <color indexed="55"/>
      </bottom>
      <diagonal/>
    </border>
    <border>
      <left/>
      <right style="thin">
        <color indexed="55"/>
      </right>
      <top/>
      <bottom style="medium">
        <color indexed="23"/>
      </bottom>
      <diagonal/>
    </border>
    <border>
      <left/>
      <right style="thin">
        <color indexed="55"/>
      </right>
      <top style="medium">
        <color indexed="23"/>
      </top>
      <bottom style="medium">
        <color indexed="23"/>
      </bottom>
      <diagonal/>
    </border>
    <border>
      <left style="dotted">
        <color indexed="64"/>
      </left>
      <right style="thin">
        <color indexed="55"/>
      </right>
      <top style="medium">
        <color indexed="23"/>
      </top>
      <bottom/>
      <diagonal/>
    </border>
    <border>
      <left style="dotted">
        <color indexed="64"/>
      </left>
      <right style="thin">
        <color indexed="55"/>
      </right>
      <top style="thin">
        <color indexed="23"/>
      </top>
      <bottom/>
      <diagonal/>
    </border>
    <border>
      <left style="dotted">
        <color indexed="64"/>
      </left>
      <right style="thin">
        <color indexed="55"/>
      </right>
      <top style="thin">
        <color indexed="23"/>
      </top>
      <bottom style="thin">
        <color indexed="23"/>
      </bottom>
      <diagonal/>
    </border>
    <border>
      <left style="dotted">
        <color indexed="64"/>
      </left>
      <right style="thin">
        <color indexed="55"/>
      </right>
      <top style="thin">
        <color indexed="23"/>
      </top>
      <bottom style="medium">
        <color indexed="55"/>
      </bottom>
      <diagonal/>
    </border>
    <border>
      <left/>
      <right/>
      <top/>
      <bottom style="thick">
        <color indexed="55"/>
      </bottom>
      <diagonal/>
    </border>
    <border>
      <left/>
      <right style="thick">
        <color indexed="55"/>
      </right>
      <top/>
      <bottom/>
      <diagonal/>
    </border>
    <border>
      <left style="dotted">
        <color indexed="64"/>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right/>
      <top style="thin">
        <color indexed="64"/>
      </top>
      <bottom style="medium">
        <color indexed="64"/>
      </bottom>
      <diagonal/>
    </border>
    <border>
      <left style="dotted">
        <color indexed="64"/>
      </left>
      <right style="dotted">
        <color indexed="64"/>
      </right>
      <top/>
      <bottom style="dotted">
        <color indexed="64"/>
      </bottom>
      <diagonal/>
    </border>
    <border>
      <left style="dotted">
        <color indexed="64"/>
      </left>
      <right style="dotted">
        <color indexed="64"/>
      </right>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tted">
        <color indexed="64"/>
      </right>
      <top style="medium">
        <color indexed="64"/>
      </top>
      <bottom style="medium">
        <color indexed="64"/>
      </bottom>
      <diagonal/>
    </border>
    <border>
      <left style="dashed">
        <color indexed="64"/>
      </left>
      <right style="medium">
        <color indexed="64"/>
      </right>
      <top style="dashed">
        <color indexed="64"/>
      </top>
      <bottom style="dashed">
        <color indexed="64"/>
      </bottom>
      <diagonal/>
    </border>
    <border>
      <left style="dotted">
        <color indexed="64"/>
      </left>
      <right style="medium">
        <color indexed="64"/>
      </right>
      <top style="dashed">
        <color indexed="64"/>
      </top>
      <bottom style="dashed">
        <color indexed="64"/>
      </bottom>
      <diagonal/>
    </border>
    <border>
      <left style="dotted">
        <color indexed="64"/>
      </left>
      <right style="medium">
        <color indexed="64"/>
      </right>
      <top/>
      <bottom style="medium">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medium">
        <color indexed="64"/>
      </bottom>
      <diagonal/>
    </border>
    <border>
      <left style="medium">
        <color indexed="64"/>
      </left>
      <right/>
      <top/>
      <bottom style="dotted">
        <color indexed="64"/>
      </bottom>
      <diagonal/>
    </border>
    <border>
      <left style="thin">
        <color indexed="64"/>
      </left>
      <right style="medium">
        <color indexed="64"/>
      </right>
      <top/>
      <bottom style="medium">
        <color indexed="64"/>
      </bottom>
      <diagonal/>
    </border>
    <border>
      <left style="dotted">
        <color indexed="64"/>
      </left>
      <right style="medium">
        <color indexed="64"/>
      </right>
      <top style="medium">
        <color indexed="64"/>
      </top>
      <bottom style="medium">
        <color indexed="64"/>
      </bottom>
      <diagonal/>
    </border>
    <border>
      <left/>
      <right/>
      <top/>
      <bottom style="medium">
        <color indexed="23"/>
      </bottom>
      <diagonal/>
    </border>
    <border>
      <left/>
      <right/>
      <top style="thin">
        <color indexed="23"/>
      </top>
      <bottom style="thin">
        <color indexed="23"/>
      </bottom>
      <diagonal/>
    </border>
    <border>
      <left/>
      <right style="medium">
        <color indexed="64"/>
      </right>
      <top style="dotted">
        <color indexed="64"/>
      </top>
      <bottom/>
      <diagonal/>
    </border>
    <border>
      <left style="dotted">
        <color indexed="64"/>
      </left>
      <right/>
      <top/>
      <bottom style="medium">
        <color indexed="64"/>
      </bottom>
      <diagonal/>
    </border>
    <border>
      <left style="dotted">
        <color indexed="64"/>
      </left>
      <right/>
      <top/>
      <bottom style="dotted">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dotted">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diagonal/>
    </border>
    <border>
      <left style="medium">
        <color indexed="64"/>
      </left>
      <right/>
      <top style="medium">
        <color indexed="64"/>
      </top>
      <bottom style="dotted">
        <color indexed="64"/>
      </bottom>
      <diagonal/>
    </border>
    <border>
      <left/>
      <right style="dotted">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bottom style="thick">
        <color indexed="20"/>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55"/>
      </left>
      <right/>
      <top style="thin">
        <color indexed="55"/>
      </top>
      <bottom style="medium">
        <color indexed="23"/>
      </bottom>
      <diagonal/>
    </border>
    <border>
      <left/>
      <right style="thin">
        <color indexed="55"/>
      </right>
      <top style="thin">
        <color indexed="55"/>
      </top>
      <bottom style="medium">
        <color indexed="23"/>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55"/>
      </left>
      <right/>
      <top style="thick">
        <color indexed="55"/>
      </top>
      <bottom/>
      <diagonal/>
    </border>
    <border>
      <left/>
      <right/>
      <top style="thick">
        <color indexed="55"/>
      </top>
      <bottom/>
      <diagonal/>
    </border>
    <border>
      <left/>
      <right style="thick">
        <color indexed="55"/>
      </right>
      <top style="thick">
        <color indexed="55"/>
      </top>
      <bottom/>
      <diagonal/>
    </border>
    <border>
      <left style="thick">
        <color indexed="55"/>
      </left>
      <right/>
      <top/>
      <bottom style="medium">
        <color indexed="23"/>
      </bottom>
      <diagonal/>
    </border>
    <border>
      <left/>
      <right style="thick">
        <color indexed="55"/>
      </right>
      <top/>
      <bottom style="medium">
        <color indexed="23"/>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55"/>
      </bottom>
      <diagonal/>
    </border>
    <border>
      <left/>
      <right style="dotted">
        <color indexed="64"/>
      </right>
      <top/>
      <bottom style="thin">
        <color indexed="55"/>
      </bottom>
      <diagonal/>
    </border>
    <border>
      <left/>
      <right/>
      <top style="thin">
        <color indexed="55"/>
      </top>
      <bottom style="medium">
        <color indexed="55"/>
      </bottom>
      <diagonal/>
    </border>
    <border>
      <left/>
      <right style="dotted">
        <color indexed="64"/>
      </right>
      <top style="thin">
        <color indexed="55"/>
      </top>
      <bottom style="medium">
        <color indexed="55"/>
      </bottom>
      <diagonal/>
    </border>
    <border>
      <left style="thin">
        <color indexed="64"/>
      </left>
      <right/>
      <top/>
      <bottom/>
      <diagonal/>
    </border>
    <border>
      <left style="thin">
        <color indexed="64"/>
      </left>
      <right style="thin">
        <color indexed="64"/>
      </right>
      <top/>
      <bottom/>
      <diagonal/>
    </border>
    <border>
      <left/>
      <right/>
      <top/>
      <bottom style="thin">
        <color indexed="23"/>
      </bottom>
      <diagonal/>
    </border>
    <border>
      <left/>
      <right style="dotted">
        <color indexed="64"/>
      </right>
      <top/>
      <bottom style="thin">
        <color indexed="23"/>
      </bottom>
      <diagonal/>
    </border>
    <border>
      <left/>
      <right/>
      <top style="medium">
        <color indexed="23"/>
      </top>
      <bottom style="thin">
        <color indexed="55"/>
      </bottom>
      <diagonal/>
    </border>
    <border>
      <left/>
      <right style="dotted">
        <color indexed="64"/>
      </right>
      <top style="medium">
        <color indexed="23"/>
      </top>
      <bottom style="thin">
        <color indexed="55"/>
      </bottom>
      <diagonal/>
    </border>
    <border>
      <left/>
      <right style="dotted">
        <color indexed="64"/>
      </right>
      <top style="medium">
        <color indexed="64"/>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right/>
      <top style="medium">
        <color indexed="23"/>
      </top>
      <bottom style="medium">
        <color indexed="23"/>
      </bottom>
      <diagonal/>
    </border>
    <border>
      <left/>
      <right/>
      <top style="medium">
        <color indexed="23"/>
      </top>
      <bottom/>
      <diagonal/>
    </border>
    <border>
      <left/>
      <right/>
      <top style="medium">
        <color indexed="23"/>
      </top>
      <bottom style="thin">
        <color indexed="23"/>
      </bottom>
      <diagonal/>
    </border>
    <border>
      <left style="thin">
        <color indexed="23"/>
      </left>
      <right/>
      <top style="thin">
        <color indexed="23"/>
      </top>
      <bottom/>
      <diagonal/>
    </border>
    <border>
      <left style="thin">
        <color indexed="23"/>
      </left>
      <right/>
      <top style="thin">
        <color indexed="23"/>
      </top>
      <bottom style="thin">
        <color indexed="23"/>
      </bottom>
      <diagonal/>
    </border>
    <border>
      <left style="thin">
        <color indexed="23"/>
      </left>
      <right/>
      <top style="medium">
        <color indexed="23"/>
      </top>
      <bottom style="thin">
        <color indexed="23"/>
      </bottom>
      <diagonal/>
    </border>
    <border>
      <left/>
      <right style="medium">
        <color theme="0"/>
      </right>
      <top/>
      <bottom style="medium">
        <color theme="0"/>
      </bottom>
      <diagonal/>
    </border>
    <border>
      <left/>
      <right style="thin">
        <color indexed="23"/>
      </right>
      <top style="medium">
        <color indexed="23"/>
      </top>
      <bottom style="medium">
        <color indexed="23"/>
      </bottom>
      <diagonal/>
    </border>
    <border>
      <left style="thick">
        <color indexed="23"/>
      </left>
      <right/>
      <top style="thick">
        <color indexed="23"/>
      </top>
      <bottom style="medium">
        <color indexed="23"/>
      </bottom>
      <diagonal/>
    </border>
    <border>
      <left/>
      <right/>
      <top style="thick">
        <color indexed="23"/>
      </top>
      <bottom style="medium">
        <color indexed="23"/>
      </bottom>
      <diagonal/>
    </border>
    <border>
      <left/>
      <right style="thick">
        <color indexed="23"/>
      </right>
      <top style="thick">
        <color indexed="23"/>
      </top>
      <bottom style="medium">
        <color indexed="23"/>
      </bottom>
      <diagonal/>
    </border>
    <border>
      <left style="thick">
        <color indexed="23"/>
      </left>
      <right/>
      <top style="medium">
        <color indexed="23"/>
      </top>
      <bottom style="medium">
        <color indexed="23"/>
      </bottom>
      <diagonal/>
    </border>
    <border>
      <left/>
      <right style="thick">
        <color indexed="23"/>
      </right>
      <top style="medium">
        <color indexed="23"/>
      </top>
      <bottom style="medium">
        <color indexed="23"/>
      </bottom>
      <diagonal/>
    </border>
    <border>
      <left style="thick">
        <color indexed="23"/>
      </left>
      <right/>
      <top style="medium">
        <color indexed="23"/>
      </top>
      <bottom/>
      <diagonal/>
    </border>
    <border>
      <left/>
      <right style="thick">
        <color indexed="23"/>
      </right>
      <top style="medium">
        <color indexed="23"/>
      </top>
      <bottom/>
      <diagonal/>
    </border>
    <border>
      <left style="thick">
        <color indexed="23"/>
      </left>
      <right/>
      <top style="medium">
        <color indexed="23"/>
      </top>
      <bottom style="thin">
        <color indexed="23"/>
      </bottom>
      <diagonal/>
    </border>
    <border>
      <left/>
      <right style="thick">
        <color indexed="23"/>
      </right>
      <top style="medium">
        <color indexed="23"/>
      </top>
      <bottom style="thin">
        <color indexed="23"/>
      </bottom>
      <diagonal/>
    </border>
    <border>
      <left style="thick">
        <color indexed="23"/>
      </left>
      <right/>
      <top style="thin">
        <color indexed="23"/>
      </top>
      <bottom style="thin">
        <color indexed="23"/>
      </bottom>
      <diagonal/>
    </border>
    <border>
      <left/>
      <right style="thick">
        <color indexed="23"/>
      </right>
      <top style="thin">
        <color indexed="23"/>
      </top>
      <bottom style="thin">
        <color indexed="23"/>
      </bottom>
      <diagonal/>
    </border>
    <border>
      <left style="thick">
        <color indexed="23"/>
      </left>
      <right/>
      <top style="thin">
        <color indexed="23"/>
      </top>
      <bottom/>
      <diagonal/>
    </border>
    <border>
      <left/>
      <right style="thick">
        <color indexed="23"/>
      </right>
      <top style="thin">
        <color indexed="23"/>
      </top>
      <bottom/>
      <diagonal/>
    </border>
    <border>
      <left style="thick">
        <color indexed="23"/>
      </left>
      <right/>
      <top/>
      <bottom style="medium">
        <color theme="0"/>
      </bottom>
      <diagonal/>
    </border>
    <border>
      <left/>
      <right style="thick">
        <color indexed="23"/>
      </right>
      <top/>
      <bottom/>
      <diagonal/>
    </border>
    <border>
      <left style="thick">
        <color indexed="23"/>
      </left>
      <right/>
      <top style="medium">
        <color indexed="23"/>
      </top>
      <bottom style="thick">
        <color indexed="23"/>
      </bottom>
      <diagonal/>
    </border>
    <border>
      <left style="thick">
        <color indexed="23"/>
      </left>
      <right/>
      <top style="thick">
        <color indexed="23"/>
      </top>
      <bottom/>
      <diagonal/>
    </border>
    <border>
      <left/>
      <right/>
      <top style="thick">
        <color indexed="23"/>
      </top>
      <bottom/>
      <diagonal/>
    </border>
    <border>
      <left/>
      <right style="thick">
        <color indexed="23"/>
      </right>
      <top style="thick">
        <color indexed="23"/>
      </top>
      <bottom/>
      <diagonal/>
    </border>
    <border>
      <left style="thick">
        <color indexed="23"/>
      </left>
      <right/>
      <top/>
      <bottom/>
      <diagonal/>
    </border>
    <border>
      <left style="thick">
        <color indexed="23"/>
      </left>
      <right/>
      <top/>
      <bottom style="medium">
        <color indexed="23"/>
      </bottom>
      <diagonal/>
    </border>
    <border>
      <left/>
      <right style="thick">
        <color indexed="23"/>
      </right>
      <top/>
      <bottom style="medium">
        <color indexed="23"/>
      </bottom>
      <diagonal/>
    </border>
    <border>
      <left style="thick">
        <color indexed="23"/>
      </left>
      <right/>
      <top/>
      <bottom style="thick">
        <color indexed="23"/>
      </bottom>
      <diagonal/>
    </border>
    <border>
      <left/>
      <right/>
      <top/>
      <bottom style="thick">
        <color indexed="23"/>
      </bottom>
      <diagonal/>
    </border>
    <border>
      <left/>
      <right style="thick">
        <color indexed="23"/>
      </right>
      <top/>
      <bottom style="thick">
        <color indexed="23"/>
      </bottom>
      <diagonal/>
    </border>
    <border>
      <left style="thick">
        <color indexed="23"/>
      </left>
      <right/>
      <top style="medium">
        <color theme="0"/>
      </top>
      <bottom/>
      <diagonal/>
    </border>
    <border>
      <left/>
      <right style="medium">
        <color theme="0"/>
      </right>
      <top style="medium">
        <color theme="0"/>
      </top>
      <bottom/>
      <diagonal/>
    </border>
    <border>
      <left style="thick">
        <color indexed="23"/>
      </left>
      <right style="thick">
        <color theme="0"/>
      </right>
      <top style="thick">
        <color theme="0"/>
      </top>
      <bottom style="thick">
        <color indexed="23"/>
      </bottom>
      <diagonal/>
    </border>
    <border>
      <left style="thick">
        <color theme="0"/>
      </left>
      <right style="thick">
        <color theme="0"/>
      </right>
      <top style="thick">
        <color theme="0"/>
      </top>
      <bottom style="thick">
        <color indexed="23"/>
      </bottom>
      <diagonal/>
    </border>
    <border>
      <left style="thick">
        <color theme="0"/>
      </left>
      <right style="thick">
        <color indexed="23"/>
      </right>
      <top style="thick">
        <color theme="0"/>
      </top>
      <bottom style="thick">
        <color indexed="23"/>
      </bottom>
      <diagonal/>
    </border>
    <border>
      <left/>
      <right/>
      <top style="medium">
        <color indexed="23"/>
      </top>
      <bottom style="thick">
        <color indexed="23"/>
      </bottom>
      <diagonal/>
    </border>
    <border>
      <left/>
      <right style="thick">
        <color indexed="23"/>
      </right>
      <top style="medium">
        <color indexed="23"/>
      </top>
      <bottom style="thick">
        <color indexed="23"/>
      </bottom>
      <diagonal/>
    </border>
    <border>
      <left/>
      <right style="thin">
        <color indexed="23"/>
      </right>
      <top style="thick">
        <color indexed="23"/>
      </top>
      <bottom/>
      <diagonal/>
    </border>
    <border>
      <left/>
      <right style="thin">
        <color indexed="23"/>
      </right>
      <top/>
      <bottom/>
      <diagonal/>
    </border>
    <border>
      <left/>
      <right style="thin">
        <color indexed="23"/>
      </right>
      <top style="medium">
        <color indexed="23"/>
      </top>
      <bottom style="thin">
        <color indexed="23"/>
      </bottom>
      <diagonal/>
    </border>
    <border>
      <left/>
      <right style="thin">
        <color indexed="23"/>
      </right>
      <top style="thin">
        <color indexed="23"/>
      </top>
      <bottom/>
      <diagonal/>
    </border>
    <border>
      <left/>
      <right style="thin">
        <color indexed="23"/>
      </right>
      <top style="thin">
        <color indexed="23"/>
      </top>
      <bottom style="medium">
        <color indexed="23"/>
      </bottom>
      <diagonal/>
    </border>
    <border>
      <left style="medium">
        <color indexed="64"/>
      </left>
      <right/>
      <top/>
      <bottom style="medium">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44" fontId="2" fillId="0" borderId="0" applyFont="0" applyFill="0" applyBorder="0" applyAlignment="0" applyProtection="0"/>
    <xf numFmtId="0" fontId="15" fillId="0" borderId="0" applyNumberFormat="0" applyFill="0" applyBorder="0" applyAlignment="0" applyProtection="0">
      <alignment vertical="top"/>
      <protection locked="0"/>
    </xf>
    <xf numFmtId="44" fontId="2" fillId="0" borderId="0" applyFont="0" applyFill="0" applyBorder="0" applyAlignment="0" applyProtection="0"/>
    <xf numFmtId="0" fontId="1" fillId="0" borderId="0"/>
    <xf numFmtId="44" fontId="50" fillId="0" borderId="0" applyFont="0" applyFill="0" applyBorder="0" applyAlignment="0" applyProtection="0"/>
  </cellStyleXfs>
  <cellXfs count="1487">
    <xf numFmtId="0" fontId="0" fillId="0" borderId="0" xfId="0"/>
    <xf numFmtId="0" fontId="5" fillId="0" borderId="0" xfId="0" applyFont="1"/>
    <xf numFmtId="0" fontId="13" fillId="0" borderId="1" xfId="0" applyFont="1" applyFill="1" applyBorder="1"/>
    <xf numFmtId="0" fontId="13" fillId="0" borderId="2" xfId="0" applyFont="1" applyFill="1" applyBorder="1"/>
    <xf numFmtId="0" fontId="13" fillId="0" borderId="3" xfId="0" applyFont="1" applyFill="1" applyBorder="1"/>
    <xf numFmtId="0" fontId="14" fillId="0" borderId="1" xfId="0" applyFont="1" applyFill="1" applyBorder="1"/>
    <xf numFmtId="0" fontId="13" fillId="0" borderId="4" xfId="0" applyFont="1" applyFill="1" applyBorder="1"/>
    <xf numFmtId="0" fontId="2" fillId="0" borderId="0" xfId="0" applyFont="1"/>
    <xf numFmtId="0" fontId="16" fillId="0" borderId="0" xfId="0" applyFont="1"/>
    <xf numFmtId="0" fontId="17" fillId="0" borderId="0" xfId="0" applyFont="1"/>
    <xf numFmtId="0" fontId="5" fillId="0" borderId="0" xfId="0" applyFont="1" applyBorder="1" applyProtection="1">
      <protection hidden="1"/>
    </xf>
    <xf numFmtId="0" fontId="5" fillId="0" borderId="0" xfId="0" applyFont="1" applyProtection="1">
      <protection hidden="1"/>
    </xf>
    <xf numFmtId="0" fontId="17" fillId="0" borderId="0" xfId="0" applyFont="1" applyProtection="1">
      <protection hidden="1"/>
    </xf>
    <xf numFmtId="0" fontId="3" fillId="0" borderId="0" xfId="0" applyFont="1"/>
    <xf numFmtId="0" fontId="19" fillId="0" borderId="5" xfId="0" applyFont="1" applyFill="1" applyBorder="1" applyAlignment="1" applyProtection="1">
      <alignment vertical="center"/>
      <protection hidden="1"/>
    </xf>
    <xf numFmtId="0" fontId="19" fillId="0" borderId="6" xfId="0" applyFont="1" applyFill="1" applyBorder="1" applyAlignment="1" applyProtection="1">
      <alignment vertical="center"/>
      <protection hidden="1"/>
    </xf>
    <xf numFmtId="0" fontId="19" fillId="0" borderId="7" xfId="0" applyFont="1" applyFill="1" applyBorder="1" applyAlignment="1" applyProtection="1">
      <alignment vertical="center"/>
      <protection hidden="1"/>
    </xf>
    <xf numFmtId="0" fontId="21" fillId="0" borderId="8" xfId="0" applyFont="1" applyBorder="1"/>
    <xf numFmtId="0" fontId="21" fillId="0" borderId="0" xfId="0" applyFont="1" applyFill="1" applyBorder="1" applyProtection="1">
      <protection hidden="1"/>
    </xf>
    <xf numFmtId="14" fontId="3" fillId="0" borderId="0" xfId="0" applyNumberFormat="1"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3" fillId="0" borderId="0" xfId="0" applyFont="1" applyFill="1" applyBorder="1" applyProtection="1">
      <protection hidden="1"/>
    </xf>
    <xf numFmtId="0" fontId="3" fillId="0" borderId="0" xfId="0" applyFont="1" applyFill="1" applyBorder="1"/>
    <xf numFmtId="0" fontId="3" fillId="0" borderId="0" xfId="0" applyFont="1" applyProtection="1">
      <protection hidden="1"/>
    </xf>
    <xf numFmtId="0" fontId="3" fillId="0" borderId="9" xfId="0" applyFont="1" applyBorder="1" applyProtection="1">
      <protection hidden="1"/>
    </xf>
    <xf numFmtId="0" fontId="3" fillId="0" borderId="10" xfId="0" applyFont="1" applyBorder="1" applyProtection="1">
      <protection hidden="1"/>
    </xf>
    <xf numFmtId="0" fontId="22" fillId="2" borderId="0" xfId="0" applyFont="1" applyFill="1" applyBorder="1" applyAlignment="1" applyProtection="1">
      <alignment horizontal="center" vertical="center"/>
      <protection hidden="1"/>
    </xf>
    <xf numFmtId="0" fontId="3" fillId="0" borderId="0" xfId="0" applyFont="1" applyFill="1"/>
    <xf numFmtId="0" fontId="23" fillId="3" borderId="0" xfId="0" applyFont="1" applyFill="1" applyBorder="1" applyAlignment="1" applyProtection="1">
      <alignment horizontal="center" vertical="center"/>
      <protection hidden="1"/>
    </xf>
    <xf numFmtId="0" fontId="24" fillId="0" borderId="0" xfId="0" applyFont="1" applyFill="1" applyBorder="1" applyAlignment="1" applyProtection="1">
      <alignment vertical="center"/>
      <protection hidden="1"/>
    </xf>
    <xf numFmtId="0" fontId="3" fillId="0" borderId="0" xfId="0" applyFont="1" applyFill="1" applyAlignment="1" applyProtection="1">
      <alignment vertical="center"/>
      <protection hidden="1"/>
    </xf>
    <xf numFmtId="44" fontId="24" fillId="0" borderId="0" xfId="3" applyFont="1" applyFill="1" applyBorder="1" applyAlignment="1" applyProtection="1">
      <alignment vertical="center"/>
      <protection hidden="1"/>
    </xf>
    <xf numFmtId="0" fontId="24" fillId="0" borderId="0" xfId="0" applyFont="1" applyFill="1" applyBorder="1" applyAlignment="1" applyProtection="1">
      <protection hidden="1"/>
    </xf>
    <xf numFmtId="0" fontId="3" fillId="0" borderId="0" xfId="0" applyFont="1" applyFill="1" applyProtection="1">
      <protection hidden="1"/>
    </xf>
    <xf numFmtId="44" fontId="24" fillId="0" borderId="0" xfId="3" applyFont="1" applyFill="1" applyBorder="1" applyAlignment="1" applyProtection="1">
      <protection hidden="1"/>
    </xf>
    <xf numFmtId="0" fontId="3" fillId="0" borderId="11" xfId="0" applyFont="1" applyBorder="1" applyAlignment="1" applyProtection="1">
      <alignment horizontal="center" vertical="center"/>
      <protection hidden="1"/>
    </xf>
    <xf numFmtId="0" fontId="22" fillId="2" borderId="0" xfId="0" applyFont="1" applyFill="1" applyBorder="1" applyAlignment="1" applyProtection="1">
      <alignment horizontal="center" vertical="center" wrapText="1"/>
      <protection hidden="1"/>
    </xf>
    <xf numFmtId="0" fontId="22" fillId="4" borderId="12" xfId="0" applyFont="1" applyFill="1" applyBorder="1" applyAlignment="1" applyProtection="1">
      <alignment horizontal="center" vertical="center" wrapText="1"/>
      <protection hidden="1"/>
    </xf>
    <xf numFmtId="0" fontId="22" fillId="2" borderId="13" xfId="0" applyFont="1" applyFill="1" applyBorder="1" applyAlignment="1" applyProtection="1">
      <alignment horizontal="center" vertical="center" wrapText="1"/>
      <protection hidden="1"/>
    </xf>
    <xf numFmtId="0" fontId="21" fillId="0" borderId="0" xfId="0" applyFont="1" applyFill="1" applyBorder="1" applyAlignment="1">
      <alignment vertical="center"/>
    </xf>
    <xf numFmtId="0" fontId="23" fillId="5" borderId="6" xfId="0" applyFont="1" applyFill="1" applyBorder="1" applyAlignment="1" applyProtection="1">
      <protection hidden="1"/>
    </xf>
    <xf numFmtId="0" fontId="23" fillId="5" borderId="0" xfId="0" applyFont="1" applyFill="1" applyBorder="1" applyAlignment="1" applyProtection="1">
      <protection hidden="1"/>
    </xf>
    <xf numFmtId="1" fontId="23" fillId="5" borderId="0" xfId="0" applyNumberFormat="1" applyFont="1" applyFill="1" applyBorder="1" applyAlignment="1" applyProtection="1">
      <protection hidden="1"/>
    </xf>
    <xf numFmtId="0" fontId="23" fillId="0" borderId="0" xfId="0" applyFont="1" applyFill="1" applyBorder="1" applyAlignment="1" applyProtection="1">
      <protection hidden="1"/>
    </xf>
    <xf numFmtId="0" fontId="25" fillId="0" borderId="12" xfId="0" applyFont="1" applyBorder="1" applyAlignment="1" applyProtection="1">
      <alignment horizontal="center" vertical="center" wrapText="1"/>
      <protection hidden="1"/>
    </xf>
    <xf numFmtId="0" fontId="3" fillId="5" borderId="13" xfId="0" applyFont="1" applyFill="1" applyBorder="1" applyAlignment="1" applyProtection="1">
      <alignment horizontal="center" vertical="center" wrapText="1"/>
      <protection hidden="1"/>
    </xf>
    <xf numFmtId="0" fontId="3" fillId="0" borderId="0" xfId="0" applyFont="1" applyBorder="1"/>
    <xf numFmtId="44" fontId="23" fillId="0" borderId="0" xfId="3" applyFont="1" applyFill="1" applyBorder="1" applyAlignment="1" applyProtection="1">
      <protection hidden="1"/>
    </xf>
    <xf numFmtId="44" fontId="3" fillId="0" borderId="12" xfId="0" applyNumberFormat="1" applyFont="1" applyBorder="1" applyProtection="1">
      <protection hidden="1"/>
    </xf>
    <xf numFmtId="0" fontId="3" fillId="0" borderId="0" xfId="0" applyFont="1" applyBorder="1" applyProtection="1">
      <protection hidden="1"/>
    </xf>
    <xf numFmtId="0" fontId="23" fillId="0" borderId="14" xfId="0" applyFont="1" applyFill="1" applyBorder="1" applyAlignment="1" applyProtection="1">
      <protection hidden="1"/>
    </xf>
    <xf numFmtId="0" fontId="24" fillId="6" borderId="6" xfId="0" applyFont="1" applyFill="1" applyBorder="1" applyAlignment="1" applyProtection="1">
      <protection hidden="1"/>
    </xf>
    <xf numFmtId="0" fontId="24" fillId="6" borderId="0" xfId="0" applyFont="1" applyFill="1" applyBorder="1" applyAlignment="1" applyProtection="1">
      <protection hidden="1"/>
    </xf>
    <xf numFmtId="44" fontId="24" fillId="6" borderId="0" xfId="3" applyFont="1" applyFill="1" applyBorder="1" applyAlignment="1" applyProtection="1">
      <protection hidden="1"/>
    </xf>
    <xf numFmtId="0" fontId="3" fillId="0" borderId="12" xfId="0" applyFont="1" applyBorder="1" applyProtection="1">
      <protection hidden="1"/>
    </xf>
    <xf numFmtId="44" fontId="23" fillId="0" borderId="13" xfId="0" applyNumberFormat="1" applyFont="1" applyFill="1" applyBorder="1" applyAlignment="1" applyProtection="1">
      <protection hidden="1"/>
    </xf>
    <xf numFmtId="0" fontId="23" fillId="6" borderId="6" xfId="0" applyFont="1" applyFill="1" applyBorder="1" applyAlignment="1" applyProtection="1">
      <protection hidden="1"/>
    </xf>
    <xf numFmtId="0" fontId="23" fillId="6" borderId="0" xfId="0" applyFont="1" applyFill="1" applyBorder="1" applyAlignment="1" applyProtection="1">
      <protection hidden="1"/>
    </xf>
    <xf numFmtId="44" fontId="3" fillId="6" borderId="0" xfId="3" applyFont="1" applyFill="1" applyBorder="1" applyAlignment="1" applyProtection="1">
      <protection hidden="1"/>
    </xf>
    <xf numFmtId="44" fontId="23" fillId="6" borderId="0" xfId="3" applyFont="1" applyFill="1" applyBorder="1" applyAlignment="1" applyProtection="1">
      <protection hidden="1"/>
    </xf>
    <xf numFmtId="44" fontId="21" fillId="0" borderId="15" xfId="0" applyNumberFormat="1" applyFont="1" applyBorder="1" applyProtection="1">
      <protection hidden="1"/>
    </xf>
    <xf numFmtId="44" fontId="23" fillId="0" borderId="16" xfId="0" applyNumberFormat="1" applyFont="1" applyFill="1" applyBorder="1" applyAlignment="1" applyProtection="1">
      <protection hidden="1"/>
    </xf>
    <xf numFmtId="0" fontId="3" fillId="0" borderId="17" xfId="0" applyFont="1" applyBorder="1" applyProtection="1">
      <protection hidden="1"/>
    </xf>
    <xf numFmtId="0" fontId="3" fillId="0" borderId="13" xfId="0" applyFont="1" applyBorder="1" applyProtection="1">
      <protection hidden="1"/>
    </xf>
    <xf numFmtId="0" fontId="3" fillId="0" borderId="13" xfId="0" applyFont="1" applyBorder="1"/>
    <xf numFmtId="0" fontId="22" fillId="2" borderId="0" xfId="0" applyFont="1" applyFill="1" applyBorder="1" applyAlignment="1">
      <alignment horizontal="center" vertical="center" wrapText="1"/>
    </xf>
    <xf numFmtId="0" fontId="22" fillId="2" borderId="0" xfId="0" applyFont="1" applyFill="1" applyBorder="1" applyAlignment="1">
      <alignment horizontal="center" vertical="center"/>
    </xf>
    <xf numFmtId="0" fontId="23" fillId="5" borderId="6" xfId="0" applyFont="1" applyFill="1" applyBorder="1" applyAlignment="1"/>
    <xf numFmtId="0" fontId="23" fillId="5" borderId="0" xfId="0" applyFont="1" applyFill="1" applyBorder="1" applyAlignment="1"/>
    <xf numFmtId="1" fontId="23" fillId="5" borderId="0" xfId="0" applyNumberFormat="1" applyFont="1" applyFill="1" applyBorder="1" applyAlignment="1"/>
    <xf numFmtId="0" fontId="3" fillId="3" borderId="13" xfId="0" applyFont="1" applyFill="1" applyBorder="1" applyAlignment="1" applyProtection="1">
      <alignment horizontal="center" vertical="center" wrapText="1"/>
      <protection hidden="1"/>
    </xf>
    <xf numFmtId="0" fontId="23" fillId="6" borderId="18" xfId="0" applyFont="1" applyFill="1" applyBorder="1" applyAlignment="1" applyProtection="1">
      <protection hidden="1"/>
    </xf>
    <xf numFmtId="0" fontId="23" fillId="6" borderId="9" xfId="0" applyFont="1" applyFill="1" applyBorder="1" applyAlignment="1" applyProtection="1">
      <protection hidden="1"/>
    </xf>
    <xf numFmtId="44" fontId="23" fillId="6" borderId="9" xfId="3" applyFont="1" applyFill="1" applyBorder="1" applyAlignment="1" applyProtection="1">
      <protection hidden="1"/>
    </xf>
    <xf numFmtId="44" fontId="21" fillId="0" borderId="19" xfId="0" applyNumberFormat="1" applyFont="1" applyBorder="1" applyProtection="1">
      <protection hidden="1"/>
    </xf>
    <xf numFmtId="0" fontId="21" fillId="0" borderId="20" xfId="0" applyFont="1" applyBorder="1" applyAlignment="1" applyProtection="1">
      <alignment horizontal="center" vertical="center" wrapText="1"/>
      <protection hidden="1"/>
    </xf>
    <xf numFmtId="44" fontId="21" fillId="0" borderId="21" xfId="0" applyNumberFormat="1" applyFont="1" applyBorder="1" applyAlignment="1" applyProtection="1">
      <alignment wrapText="1"/>
      <protection hidden="1"/>
    </xf>
    <xf numFmtId="0" fontId="22" fillId="2" borderId="6" xfId="0" applyFont="1" applyFill="1" applyBorder="1" applyAlignment="1" applyProtection="1">
      <alignment horizontal="center" vertical="center"/>
      <protection hidden="1"/>
    </xf>
    <xf numFmtId="0" fontId="23" fillId="3" borderId="0" xfId="0" applyFont="1" applyFill="1" applyBorder="1" applyAlignment="1" applyProtection="1">
      <protection hidden="1"/>
    </xf>
    <xf numFmtId="0" fontId="3" fillId="0" borderId="13" xfId="0" applyFont="1" applyFill="1" applyBorder="1" applyAlignment="1" applyProtection="1">
      <alignment horizontal="center"/>
      <protection hidden="1"/>
    </xf>
    <xf numFmtId="0" fontId="24" fillId="6" borderId="18" xfId="0" applyFont="1" applyFill="1" applyBorder="1" applyAlignment="1" applyProtection="1">
      <protection hidden="1"/>
    </xf>
    <xf numFmtId="0" fontId="24" fillId="6" borderId="9" xfId="0" applyFont="1" applyFill="1" applyBorder="1" applyAlignment="1" applyProtection="1">
      <protection hidden="1"/>
    </xf>
    <xf numFmtId="44" fontId="24" fillId="6" borderId="9" xfId="3" applyFont="1" applyFill="1" applyBorder="1" applyAlignment="1" applyProtection="1">
      <protection hidden="1"/>
    </xf>
    <xf numFmtId="44" fontId="24" fillId="6" borderId="17" xfId="3" applyFont="1" applyFill="1" applyBorder="1" applyAlignment="1" applyProtection="1">
      <protection hidden="1"/>
    </xf>
    <xf numFmtId="44" fontId="3" fillId="0" borderId="22" xfId="0" applyNumberFormat="1" applyFont="1" applyBorder="1" applyProtection="1">
      <protection hidden="1"/>
    </xf>
    <xf numFmtId="44" fontId="3" fillId="0" borderId="0" xfId="3" applyFont="1" applyProtection="1">
      <protection hidden="1"/>
    </xf>
    <xf numFmtId="0" fontId="23" fillId="3" borderId="6" xfId="0" applyFont="1" applyFill="1" applyBorder="1" applyAlignment="1" applyProtection="1">
      <alignment vertical="center"/>
      <protection hidden="1"/>
    </xf>
    <xf numFmtId="0" fontId="23" fillId="3" borderId="0" xfId="0" applyFont="1" applyFill="1" applyBorder="1" applyAlignment="1" applyProtection="1">
      <alignment vertical="center"/>
      <protection hidden="1"/>
    </xf>
    <xf numFmtId="0" fontId="23" fillId="3" borderId="0" xfId="0" applyFont="1" applyFill="1" applyBorder="1" applyAlignment="1" applyProtection="1">
      <alignment horizontal="center" vertical="center" wrapText="1"/>
      <protection hidden="1"/>
    </xf>
    <xf numFmtId="0" fontId="23" fillId="3" borderId="12" xfId="0" applyFont="1" applyFill="1" applyBorder="1" applyAlignment="1" applyProtection="1">
      <alignment horizontal="center" vertical="center" wrapText="1"/>
      <protection hidden="1"/>
    </xf>
    <xf numFmtId="44" fontId="23" fillId="0" borderId="12" xfId="1" applyFont="1" applyFill="1" applyBorder="1" applyAlignment="1"/>
    <xf numFmtId="0" fontId="23" fillId="3" borderId="6" xfId="0" applyFont="1" applyFill="1" applyBorder="1" applyAlignment="1" applyProtection="1">
      <protection hidden="1"/>
    </xf>
    <xf numFmtId="0" fontId="23" fillId="3" borderId="12" xfId="0" applyFont="1" applyFill="1" applyBorder="1" applyAlignment="1" applyProtection="1">
      <alignment horizontal="center" vertical="center"/>
      <protection hidden="1"/>
    </xf>
    <xf numFmtId="44" fontId="23" fillId="6" borderId="13" xfId="0" applyNumberFormat="1" applyFont="1" applyFill="1" applyBorder="1" applyAlignment="1" applyProtection="1">
      <protection hidden="1"/>
    </xf>
    <xf numFmtId="0" fontId="24" fillId="6" borderId="6" xfId="0" applyNumberFormat="1" applyFont="1" applyFill="1" applyBorder="1" applyAlignment="1" applyProtection="1">
      <alignment vertical="center"/>
      <protection hidden="1"/>
    </xf>
    <xf numFmtId="0" fontId="24" fillId="6" borderId="0" xfId="0" applyNumberFormat="1" applyFont="1" applyFill="1" applyBorder="1" applyAlignment="1" applyProtection="1">
      <alignment vertical="center"/>
      <protection hidden="1"/>
    </xf>
    <xf numFmtId="0" fontId="24" fillId="6" borderId="0" xfId="0" applyFont="1" applyFill="1" applyBorder="1" applyAlignment="1" applyProtection="1">
      <alignment horizontal="center" vertical="center"/>
      <protection hidden="1"/>
    </xf>
    <xf numFmtId="44" fontId="24" fillId="6" borderId="0" xfId="3" applyFont="1" applyFill="1" applyBorder="1" applyAlignment="1" applyProtection="1">
      <alignment horizontal="center" vertical="center"/>
      <protection hidden="1"/>
    </xf>
    <xf numFmtId="44" fontId="24" fillId="6" borderId="12" xfId="3" applyFont="1" applyFill="1" applyBorder="1" applyAlignment="1" applyProtection="1">
      <alignment horizontal="center" vertical="center"/>
      <protection hidden="1"/>
    </xf>
    <xf numFmtId="44" fontId="24" fillId="6" borderId="0" xfId="0" applyNumberFormat="1" applyFont="1" applyFill="1" applyBorder="1" applyAlignment="1" applyProtection="1">
      <alignment horizontal="center" vertical="center"/>
      <protection hidden="1"/>
    </xf>
    <xf numFmtId="44" fontId="24" fillId="6" borderId="0" xfId="1" applyFont="1" applyFill="1" applyBorder="1" applyAlignment="1" applyProtection="1">
      <alignment horizontal="center" vertical="center"/>
      <protection hidden="1"/>
    </xf>
    <xf numFmtId="0" fontId="24" fillId="6" borderId="0" xfId="3" applyNumberFormat="1" applyFont="1" applyFill="1" applyBorder="1" applyAlignment="1"/>
    <xf numFmtId="44" fontId="24" fillId="6" borderId="0" xfId="3" applyFont="1" applyFill="1" applyBorder="1" applyAlignment="1"/>
    <xf numFmtId="44" fontId="3" fillId="0" borderId="0" xfId="3" applyFont="1" applyBorder="1"/>
    <xf numFmtId="0" fontId="24" fillId="6" borderId="18" xfId="0" applyNumberFormat="1" applyFont="1" applyFill="1" applyBorder="1" applyAlignment="1" applyProtection="1">
      <protection hidden="1"/>
    </xf>
    <xf numFmtId="0" fontId="24" fillId="6" borderId="9" xfId="0" applyNumberFormat="1" applyFont="1" applyFill="1" applyBorder="1" applyAlignment="1" applyProtection="1">
      <protection hidden="1"/>
    </xf>
    <xf numFmtId="0" fontId="24" fillId="6" borderId="0" xfId="0" applyNumberFormat="1" applyFont="1" applyFill="1" applyBorder="1" applyAlignment="1" applyProtection="1">
      <protection hidden="1"/>
    </xf>
    <xf numFmtId="0" fontId="21" fillId="0" borderId="0" xfId="0" applyFont="1" applyAlignment="1" applyProtection="1">
      <alignment horizontal="center" vertical="center" wrapText="1"/>
      <protection hidden="1"/>
    </xf>
    <xf numFmtId="44" fontId="23" fillId="0" borderId="0" xfId="0" applyNumberFormat="1" applyFont="1" applyFill="1" applyBorder="1" applyAlignment="1" applyProtection="1">
      <protection hidden="1"/>
    </xf>
    <xf numFmtId="44" fontId="3" fillId="0" borderId="17" xfId="0" applyNumberFormat="1" applyFont="1" applyBorder="1" applyProtection="1">
      <protection hidden="1"/>
    </xf>
    <xf numFmtId="0" fontId="3" fillId="0" borderId="11" xfId="0" applyFont="1" applyBorder="1" applyAlignment="1" applyProtection="1">
      <alignment horizontal="center" vertical="center" wrapText="1"/>
      <protection hidden="1"/>
    </xf>
    <xf numFmtId="0" fontId="24" fillId="0" borderId="9" xfId="0" applyFont="1" applyFill="1" applyBorder="1" applyAlignment="1" applyProtection="1">
      <protection hidden="1"/>
    </xf>
    <xf numFmtId="44" fontId="24" fillId="0" borderId="9" xfId="3" applyFont="1" applyFill="1" applyBorder="1" applyAlignment="1" applyProtection="1">
      <protection hidden="1"/>
    </xf>
    <xf numFmtId="0" fontId="5" fillId="0" borderId="0" xfId="0" applyFont="1" applyAlignment="1" applyProtection="1">
      <alignment horizontal="center" vertical="center" wrapText="1"/>
      <protection hidden="1"/>
    </xf>
    <xf numFmtId="0" fontId="5" fillId="0" borderId="0" xfId="0" applyFont="1" applyAlignment="1">
      <alignment horizontal="center" vertical="center" wrapText="1"/>
    </xf>
    <xf numFmtId="0" fontId="17" fillId="0" borderId="0" xfId="0" applyFont="1" applyAlignment="1" applyProtection="1">
      <alignment horizontal="center" vertical="center" wrapText="1"/>
      <protection hidden="1"/>
    </xf>
    <xf numFmtId="0" fontId="17" fillId="0" borderId="0" xfId="0" applyFont="1" applyAlignment="1">
      <alignment horizontal="center" vertical="center" wrapText="1"/>
    </xf>
    <xf numFmtId="0" fontId="18" fillId="0" borderId="0" xfId="0" applyFont="1" applyAlignment="1" applyProtection="1">
      <alignment wrapText="1"/>
      <protection hidden="1"/>
    </xf>
    <xf numFmtId="0" fontId="17" fillId="0" borderId="0" xfId="0" applyFont="1" applyAlignment="1" applyProtection="1">
      <alignment wrapText="1"/>
      <protection hidden="1"/>
    </xf>
    <xf numFmtId="0" fontId="26" fillId="0" borderId="0" xfId="0" applyFont="1"/>
    <xf numFmtId="0" fontId="27" fillId="0" borderId="0" xfId="0" applyFont="1"/>
    <xf numFmtId="0" fontId="19" fillId="0" borderId="10" xfId="0" applyFont="1" applyFill="1" applyBorder="1" applyAlignment="1" applyProtection="1">
      <alignment vertical="center"/>
      <protection hidden="1"/>
    </xf>
    <xf numFmtId="0" fontId="21" fillId="0" borderId="10" xfId="0" applyFont="1" applyFill="1" applyBorder="1" applyProtection="1">
      <protection hidden="1"/>
    </xf>
    <xf numFmtId="0" fontId="21" fillId="0" borderId="25" xfId="0" applyFont="1" applyBorder="1"/>
    <xf numFmtId="0" fontId="3" fillId="0" borderId="26" xfId="0" applyFont="1" applyBorder="1" applyProtection="1">
      <protection hidden="1"/>
    </xf>
    <xf numFmtId="0" fontId="21" fillId="0" borderId="27" xfId="0" applyFont="1" applyFill="1" applyBorder="1" applyAlignment="1">
      <alignment vertical="center"/>
    </xf>
    <xf numFmtId="0" fontId="28" fillId="0" borderId="27" xfId="0" applyFont="1" applyBorder="1" applyAlignment="1">
      <alignment horizontal="center"/>
    </xf>
    <xf numFmtId="0" fontId="21" fillId="0" borderId="28" xfId="0" applyFont="1" applyFill="1" applyBorder="1" applyAlignment="1">
      <alignment horizontal="left" vertical="center"/>
    </xf>
    <xf numFmtId="0" fontId="21" fillId="0" borderId="27" xfId="0" applyFont="1" applyBorder="1"/>
    <xf numFmtId="0" fontId="0" fillId="0" borderId="0" xfId="0" applyAlignment="1">
      <alignment horizontal="left" wrapText="1"/>
    </xf>
    <xf numFmtId="0" fontId="33" fillId="0" borderId="0" xfId="0" applyFont="1" applyAlignment="1">
      <alignment horizontal="left" wrapText="1"/>
    </xf>
    <xf numFmtId="0" fontId="34" fillId="0" borderId="29" xfId="0" applyFont="1" applyFill="1" applyBorder="1" applyAlignment="1">
      <alignment vertical="top" wrapText="1"/>
    </xf>
    <xf numFmtId="4" fontId="3" fillId="0" borderId="0" xfId="0" applyNumberFormat="1" applyFont="1" applyBorder="1"/>
    <xf numFmtId="0" fontId="37" fillId="0" borderId="6" xfId="0" applyFont="1" applyBorder="1" applyAlignment="1" applyProtection="1">
      <alignment horizontal="left" vertical="center" wrapText="1"/>
      <protection hidden="1"/>
    </xf>
    <xf numFmtId="0" fontId="4" fillId="0" borderId="0" xfId="0" applyFont="1" applyBorder="1" applyProtection="1">
      <protection hidden="1"/>
    </xf>
    <xf numFmtId="0" fontId="4" fillId="0" borderId="0" xfId="0" applyFont="1" applyBorder="1" applyAlignment="1" applyProtection="1">
      <alignment vertical="center"/>
      <protection hidden="1"/>
    </xf>
    <xf numFmtId="0" fontId="4" fillId="0" borderId="12" xfId="0" applyFont="1" applyBorder="1" applyAlignment="1" applyProtection="1">
      <alignment vertical="center"/>
      <protection hidden="1"/>
    </xf>
    <xf numFmtId="0" fontId="4" fillId="0" borderId="0" xfId="0" applyFont="1" applyBorder="1" applyAlignment="1" applyProtection="1">
      <alignment horizontal="left" vertical="center" wrapText="1"/>
      <protection hidden="1"/>
    </xf>
    <xf numFmtId="0" fontId="4" fillId="0" borderId="0" xfId="0" applyFont="1" applyBorder="1" applyAlignment="1" applyProtection="1">
      <alignment vertical="center" wrapText="1"/>
      <protection hidden="1"/>
    </xf>
    <xf numFmtId="0" fontId="38" fillId="0" borderId="0" xfId="0" applyFont="1" applyBorder="1" applyAlignment="1" applyProtection="1">
      <alignment vertical="center"/>
      <protection hidden="1"/>
    </xf>
    <xf numFmtId="0" fontId="37" fillId="0" borderId="6" xfId="0" applyFont="1" applyBorder="1" applyAlignment="1" applyProtection="1">
      <alignment vertical="center" wrapText="1"/>
      <protection hidden="1"/>
    </xf>
    <xf numFmtId="0" fontId="4" fillId="0" borderId="12" xfId="0" applyFont="1" applyBorder="1" applyAlignment="1" applyProtection="1">
      <alignment horizontal="center" vertical="center"/>
      <protection hidden="1"/>
    </xf>
    <xf numFmtId="0" fontId="4" fillId="0" borderId="6" xfId="0" applyFont="1" applyBorder="1" applyProtection="1">
      <protection hidden="1"/>
    </xf>
    <xf numFmtId="0" fontId="4" fillId="0" borderId="12" xfId="0" applyFont="1" applyBorder="1" applyProtection="1">
      <protection hidden="1"/>
    </xf>
    <xf numFmtId="0" fontId="4" fillId="0" borderId="0" xfId="0" applyFont="1" applyBorder="1" applyAlignment="1" applyProtection="1">
      <alignment horizontal="right"/>
      <protection hidden="1"/>
    </xf>
    <xf numFmtId="0" fontId="4" fillId="0" borderId="0" xfId="0" applyFont="1" applyBorder="1" applyAlignment="1" applyProtection="1">
      <protection hidden="1"/>
    </xf>
    <xf numFmtId="0" fontId="4" fillId="0" borderId="18" xfId="0" applyFont="1" applyBorder="1" applyProtection="1">
      <protection hidden="1"/>
    </xf>
    <xf numFmtId="0" fontId="4" fillId="0" borderId="9" xfId="0" applyFont="1" applyBorder="1" applyProtection="1">
      <protection hidden="1"/>
    </xf>
    <xf numFmtId="0" fontId="4" fillId="0" borderId="30" xfId="0" applyFont="1" applyBorder="1" applyAlignment="1" applyProtection="1">
      <alignment horizontal="center" vertical="center" wrapText="1"/>
      <protection hidden="1"/>
    </xf>
    <xf numFmtId="0" fontId="7" fillId="4" borderId="15" xfId="0" applyFont="1" applyFill="1" applyBorder="1" applyAlignment="1" applyProtection="1">
      <alignment horizontal="center" vertical="center" wrapText="1"/>
      <protection hidden="1"/>
    </xf>
    <xf numFmtId="0" fontId="7" fillId="2" borderId="6" xfId="0" applyFont="1" applyFill="1" applyBorder="1" applyAlignment="1" applyProtection="1">
      <alignment horizontal="center" vertical="center" wrapText="1"/>
      <protection hidden="1"/>
    </xf>
    <xf numFmtId="0" fontId="9" fillId="0" borderId="12" xfId="0" applyFont="1" applyBorder="1" applyAlignment="1" applyProtection="1">
      <alignment horizontal="center" vertical="center" wrapText="1"/>
      <protection hidden="1"/>
    </xf>
    <xf numFmtId="0" fontId="4" fillId="0" borderId="6" xfId="0" applyNumberFormat="1" applyFont="1" applyBorder="1" applyProtection="1">
      <protection hidden="1"/>
    </xf>
    <xf numFmtId="44" fontId="4" fillId="0" borderId="12" xfId="0" applyNumberFormat="1" applyFont="1" applyBorder="1" applyProtection="1">
      <protection hidden="1"/>
    </xf>
    <xf numFmtId="0" fontId="30" fillId="0" borderId="5" xfId="0" applyFont="1" applyFill="1" applyBorder="1" applyAlignment="1" applyProtection="1">
      <alignment vertical="center"/>
      <protection hidden="1"/>
    </xf>
    <xf numFmtId="0" fontId="30" fillId="0" borderId="6" xfId="0" applyFont="1" applyFill="1" applyBorder="1" applyAlignment="1" applyProtection="1">
      <alignment vertical="center"/>
      <protection hidden="1"/>
    </xf>
    <xf numFmtId="0" fontId="30" fillId="0" borderId="7" xfId="0" applyFont="1" applyFill="1" applyBorder="1" applyAlignment="1" applyProtection="1">
      <alignment vertical="center"/>
      <protection hidden="1"/>
    </xf>
    <xf numFmtId="0" fontId="6" fillId="0" borderId="8" xfId="0" applyFont="1" applyBorder="1" applyProtection="1">
      <protection hidden="1"/>
    </xf>
    <xf numFmtId="0" fontId="4" fillId="0" borderId="31" xfId="0" applyFont="1" applyFill="1" applyBorder="1" applyAlignment="1" applyProtection="1">
      <alignment horizontal="left" vertical="center"/>
      <protection hidden="1"/>
    </xf>
    <xf numFmtId="0" fontId="6" fillId="0" borderId="31" xfId="0" applyFont="1" applyFill="1" applyBorder="1" applyAlignment="1" applyProtection="1">
      <alignment vertical="center"/>
      <protection hidden="1"/>
    </xf>
    <xf numFmtId="0" fontId="6" fillId="0" borderId="31" xfId="0" applyFont="1" applyFill="1" applyBorder="1" applyAlignment="1" applyProtection="1">
      <alignment horizontal="left" vertical="center"/>
      <protection hidden="1"/>
    </xf>
    <xf numFmtId="0" fontId="6" fillId="0" borderId="0" xfId="0" applyFont="1" applyFill="1" applyBorder="1" applyProtection="1">
      <protection hidden="1"/>
    </xf>
    <xf numFmtId="0" fontId="7" fillId="2" borderId="0" xfId="0" applyFont="1" applyFill="1" applyBorder="1" applyAlignment="1" applyProtection="1">
      <alignment horizontal="center" vertical="center" wrapText="1"/>
      <protection hidden="1"/>
    </xf>
    <xf numFmtId="0" fontId="35" fillId="0" borderId="0" xfId="0" applyFont="1" applyAlignment="1">
      <alignment vertical="center" wrapText="1"/>
    </xf>
    <xf numFmtId="0" fontId="22" fillId="2" borderId="10" xfId="0" applyFont="1" applyFill="1" applyBorder="1" applyAlignment="1" applyProtection="1">
      <alignment horizontal="center" vertical="center" wrapText="1"/>
      <protection hidden="1"/>
    </xf>
    <xf numFmtId="0" fontId="3" fillId="0" borderId="0" xfId="0" applyFont="1" applyFill="1" applyAlignment="1" applyProtection="1">
      <alignment horizontal="center"/>
      <protection hidden="1"/>
    </xf>
    <xf numFmtId="0" fontId="8" fillId="3" borderId="0" xfId="0" applyNumberFormat="1" applyFont="1" applyFill="1" applyBorder="1" applyAlignment="1" applyProtection="1">
      <alignment vertical="center"/>
      <protection hidden="1"/>
    </xf>
    <xf numFmtId="0" fontId="8" fillId="0" borderId="0" xfId="0" applyNumberFormat="1" applyFont="1" applyFill="1" applyBorder="1" applyAlignment="1" applyProtection="1">
      <alignment vertical="center"/>
      <protection hidden="1"/>
    </xf>
    <xf numFmtId="0" fontId="0" fillId="0" borderId="10" xfId="0" applyFill="1" applyBorder="1" applyAlignment="1"/>
    <xf numFmtId="0" fontId="0" fillId="0" borderId="0" xfId="0" applyAlignment="1">
      <alignment horizontal="center"/>
    </xf>
    <xf numFmtId="0" fontId="40" fillId="0" borderId="10" xfId="0" applyFont="1" applyFill="1" applyBorder="1" applyAlignment="1">
      <alignment horizontal="center"/>
    </xf>
    <xf numFmtId="0" fontId="40" fillId="0" borderId="9" xfId="0" applyFont="1" applyFill="1" applyBorder="1" applyAlignment="1">
      <alignment horizontal="left"/>
    </xf>
    <xf numFmtId="0" fontId="40" fillId="0" borderId="9" xfId="0" applyFont="1" applyFill="1" applyBorder="1" applyAlignment="1">
      <alignment horizontal="center"/>
    </xf>
    <xf numFmtId="0" fontId="40" fillId="0" borderId="0" xfId="0" applyFont="1" applyFill="1" applyBorder="1" applyAlignment="1">
      <alignment horizontal="left"/>
    </xf>
    <xf numFmtId="0" fontId="0" fillId="0" borderId="0" xfId="0" applyFill="1" applyBorder="1" applyAlignment="1">
      <alignment horizontal="center"/>
    </xf>
    <xf numFmtId="0" fontId="0" fillId="0" borderId="0" xfId="0" applyBorder="1" applyAlignment="1">
      <alignment horizontal="center"/>
    </xf>
    <xf numFmtId="0" fontId="7" fillId="2" borderId="0" xfId="0" applyFont="1" applyFill="1" applyBorder="1" applyAlignment="1" applyProtection="1">
      <alignment vertical="center" wrapText="1"/>
      <protection hidden="1"/>
    </xf>
    <xf numFmtId="44" fontId="8" fillId="0" borderId="0" xfId="3" applyFont="1" applyFill="1" applyBorder="1" applyAlignment="1" applyProtection="1">
      <alignment vertical="center"/>
      <protection hidden="1"/>
    </xf>
    <xf numFmtId="44" fontId="8" fillId="3" borderId="0" xfId="3" applyFont="1" applyFill="1" applyBorder="1" applyAlignment="1" applyProtection="1">
      <alignment vertical="center"/>
      <protection hidden="1"/>
    </xf>
    <xf numFmtId="0" fontId="8" fillId="0" borderId="0" xfId="0" applyNumberFormat="1" applyFont="1" applyFill="1" applyBorder="1" applyAlignment="1" applyProtection="1">
      <alignment horizontal="center" vertical="center"/>
      <protection hidden="1"/>
    </xf>
    <xf numFmtId="0" fontId="8" fillId="3" borderId="0" xfId="0" applyNumberFormat="1" applyFont="1" applyFill="1" applyBorder="1" applyAlignment="1" applyProtection="1">
      <alignment horizontal="center" vertical="center"/>
      <protection hidden="1"/>
    </xf>
    <xf numFmtId="0" fontId="23" fillId="3" borderId="0" xfId="0" applyFont="1" applyFill="1" applyBorder="1" applyAlignment="1" applyProtection="1">
      <alignment horizontal="center"/>
      <protection hidden="1"/>
    </xf>
    <xf numFmtId="0" fontId="21" fillId="0" borderId="27" xfId="0" applyFont="1" applyBorder="1" applyProtection="1">
      <protection hidden="1"/>
    </xf>
    <xf numFmtId="0" fontId="28" fillId="0" borderId="30" xfId="0" applyFont="1" applyBorder="1" applyProtection="1">
      <protection hidden="1"/>
    </xf>
    <xf numFmtId="0" fontId="44" fillId="0" borderId="15" xfId="0" applyFont="1" applyBorder="1" applyAlignment="1" applyProtection="1">
      <alignment horizontal="center"/>
      <protection hidden="1"/>
    </xf>
    <xf numFmtId="0" fontId="28" fillId="0" borderId="6" xfId="0" applyFont="1" applyBorder="1" applyProtection="1">
      <protection hidden="1"/>
    </xf>
    <xf numFmtId="0" fontId="44" fillId="0" borderId="12" xfId="0" applyFont="1" applyBorder="1" applyAlignment="1" applyProtection="1">
      <alignment horizontal="center"/>
      <protection hidden="1"/>
    </xf>
    <xf numFmtId="0" fontId="28" fillId="0" borderId="32" xfId="0" applyFont="1" applyFill="1" applyBorder="1" applyAlignment="1" applyProtection="1">
      <alignment horizontal="center"/>
      <protection hidden="1"/>
    </xf>
    <xf numFmtId="14" fontId="44" fillId="0" borderId="12" xfId="0" applyNumberFormat="1" applyFont="1" applyBorder="1" applyAlignment="1" applyProtection="1">
      <alignment horizontal="center"/>
      <protection hidden="1"/>
    </xf>
    <xf numFmtId="0" fontId="28" fillId="0" borderId="18" xfId="0" applyFont="1" applyBorder="1" applyProtection="1">
      <protection hidden="1"/>
    </xf>
    <xf numFmtId="14" fontId="44" fillId="0" borderId="17" xfId="0" applyNumberFormat="1" applyFont="1" applyBorder="1" applyAlignment="1" applyProtection="1">
      <alignment horizontal="center"/>
      <protection hidden="1"/>
    </xf>
    <xf numFmtId="0" fontId="37" fillId="0" borderId="6" xfId="0" applyFont="1" applyBorder="1" applyAlignment="1" applyProtection="1">
      <alignment horizontal="right" vertical="center" wrapText="1"/>
      <protection hidden="1"/>
    </xf>
    <xf numFmtId="0" fontId="37" fillId="0" borderId="6" xfId="0" applyFont="1" applyBorder="1" applyAlignment="1" applyProtection="1">
      <alignment horizontal="right" vertical="top" wrapText="1"/>
      <protection hidden="1"/>
    </xf>
    <xf numFmtId="0" fontId="41" fillId="0" borderId="0" xfId="0" applyFont="1" applyBorder="1" applyAlignment="1" applyProtection="1">
      <protection hidden="1"/>
    </xf>
    <xf numFmtId="49" fontId="8" fillId="0" borderId="0" xfId="3" applyNumberFormat="1" applyFont="1" applyFill="1" applyBorder="1" applyAlignment="1" applyProtection="1">
      <alignment horizontal="center" vertical="center"/>
      <protection hidden="1"/>
    </xf>
    <xf numFmtId="49" fontId="8" fillId="3" borderId="0" xfId="3" applyNumberFormat="1" applyFont="1" applyFill="1" applyBorder="1" applyAlignment="1" applyProtection="1">
      <alignment horizontal="center" vertical="center"/>
      <protection hidden="1"/>
    </xf>
    <xf numFmtId="0" fontId="23" fillId="0" borderId="33" xfId="0" applyFont="1" applyFill="1" applyBorder="1" applyAlignment="1" applyProtection="1">
      <protection hidden="1"/>
    </xf>
    <xf numFmtId="0" fontId="23" fillId="7" borderId="0" xfId="0" applyFont="1" applyFill="1" applyBorder="1" applyAlignment="1" applyProtection="1">
      <alignment horizontal="center"/>
      <protection locked="0" hidden="1"/>
    </xf>
    <xf numFmtId="0" fontId="23" fillId="0" borderId="9" xfId="0" applyFont="1" applyFill="1" applyBorder="1" applyAlignment="1" applyProtection="1">
      <protection hidden="1"/>
    </xf>
    <xf numFmtId="0" fontId="23" fillId="0" borderId="34" xfId="0" applyFont="1" applyFill="1" applyBorder="1" applyAlignment="1" applyProtection="1">
      <protection hidden="1"/>
    </xf>
    <xf numFmtId="0" fontId="23" fillId="7" borderId="9" xfId="0" applyFont="1" applyFill="1" applyBorder="1" applyAlignment="1" applyProtection="1">
      <alignment horizontal="center"/>
      <protection locked="0" hidden="1"/>
    </xf>
    <xf numFmtId="44" fontId="4" fillId="0" borderId="0" xfId="3" applyFont="1" applyFill="1" applyProtection="1">
      <protection hidden="1"/>
    </xf>
    <xf numFmtId="0" fontId="48" fillId="0" borderId="0" xfId="0" applyFont="1" applyFill="1" applyBorder="1" applyAlignment="1" applyProtection="1">
      <alignment vertical="center"/>
      <protection hidden="1"/>
    </xf>
    <xf numFmtId="0" fontId="3" fillId="0" borderId="0" xfId="0" applyFont="1" applyAlignment="1">
      <alignment horizontal="center" vertical="center"/>
    </xf>
    <xf numFmtId="0" fontId="2" fillId="0" borderId="0" xfId="0" applyFont="1" applyAlignment="1">
      <alignment horizontal="right"/>
    </xf>
    <xf numFmtId="14" fontId="2" fillId="0" borderId="0" xfId="0" applyNumberFormat="1" applyFont="1"/>
    <xf numFmtId="164" fontId="4" fillId="0" borderId="6" xfId="0" applyNumberFormat="1" applyFont="1" applyBorder="1" applyAlignment="1" applyProtection="1">
      <protection hidden="1"/>
    </xf>
    <xf numFmtId="164" fontId="4" fillId="0" borderId="12" xfId="0" applyNumberFormat="1" applyFont="1" applyBorder="1" applyAlignment="1" applyProtection="1">
      <protection hidden="1"/>
    </xf>
    <xf numFmtId="0" fontId="28" fillId="0" borderId="0" xfId="0" applyFont="1" applyBorder="1" applyProtection="1">
      <protection hidden="1"/>
    </xf>
    <xf numFmtId="44" fontId="28" fillId="0" borderId="35" xfId="3" applyFont="1" applyFill="1" applyBorder="1" applyAlignment="1" applyProtection="1">
      <protection hidden="1"/>
    </xf>
    <xf numFmtId="0" fontId="41" fillId="8" borderId="11" xfId="0" applyFont="1" applyFill="1" applyBorder="1" applyAlignment="1" applyProtection="1">
      <alignment wrapText="1"/>
      <protection hidden="1"/>
    </xf>
    <xf numFmtId="0" fontId="4" fillId="9" borderId="15" xfId="0" applyFont="1" applyFill="1" applyBorder="1" applyAlignment="1" applyProtection="1">
      <alignment wrapText="1"/>
      <protection hidden="1"/>
    </xf>
    <xf numFmtId="0" fontId="0" fillId="0" borderId="0" xfId="0" applyAlignment="1">
      <alignment wrapText="1"/>
    </xf>
    <xf numFmtId="0" fontId="41" fillId="8" borderId="13" xfId="0" applyFont="1" applyFill="1" applyBorder="1" applyAlignment="1" applyProtection="1">
      <alignment wrapText="1"/>
      <protection hidden="1"/>
    </xf>
    <xf numFmtId="0" fontId="4" fillId="9" borderId="12" xfId="0" applyFont="1" applyFill="1" applyBorder="1" applyAlignment="1" applyProtection="1">
      <alignment wrapText="1"/>
      <protection hidden="1"/>
    </xf>
    <xf numFmtId="14" fontId="4" fillId="9" borderId="12" xfId="0" applyNumberFormat="1" applyFont="1" applyFill="1" applyBorder="1" applyAlignment="1" applyProtection="1">
      <alignment wrapText="1"/>
      <protection hidden="1"/>
    </xf>
    <xf numFmtId="0" fontId="41" fillId="8" borderId="21" xfId="0" applyFont="1" applyFill="1" applyBorder="1" applyAlignment="1" applyProtection="1">
      <alignment wrapText="1"/>
      <protection hidden="1"/>
    </xf>
    <xf numFmtId="14" fontId="4" fillId="9" borderId="17" xfId="0" applyNumberFormat="1" applyFont="1" applyFill="1" applyBorder="1" applyAlignment="1" applyProtection="1">
      <alignment wrapText="1"/>
      <protection hidden="1"/>
    </xf>
    <xf numFmtId="0" fontId="41" fillId="0" borderId="0" xfId="0" applyFont="1" applyBorder="1" applyAlignment="1" applyProtection="1">
      <alignment wrapText="1"/>
      <protection hidden="1"/>
    </xf>
    <xf numFmtId="1" fontId="55" fillId="0" borderId="0" xfId="0" applyNumberFormat="1" applyFont="1" applyBorder="1" applyAlignment="1" applyProtection="1">
      <alignment horizontal="center" wrapText="1"/>
      <protection hidden="1"/>
    </xf>
    <xf numFmtId="0" fontId="3" fillId="0" borderId="36" xfId="0" applyFont="1" applyFill="1" applyBorder="1" applyProtection="1">
      <protection hidden="1"/>
    </xf>
    <xf numFmtId="0" fontId="3" fillId="0" borderId="37" xfId="0" applyFont="1" applyFill="1" applyBorder="1" applyProtection="1">
      <protection hidden="1"/>
    </xf>
    <xf numFmtId="0" fontId="3" fillId="0" borderId="38" xfId="0" applyFont="1" applyFill="1" applyBorder="1" applyProtection="1">
      <protection hidden="1"/>
    </xf>
    <xf numFmtId="1" fontId="3" fillId="0" borderId="0" xfId="0" applyNumberFormat="1" applyFont="1" applyFill="1" applyBorder="1" applyAlignment="1" applyProtection="1">
      <protection hidden="1"/>
    </xf>
    <xf numFmtId="44" fontId="3" fillId="0" borderId="0" xfId="1" applyFont="1" applyFill="1" applyBorder="1" applyAlignment="1" applyProtection="1">
      <protection hidden="1"/>
    </xf>
    <xf numFmtId="0" fontId="3" fillId="0" borderId="0" xfId="0" applyFont="1" applyFill="1" applyBorder="1" applyAlignment="1" applyProtection="1">
      <protection hidden="1"/>
    </xf>
    <xf numFmtId="3" fontId="4" fillId="0" borderId="0" xfId="0" applyNumberFormat="1" applyFont="1" applyBorder="1" applyAlignment="1" applyProtection="1">
      <alignment vertical="center" wrapText="1"/>
      <protection hidden="1"/>
    </xf>
    <xf numFmtId="0" fontId="0" fillId="0" borderId="9" xfId="0" applyBorder="1"/>
    <xf numFmtId="0" fontId="0" fillId="0" borderId="0" xfId="0" applyAlignment="1">
      <alignment horizontal="right" vertical="top"/>
    </xf>
    <xf numFmtId="0" fontId="0" fillId="0" borderId="0" xfId="0" applyAlignment="1">
      <alignment horizontal="right"/>
    </xf>
    <xf numFmtId="0" fontId="28" fillId="0" borderId="0" xfId="0" applyFont="1" applyFill="1" applyBorder="1" applyProtection="1">
      <protection hidden="1"/>
    </xf>
    <xf numFmtId="0" fontId="3" fillId="0" borderId="0" xfId="0" applyNumberFormat="1" applyFont="1" applyFill="1" applyBorder="1" applyAlignment="1" applyProtection="1">
      <alignment horizontal="center" vertical="center"/>
      <protection hidden="1"/>
    </xf>
    <xf numFmtId="0" fontId="40" fillId="0" borderId="30" xfId="0" applyFont="1" applyFill="1" applyBorder="1" applyAlignment="1">
      <alignment horizontal="left" wrapText="1"/>
    </xf>
    <xf numFmtId="0" fontId="0" fillId="0" borderId="10" xfId="0" applyBorder="1" applyAlignment="1">
      <alignment horizontal="center" wrapText="1"/>
    </xf>
    <xf numFmtId="0" fontId="0" fillId="0" borderId="15" xfId="0" applyBorder="1" applyAlignment="1">
      <alignment horizontal="center" wrapText="1"/>
    </xf>
    <xf numFmtId="0" fontId="40" fillId="0" borderId="6" xfId="0" applyFont="1" applyFill="1" applyBorder="1" applyAlignment="1">
      <alignment horizontal="left" wrapText="1"/>
    </xf>
    <xf numFmtId="0" fontId="0" fillId="0" borderId="0" xfId="0" applyBorder="1" applyAlignment="1">
      <alignment horizontal="center" wrapText="1"/>
    </xf>
    <xf numFmtId="0" fontId="34" fillId="0" borderId="0" xfId="0" applyFont="1" applyBorder="1" applyAlignment="1">
      <alignment horizontal="center" wrapText="1"/>
    </xf>
    <xf numFmtId="0" fontId="34" fillId="0" borderId="12" xfId="0" applyFont="1" applyBorder="1" applyAlignment="1">
      <alignment horizontal="center" wrapText="1"/>
    </xf>
    <xf numFmtId="4" fontId="0" fillId="0" borderId="0" xfId="0" applyNumberFormat="1" applyBorder="1" applyAlignment="1">
      <alignment horizontal="center" wrapText="1"/>
    </xf>
    <xf numFmtId="4" fontId="0" fillId="0" borderId="12" xfId="0" applyNumberFormat="1" applyBorder="1" applyAlignment="1">
      <alignment horizontal="center" wrapText="1"/>
    </xf>
    <xf numFmtId="4" fontId="0" fillId="0" borderId="0" xfId="3" applyNumberFormat="1" applyFont="1" applyBorder="1" applyAlignment="1">
      <alignment horizontal="center" wrapText="1"/>
    </xf>
    <xf numFmtId="4" fontId="0" fillId="0" borderId="6" xfId="3" applyNumberFormat="1" applyFont="1" applyBorder="1" applyAlignment="1">
      <alignment horizontal="center" wrapText="1"/>
    </xf>
    <xf numFmtId="0" fontId="0" fillId="0" borderId="12" xfId="0" applyBorder="1"/>
    <xf numFmtId="0" fontId="0" fillId="0" borderId="18" xfId="0" applyBorder="1" applyAlignment="1">
      <alignment horizontal="center"/>
    </xf>
    <xf numFmtId="0" fontId="0" fillId="0" borderId="9" xfId="0" applyBorder="1" applyAlignment="1">
      <alignment horizontal="center"/>
    </xf>
    <xf numFmtId="0" fontId="0" fillId="0" borderId="17" xfId="0" applyBorder="1"/>
    <xf numFmtId="0" fontId="50" fillId="0" borderId="6" xfId="0" applyFont="1" applyFill="1" applyBorder="1" applyAlignment="1">
      <alignment horizontal="left" wrapText="1"/>
    </xf>
    <xf numFmtId="0" fontId="50" fillId="0" borderId="6" xfId="0" applyFont="1" applyBorder="1" applyAlignment="1">
      <alignment wrapText="1"/>
    </xf>
    <xf numFmtId="0" fontId="34" fillId="0" borderId="6" xfId="0" applyFont="1" applyBorder="1" applyAlignment="1">
      <alignment wrapText="1"/>
    </xf>
    <xf numFmtId="0" fontId="52" fillId="0" borderId="6" xfId="0" applyFont="1" applyBorder="1" applyAlignment="1">
      <alignment wrapText="1"/>
    </xf>
    <xf numFmtId="44" fontId="0" fillId="0" borderId="0" xfId="3" applyFont="1" applyBorder="1" applyAlignment="1">
      <alignment horizontal="center" vertical="center" wrapText="1"/>
    </xf>
    <xf numFmtId="44" fontId="0" fillId="0" borderId="12" xfId="3" applyFont="1" applyBorder="1" applyAlignment="1">
      <alignment horizontal="center" vertical="center" wrapText="1"/>
    </xf>
    <xf numFmtId="44" fontId="0" fillId="0" borderId="39" xfId="3" applyFont="1" applyBorder="1" applyAlignment="1">
      <alignment horizontal="center" vertical="center" wrapText="1"/>
    </xf>
    <xf numFmtId="44" fontId="0" fillId="7" borderId="27" xfId="3" applyFont="1" applyFill="1" applyBorder="1" applyAlignment="1" applyProtection="1">
      <alignment horizontal="center" vertical="center" wrapText="1"/>
      <protection locked="0"/>
    </xf>
    <xf numFmtId="44" fontId="0" fillId="7" borderId="40" xfId="3" applyFont="1" applyFill="1" applyBorder="1" applyAlignment="1" applyProtection="1">
      <alignment horizontal="center" vertical="center" wrapText="1"/>
      <protection locked="0"/>
    </xf>
    <xf numFmtId="44" fontId="0" fillId="7" borderId="41" xfId="3" applyFont="1" applyFill="1" applyBorder="1" applyAlignment="1" applyProtection="1">
      <alignment horizontal="center" vertical="center" wrapText="1"/>
      <protection locked="0"/>
    </xf>
    <xf numFmtId="44" fontId="0" fillId="0" borderId="0" xfId="1" applyFont="1" applyBorder="1"/>
    <xf numFmtId="44" fontId="0" fillId="0" borderId="0" xfId="3" applyFont="1" applyBorder="1"/>
    <xf numFmtId="44" fontId="0" fillId="0" borderId="12" xfId="3" applyFont="1" applyBorder="1"/>
    <xf numFmtId="0" fontId="50" fillId="0" borderId="6" xfId="0" applyFont="1" applyBorder="1"/>
    <xf numFmtId="0" fontId="0" fillId="0" borderId="0" xfId="0" applyBorder="1"/>
    <xf numFmtId="0" fontId="50" fillId="0" borderId="18" xfId="0" applyFont="1" applyBorder="1" applyAlignment="1">
      <alignment wrapText="1"/>
    </xf>
    <xf numFmtId="44" fontId="0" fillId="0" borderId="9" xfId="1" applyFont="1" applyBorder="1"/>
    <xf numFmtId="44" fontId="0" fillId="0" borderId="9" xfId="3" applyFont="1" applyBorder="1"/>
    <xf numFmtId="44" fontId="0" fillId="0" borderId="9" xfId="0" applyNumberFormat="1" applyBorder="1"/>
    <xf numFmtId="44" fontId="0" fillId="0" borderId="17" xfId="0" applyNumberFormat="1" applyBorder="1"/>
    <xf numFmtId="0" fontId="0" fillId="7" borderId="27" xfId="0" applyFill="1" applyBorder="1" applyAlignment="1">
      <alignment horizontal="center"/>
    </xf>
    <xf numFmtId="3" fontId="0" fillId="7" borderId="27" xfId="3" applyNumberFormat="1" applyFont="1" applyFill="1" applyBorder="1" applyAlignment="1" applyProtection="1">
      <alignment horizontal="right" vertical="center" wrapText="1"/>
      <protection locked="0"/>
    </xf>
    <xf numFmtId="3" fontId="0" fillId="7" borderId="40" xfId="3" applyNumberFormat="1" applyFont="1" applyFill="1" applyBorder="1" applyAlignment="1" applyProtection="1">
      <alignment horizontal="right" vertical="center" wrapText="1"/>
      <protection locked="0"/>
    </xf>
    <xf numFmtId="14" fontId="34" fillId="0" borderId="0" xfId="0" applyNumberFormat="1" applyFont="1" applyAlignment="1">
      <alignment horizontal="left"/>
    </xf>
    <xf numFmtId="44" fontId="3" fillId="7" borderId="31" xfId="1" applyFont="1" applyFill="1" applyBorder="1" applyAlignment="1" applyProtection="1">
      <protection locked="0"/>
    </xf>
    <xf numFmtId="1" fontId="3" fillId="7" borderId="27" xfId="0" applyNumberFormat="1" applyFont="1" applyFill="1" applyBorder="1" applyAlignment="1" applyProtection="1">
      <protection locked="0"/>
    </xf>
    <xf numFmtId="44" fontId="3" fillId="7" borderId="27" xfId="1" applyFont="1" applyFill="1" applyBorder="1" applyAlignment="1" applyProtection="1">
      <protection locked="0"/>
    </xf>
    <xf numFmtId="44" fontId="23" fillId="7" borderId="27" xfId="3" applyFont="1" applyFill="1" applyBorder="1" applyAlignment="1" applyProtection="1">
      <protection locked="0"/>
    </xf>
    <xf numFmtId="0" fontId="3" fillId="0" borderId="9" xfId="0" applyFont="1" applyBorder="1"/>
    <xf numFmtId="0" fontId="23" fillId="7" borderId="27" xfId="0" applyFont="1" applyFill="1" applyBorder="1" applyAlignment="1" applyProtection="1">
      <protection locked="0" hidden="1"/>
    </xf>
    <xf numFmtId="44" fontId="23" fillId="7" borderId="40" xfId="3" applyFont="1" applyFill="1" applyBorder="1" applyAlignment="1" applyProtection="1">
      <protection locked="0"/>
    </xf>
    <xf numFmtId="0" fontId="23" fillId="7" borderId="25" xfId="0" applyFont="1" applyFill="1" applyBorder="1" applyAlignment="1" applyProtection="1">
      <protection locked="0" hidden="1"/>
    </xf>
    <xf numFmtId="44" fontId="23" fillId="7" borderId="40" xfId="3" applyFont="1" applyFill="1" applyBorder="1" applyAlignment="1" applyProtection="1">
      <protection locked="0" hidden="1"/>
    </xf>
    <xf numFmtId="44" fontId="23" fillId="7" borderId="42" xfId="3" applyFont="1" applyFill="1" applyBorder="1" applyAlignment="1" applyProtection="1">
      <protection locked="0" hidden="1"/>
    </xf>
    <xf numFmtId="0" fontId="3" fillId="0" borderId="10" xfId="0" applyFont="1" applyBorder="1"/>
    <xf numFmtId="0" fontId="23" fillId="7" borderId="43" xfId="0" applyFont="1" applyFill="1" applyBorder="1" applyAlignment="1" applyProtection="1">
      <protection locked="0" hidden="1"/>
    </xf>
    <xf numFmtId="0" fontId="23" fillId="7" borderId="22" xfId="0" applyFont="1" applyFill="1" applyBorder="1" applyAlignment="1" applyProtection="1">
      <protection locked="0" hidden="1"/>
    </xf>
    <xf numFmtId="0" fontId="3" fillId="0" borderId="6" xfId="0" applyFont="1" applyBorder="1"/>
    <xf numFmtId="0" fontId="23" fillId="7" borderId="43" xfId="0" applyFont="1" applyFill="1" applyBorder="1" applyAlignment="1" applyProtection="1">
      <protection locked="0"/>
    </xf>
    <xf numFmtId="0" fontId="2" fillId="0" borderId="0" xfId="0" applyFont="1" applyAlignment="1" applyProtection="1">
      <alignment horizontal="center" vertical="center" wrapText="1"/>
      <protection hidden="1"/>
    </xf>
    <xf numFmtId="14" fontId="62" fillId="0" borderId="0" xfId="0" applyNumberFormat="1" applyFont="1" applyFill="1" applyBorder="1" applyAlignment="1" applyProtection="1">
      <alignment horizontal="center" vertical="center"/>
      <protection hidden="1"/>
    </xf>
    <xf numFmtId="14" fontId="0" fillId="0" borderId="0" xfId="0" applyNumberFormat="1" applyFill="1"/>
    <xf numFmtId="14" fontId="44" fillId="7" borderId="0" xfId="0" applyNumberFormat="1" applyFont="1" applyFill="1" applyBorder="1" applyAlignment="1" applyProtection="1">
      <alignment horizontal="center"/>
      <protection hidden="1"/>
    </xf>
    <xf numFmtId="0" fontId="44" fillId="7" borderId="12" xfId="0" applyFont="1" applyFill="1" applyBorder="1" applyAlignment="1" applyProtection="1">
      <alignment horizontal="center"/>
      <protection hidden="1"/>
    </xf>
    <xf numFmtId="44" fontId="39" fillId="0" borderId="0" xfId="1" applyFont="1" applyBorder="1" applyAlignment="1">
      <alignment horizontal="center" wrapText="1"/>
    </xf>
    <xf numFmtId="44" fontId="39" fillId="0" borderId="12" xfId="1" applyFont="1" applyBorder="1" applyAlignment="1">
      <alignment horizontal="center" wrapText="1"/>
    </xf>
    <xf numFmtId="0" fontId="0" fillId="0" borderId="12" xfId="0" applyBorder="1" applyAlignment="1">
      <alignment horizontal="center"/>
    </xf>
    <xf numFmtId="0" fontId="0" fillId="0" borderId="6" xfId="0" applyBorder="1"/>
    <xf numFmtId="44" fontId="0" fillId="0" borderId="0" xfId="3" applyFont="1" applyBorder="1" applyAlignment="1">
      <alignment horizontal="center"/>
    </xf>
    <xf numFmtId="44" fontId="0" fillId="0" borderId="12" xfId="3" applyFont="1" applyBorder="1" applyAlignment="1">
      <alignment horizontal="center"/>
    </xf>
    <xf numFmtId="44" fontId="32" fillId="0" borderId="9" xfId="3" applyFont="1" applyBorder="1" applyAlignment="1">
      <alignment horizontal="center"/>
    </xf>
    <xf numFmtId="44" fontId="32" fillId="0" borderId="17" xfId="3" applyFont="1" applyBorder="1" applyAlignment="1">
      <alignment horizontal="center"/>
    </xf>
    <xf numFmtId="0" fontId="32" fillId="0" borderId="18" xfId="0" applyFont="1" applyBorder="1" applyAlignment="1">
      <alignment horizontal="center" wrapText="1"/>
    </xf>
    <xf numFmtId="0" fontId="63" fillId="0" borderId="6" xfId="0" applyFont="1" applyBorder="1" applyAlignment="1">
      <alignment horizontal="center"/>
    </xf>
    <xf numFmtId="0" fontId="63" fillId="0" borderId="6" xfId="0" applyFont="1" applyBorder="1"/>
    <xf numFmtId="44" fontId="63" fillId="0" borderId="0" xfId="3" applyFont="1" applyBorder="1" applyAlignment="1">
      <alignment horizontal="center"/>
    </xf>
    <xf numFmtId="44" fontId="63" fillId="0" borderId="12" xfId="3" applyFont="1" applyBorder="1" applyAlignment="1">
      <alignment horizontal="center"/>
    </xf>
    <xf numFmtId="1" fontId="63" fillId="0" borderId="0" xfId="0" applyNumberFormat="1" applyFont="1" applyBorder="1" applyAlignment="1">
      <alignment horizontal="center"/>
    </xf>
    <xf numFmtId="1" fontId="63" fillId="0" borderId="12" xfId="0" applyNumberFormat="1" applyFont="1" applyBorder="1" applyAlignment="1">
      <alignment horizontal="center"/>
    </xf>
    <xf numFmtId="0" fontId="0" fillId="0" borderId="18" xfId="0" applyBorder="1"/>
    <xf numFmtId="1" fontId="64" fillId="0" borderId="0" xfId="0" applyNumberFormat="1" applyFont="1" applyFill="1" applyBorder="1" applyAlignment="1" applyProtection="1">
      <alignment horizontal="center"/>
      <protection hidden="1"/>
    </xf>
    <xf numFmtId="0" fontId="4" fillId="0" borderId="36" xfId="0" applyFont="1" applyFill="1" applyBorder="1" applyProtection="1">
      <protection hidden="1"/>
    </xf>
    <xf numFmtId="0" fontId="4" fillId="0" borderId="37" xfId="0" applyFont="1" applyFill="1" applyBorder="1" applyProtection="1">
      <protection hidden="1"/>
    </xf>
    <xf numFmtId="0" fontId="4" fillId="0" borderId="38" xfId="0" applyFont="1" applyFill="1" applyBorder="1" applyProtection="1">
      <protection hidden="1"/>
    </xf>
    <xf numFmtId="0" fontId="6" fillId="0" borderId="25" xfId="0" applyFont="1" applyFill="1" applyBorder="1" applyProtection="1">
      <protection hidden="1"/>
    </xf>
    <xf numFmtId="0" fontId="6" fillId="0" borderId="25" xfId="0" applyFont="1" applyBorder="1" applyProtection="1">
      <protection hidden="1"/>
    </xf>
    <xf numFmtId="0" fontId="30" fillId="0" borderId="18" xfId="0" applyFont="1" applyFill="1" applyBorder="1" applyAlignment="1" applyProtection="1">
      <alignment vertical="center"/>
      <protection hidden="1"/>
    </xf>
    <xf numFmtId="0" fontId="20" fillId="0" borderId="30" xfId="0" applyFont="1" applyFill="1" applyBorder="1" applyAlignment="1" applyProtection="1">
      <alignment horizontal="center" vertical="center"/>
      <protection hidden="1"/>
    </xf>
    <xf numFmtId="0" fontId="19" fillId="0" borderId="30" xfId="0" applyFont="1" applyFill="1" applyBorder="1" applyAlignment="1" applyProtection="1">
      <alignment vertical="center"/>
      <protection hidden="1"/>
    </xf>
    <xf numFmtId="0" fontId="19" fillId="0" borderId="6" xfId="0" applyFont="1" applyFill="1" applyBorder="1" applyAlignment="1" applyProtection="1">
      <alignment vertical="center" wrapText="1"/>
      <protection hidden="1"/>
    </xf>
    <xf numFmtId="0" fontId="19" fillId="0" borderId="18" xfId="0" applyFont="1" applyFill="1" applyBorder="1" applyAlignment="1" applyProtection="1">
      <alignment vertical="center"/>
      <protection hidden="1"/>
    </xf>
    <xf numFmtId="0" fontId="3" fillId="0" borderId="44" xfId="0" applyFont="1" applyFill="1" applyBorder="1" applyAlignment="1" applyProtection="1">
      <alignment vertical="center"/>
      <protection hidden="1"/>
    </xf>
    <xf numFmtId="0" fontId="3" fillId="0" borderId="45" xfId="0" applyFont="1" applyFill="1" applyBorder="1" applyAlignment="1" applyProtection="1">
      <alignment vertical="center"/>
      <protection hidden="1"/>
    </xf>
    <xf numFmtId="0" fontId="11" fillId="0" borderId="5" xfId="0" applyFont="1" applyFill="1" applyBorder="1" applyAlignment="1" applyProtection="1">
      <alignment horizontal="center" vertical="center" wrapText="1"/>
      <protection hidden="1"/>
    </xf>
    <xf numFmtId="0" fontId="44" fillId="0" borderId="46" xfId="0" applyFont="1" applyFill="1" applyBorder="1" applyAlignment="1" applyProtection="1">
      <alignment horizontal="left"/>
      <protection hidden="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right" vertical="top"/>
    </xf>
    <xf numFmtId="0" fontId="0" fillId="0" borderId="13" xfId="0" applyBorder="1"/>
    <xf numFmtId="0" fontId="0" fillId="0" borderId="21" xfId="0" applyBorder="1"/>
    <xf numFmtId="44" fontId="0" fillId="0" borderId="0" xfId="0" applyNumberFormat="1" applyBorder="1" applyAlignment="1"/>
    <xf numFmtId="44" fontId="0" fillId="0" borderId="0" xfId="0" applyNumberFormat="1" applyBorder="1"/>
    <xf numFmtId="0" fontId="0" fillId="0" borderId="0" xfId="0" applyBorder="1" applyAlignment="1"/>
    <xf numFmtId="44" fontId="0" fillId="0" borderId="17" xfId="3" applyFont="1" applyBorder="1"/>
    <xf numFmtId="0" fontId="0" fillId="0" borderId="47" xfId="0" applyBorder="1"/>
    <xf numFmtId="0" fontId="0" fillId="0" borderId="48" xfId="0" applyBorder="1"/>
    <xf numFmtId="0" fontId="0" fillId="0" borderId="49" xfId="0" applyBorder="1"/>
    <xf numFmtId="0" fontId="60" fillId="0" borderId="0" xfId="0" applyFont="1" applyBorder="1"/>
    <xf numFmtId="0" fontId="67" fillId="0" borderId="0" xfId="0" applyFont="1" applyFill="1" applyBorder="1" applyAlignment="1">
      <alignment horizontal="center" wrapText="1"/>
    </xf>
    <xf numFmtId="44" fontId="67" fillId="0" borderId="24" xfId="0" applyNumberFormat="1" applyFont="1" applyBorder="1" applyAlignment="1">
      <alignment vertical="center"/>
    </xf>
    <xf numFmtId="44" fontId="0" fillId="0" borderId="12" xfId="0" applyNumberFormat="1" applyBorder="1"/>
    <xf numFmtId="0" fontId="0" fillId="0" borderId="0" xfId="0" applyAlignment="1">
      <alignment vertical="center"/>
    </xf>
    <xf numFmtId="0" fontId="0" fillId="0" borderId="0" xfId="0" applyFill="1" applyBorder="1" applyAlignment="1" applyProtection="1">
      <alignment horizontal="left" wrapText="1"/>
      <protection hidden="1"/>
    </xf>
    <xf numFmtId="0" fontId="0" fillId="0" borderId="0" xfId="0" applyFill="1" applyBorder="1" applyAlignment="1" applyProtection="1">
      <alignment wrapText="1"/>
      <protection hidden="1"/>
    </xf>
    <xf numFmtId="0" fontId="41" fillId="8" borderId="50" xfId="0" applyFont="1" applyFill="1" applyBorder="1" applyAlignment="1">
      <alignment vertical="center" wrapText="1"/>
    </xf>
    <xf numFmtId="0" fontId="41" fillId="8" borderId="10" xfId="0" applyFont="1" applyFill="1" applyBorder="1" applyAlignment="1">
      <alignment horizontal="left" vertical="center" wrapText="1"/>
    </xf>
    <xf numFmtId="0" fontId="0" fillId="0" borderId="0" xfId="0" applyAlignment="1">
      <alignment vertical="center" wrapText="1"/>
    </xf>
    <xf numFmtId="0" fontId="41" fillId="8" borderId="15" xfId="0" applyFont="1" applyFill="1" applyBorder="1" applyAlignment="1">
      <alignment horizontal="left" vertical="center" wrapText="1"/>
    </xf>
    <xf numFmtId="0" fontId="40" fillId="0" borderId="0" xfId="0" applyFont="1" applyFill="1" applyBorder="1" applyAlignment="1">
      <alignment horizontal="center"/>
    </xf>
    <xf numFmtId="0" fontId="40" fillId="0" borderId="9" xfId="0" applyFont="1" applyFill="1" applyBorder="1" applyAlignment="1">
      <alignment horizontal="left" wrapText="1"/>
    </xf>
    <xf numFmtId="44" fontId="40" fillId="0" borderId="9" xfId="3" applyFont="1" applyFill="1" applyBorder="1" applyAlignment="1">
      <alignment horizontal="center"/>
    </xf>
    <xf numFmtId="0" fontId="41" fillId="8" borderId="51" xfId="0" applyFont="1" applyFill="1" applyBorder="1" applyAlignment="1">
      <alignment vertical="center" wrapText="1"/>
    </xf>
    <xf numFmtId="0" fontId="41" fillId="9" borderId="52" xfId="0" applyFont="1" applyFill="1" applyBorder="1" applyAlignment="1" applyProtection="1">
      <alignment vertical="center" wrapText="1"/>
      <protection hidden="1"/>
    </xf>
    <xf numFmtId="44" fontId="41" fillId="0" borderId="19" xfId="3" applyFont="1" applyFill="1" applyBorder="1" applyAlignment="1">
      <alignment vertical="center"/>
    </xf>
    <xf numFmtId="0" fontId="0" fillId="0" borderId="0" xfId="0" applyAlignment="1">
      <alignment horizontal="center" vertical="center"/>
    </xf>
    <xf numFmtId="0" fontId="50" fillId="0" borderId="0" xfId="0" applyFont="1" applyProtection="1">
      <protection hidden="1"/>
    </xf>
    <xf numFmtId="0" fontId="50" fillId="0" borderId="0" xfId="0" applyFont="1" applyBorder="1" applyProtection="1">
      <protection hidden="1"/>
    </xf>
    <xf numFmtId="0" fontId="34" fillId="0" borderId="30" xfId="0" applyFont="1" applyBorder="1" applyProtection="1">
      <protection hidden="1"/>
    </xf>
    <xf numFmtId="0" fontId="50" fillId="0" borderId="15" xfId="0" applyFont="1" applyBorder="1" applyAlignment="1" applyProtection="1">
      <alignment horizontal="center"/>
      <protection hidden="1"/>
    </xf>
    <xf numFmtId="0" fontId="34" fillId="0" borderId="6" xfId="0" applyFont="1" applyBorder="1" applyProtection="1">
      <protection hidden="1"/>
    </xf>
    <xf numFmtId="0" fontId="50" fillId="0" borderId="12" xfId="0" applyFont="1" applyBorder="1" applyAlignment="1" applyProtection="1">
      <alignment horizontal="center"/>
      <protection hidden="1"/>
    </xf>
    <xf numFmtId="0" fontId="34" fillId="0" borderId="53" xfId="0" applyFont="1" applyFill="1" applyBorder="1" applyAlignment="1" applyProtection="1">
      <alignment horizontal="center" wrapText="1"/>
      <protection hidden="1"/>
    </xf>
    <xf numFmtId="0" fontId="34" fillId="0" borderId="54" xfId="0" applyFont="1" applyFill="1" applyBorder="1" applyAlignment="1" applyProtection="1">
      <alignment horizontal="center"/>
      <protection hidden="1"/>
    </xf>
    <xf numFmtId="0" fontId="50" fillId="0" borderId="0" xfId="0" applyFont="1" applyFill="1" applyBorder="1" applyAlignment="1" applyProtection="1">
      <alignment horizontal="center"/>
      <protection hidden="1"/>
    </xf>
    <xf numFmtId="164" fontId="50" fillId="0" borderId="0" xfId="0" applyNumberFormat="1" applyFont="1" applyFill="1" applyBorder="1" applyAlignment="1" applyProtection="1">
      <alignment horizontal="center"/>
      <protection hidden="1"/>
    </xf>
    <xf numFmtId="10" fontId="50" fillId="0" borderId="0" xfId="0" applyNumberFormat="1" applyFont="1" applyFill="1" applyBorder="1" applyAlignment="1" applyProtection="1">
      <protection hidden="1"/>
    </xf>
    <xf numFmtId="0" fontId="50" fillId="0" borderId="0" xfId="0" applyFont="1" applyFill="1" applyBorder="1" applyAlignment="1" applyProtection="1">
      <protection hidden="1"/>
    </xf>
    <xf numFmtId="14" fontId="50" fillId="0" borderId="12" xfId="0" applyNumberFormat="1" applyFont="1" applyBorder="1" applyAlignment="1" applyProtection="1">
      <alignment horizontal="center"/>
      <protection hidden="1"/>
    </xf>
    <xf numFmtId="0" fontId="34" fillId="0" borderId="18" xfId="0" applyFont="1" applyBorder="1" applyProtection="1">
      <protection hidden="1"/>
    </xf>
    <xf numFmtId="14" fontId="50" fillId="0" borderId="17" xfId="0" applyNumberFormat="1" applyFont="1" applyBorder="1" applyAlignment="1" applyProtection="1">
      <alignment horizontal="center"/>
      <protection hidden="1"/>
    </xf>
    <xf numFmtId="0" fontId="34" fillId="0" borderId="0" xfId="0" applyFont="1" applyBorder="1" applyProtection="1">
      <protection hidden="1"/>
    </xf>
    <xf numFmtId="14" fontId="50" fillId="0" borderId="0" xfId="0" applyNumberFormat="1" applyFont="1" applyBorder="1" applyAlignment="1" applyProtection="1">
      <alignment horizontal="center"/>
      <protection hidden="1"/>
    </xf>
    <xf numFmtId="0" fontId="50" fillId="0" borderId="0" xfId="0" applyFont="1" applyAlignment="1" applyProtection="1">
      <alignment horizontal="right"/>
      <protection hidden="1"/>
    </xf>
    <xf numFmtId="0" fontId="50" fillId="0" borderId="0" xfId="0" applyFont="1" applyAlignment="1" applyProtection="1">
      <alignment horizontal="left"/>
      <protection hidden="1"/>
    </xf>
    <xf numFmtId="44" fontId="34" fillId="0" borderId="35" xfId="3" applyFont="1" applyFill="1" applyBorder="1" applyAlignment="1" applyProtection="1">
      <alignment horizontal="right"/>
      <protection hidden="1"/>
    </xf>
    <xf numFmtId="0" fontId="34" fillId="0" borderId="35" xfId="3" applyNumberFormat="1" applyFont="1" applyFill="1" applyBorder="1" applyAlignment="1" applyProtection="1">
      <alignment horizontal="left"/>
      <protection hidden="1"/>
    </xf>
    <xf numFmtId="0" fontId="34" fillId="0" borderId="35" xfId="0" applyFont="1" applyFill="1" applyBorder="1" applyAlignment="1" applyProtection="1">
      <alignment horizontal="right"/>
      <protection hidden="1"/>
    </xf>
    <xf numFmtId="0" fontId="34" fillId="0" borderId="35" xfId="0" applyFont="1" applyFill="1" applyBorder="1" applyAlignment="1" applyProtection="1">
      <alignment horizontal="left"/>
      <protection hidden="1"/>
    </xf>
    <xf numFmtId="0" fontId="50" fillId="0" borderId="0" xfId="0" applyFont="1" applyFill="1" applyBorder="1" applyAlignment="1" applyProtection="1">
      <alignment horizontal="right"/>
      <protection hidden="1"/>
    </xf>
    <xf numFmtId="0" fontId="50" fillId="0" borderId="0" xfId="0" applyFont="1" applyFill="1" applyBorder="1" applyAlignment="1" applyProtection="1">
      <alignment horizontal="left" vertical="center"/>
      <protection hidden="1"/>
    </xf>
    <xf numFmtId="44" fontId="50" fillId="0" borderId="0" xfId="3" applyFont="1" applyFill="1" applyBorder="1" applyAlignment="1" applyProtection="1">
      <protection locked="0" hidden="1"/>
    </xf>
    <xf numFmtId="44" fontId="50" fillId="0" borderId="0" xfId="3" applyFont="1" applyFill="1" applyBorder="1" applyAlignment="1" applyProtection="1">
      <protection hidden="1"/>
    </xf>
    <xf numFmtId="0" fontId="50" fillId="0" borderId="0" xfId="0" applyFont="1" applyFill="1" applyBorder="1" applyAlignment="1" applyProtection="1">
      <alignment horizontal="left" vertical="center" wrapText="1"/>
      <protection hidden="1"/>
    </xf>
    <xf numFmtId="0" fontId="50" fillId="0" borderId="55" xfId="0" applyFont="1" applyFill="1" applyBorder="1" applyAlignment="1" applyProtection="1">
      <alignment horizontal="left"/>
      <protection hidden="1"/>
    </xf>
    <xf numFmtId="44" fontId="50" fillId="0" borderId="55" xfId="3" applyFont="1" applyFill="1" applyBorder="1" applyAlignment="1" applyProtection="1">
      <protection hidden="1"/>
    </xf>
    <xf numFmtId="43" fontId="50" fillId="0" borderId="9" xfId="0" applyNumberFormat="1" applyFont="1" applyFill="1" applyBorder="1" applyAlignment="1" applyProtection="1">
      <protection hidden="1"/>
    </xf>
    <xf numFmtId="44" fontId="50" fillId="0" borderId="9" xfId="3" applyFont="1" applyFill="1" applyBorder="1" applyAlignment="1" applyProtection="1">
      <protection hidden="1"/>
    </xf>
    <xf numFmtId="0" fontId="50" fillId="0" borderId="0" xfId="0" applyFont="1" applyFill="1" applyBorder="1" applyAlignment="1" applyProtection="1">
      <alignment horizontal="left"/>
      <protection hidden="1"/>
    </xf>
    <xf numFmtId="43" fontId="50" fillId="0" borderId="0" xfId="0" applyNumberFormat="1" applyFont="1" applyFill="1" applyBorder="1" applyAlignment="1" applyProtection="1">
      <protection hidden="1"/>
    </xf>
    <xf numFmtId="0" fontId="50" fillId="0" borderId="56" xfId="0" applyFont="1" applyFill="1" applyBorder="1" applyAlignment="1" applyProtection="1">
      <alignment horizontal="left"/>
      <protection hidden="1"/>
    </xf>
    <xf numFmtId="44" fontId="50" fillId="0" borderId="56" xfId="0" applyNumberFormat="1" applyFont="1" applyFill="1" applyBorder="1" applyAlignment="1" applyProtection="1">
      <alignment horizontal="right"/>
      <protection hidden="1"/>
    </xf>
    <xf numFmtId="44" fontId="50" fillId="0" borderId="56" xfId="3" applyFont="1" applyFill="1" applyBorder="1" applyAlignment="1" applyProtection="1">
      <alignment horizontal="right"/>
      <protection hidden="1"/>
    </xf>
    <xf numFmtId="10" fontId="50" fillId="0" borderId="0" xfId="0" applyNumberFormat="1" applyFont="1" applyFill="1" applyBorder="1" applyAlignment="1" applyProtection="1">
      <alignment horizontal="right"/>
      <protection hidden="1"/>
    </xf>
    <xf numFmtId="7" fontId="50" fillId="0" borderId="56" xfId="0" applyNumberFormat="1" applyFont="1" applyFill="1" applyBorder="1" applyAlignment="1" applyProtection="1">
      <alignment horizontal="right"/>
      <protection hidden="1"/>
    </xf>
    <xf numFmtId="0" fontId="34" fillId="0" borderId="56" xfId="0" applyFont="1" applyFill="1" applyBorder="1" applyAlignment="1" applyProtection="1">
      <alignment horizontal="left"/>
      <protection hidden="1"/>
    </xf>
    <xf numFmtId="10" fontId="50" fillId="7" borderId="56" xfId="0" applyNumberFormat="1" applyFont="1" applyFill="1" applyBorder="1" applyAlignment="1" applyProtection="1">
      <alignment horizontal="right"/>
      <protection locked="0" hidden="1"/>
    </xf>
    <xf numFmtId="10" fontId="50" fillId="0" borderId="56" xfId="0" applyNumberFormat="1" applyFont="1" applyFill="1" applyBorder="1" applyAlignment="1" applyProtection="1">
      <alignment horizontal="right"/>
      <protection hidden="1"/>
    </xf>
    <xf numFmtId="0" fontId="50" fillId="0" borderId="57" xfId="0" applyFont="1" applyFill="1" applyBorder="1" applyAlignment="1" applyProtection="1">
      <alignment horizontal="left"/>
      <protection hidden="1"/>
    </xf>
    <xf numFmtId="44" fontId="50" fillId="0" borderId="57" xfId="3" applyFont="1" applyFill="1" applyBorder="1" applyAlignment="1" applyProtection="1">
      <protection hidden="1"/>
    </xf>
    <xf numFmtId="44" fontId="50" fillId="0" borderId="0" xfId="3" applyNumberFormat="1" applyFont="1" applyFill="1" applyBorder="1" applyAlignment="1" applyProtection="1">
      <protection hidden="1"/>
    </xf>
    <xf numFmtId="0" fontId="34" fillId="0" borderId="0" xfId="0" applyFont="1" applyFill="1" applyBorder="1" applyAlignment="1" applyProtection="1">
      <protection hidden="1"/>
    </xf>
    <xf numFmtId="0" fontId="50" fillId="0" borderId="0" xfId="0" applyFont="1" applyFill="1" applyBorder="1" applyAlignment="1" applyProtection="1">
      <alignment wrapText="1"/>
      <protection hidden="1"/>
    </xf>
    <xf numFmtId="14" fontId="50" fillId="0" borderId="0" xfId="0" applyNumberFormat="1" applyFont="1" applyAlignment="1" applyProtection="1">
      <alignment horizontal="left"/>
      <protection hidden="1"/>
    </xf>
    <xf numFmtId="44" fontId="50" fillId="7" borderId="0" xfId="3" applyFont="1" applyFill="1" applyBorder="1" applyAlignment="1" applyProtection="1">
      <protection locked="0" hidden="1"/>
    </xf>
    <xf numFmtId="0" fontId="71" fillId="10" borderId="58" xfId="0" applyFont="1" applyFill="1" applyBorder="1" applyAlignment="1" applyProtection="1">
      <alignment horizontal="left" vertical="center"/>
      <protection hidden="1"/>
    </xf>
    <xf numFmtId="0" fontId="71" fillId="10" borderId="59" xfId="0" applyFont="1" applyFill="1" applyBorder="1" applyAlignment="1" applyProtection="1">
      <alignment horizontal="center" vertical="center" wrapText="1"/>
      <protection hidden="1"/>
    </xf>
    <xf numFmtId="0" fontId="72" fillId="6" borderId="60" xfId="0" applyFont="1" applyFill="1" applyBorder="1" applyAlignment="1" applyProtection="1">
      <alignment horizontal="center"/>
      <protection hidden="1"/>
    </xf>
    <xf numFmtId="14" fontId="72" fillId="6" borderId="61" xfId="0" applyNumberFormat="1" applyFont="1" applyFill="1" applyBorder="1" applyAlignment="1" applyProtection="1">
      <alignment horizontal="center"/>
      <protection hidden="1"/>
    </xf>
    <xf numFmtId="0" fontId="73" fillId="0" borderId="0" xfId="0" applyFont="1" applyFill="1" applyBorder="1" applyAlignment="1" applyProtection="1">
      <protection hidden="1"/>
    </xf>
    <xf numFmtId="0" fontId="73" fillId="6" borderId="60" xfId="0" applyFont="1" applyFill="1" applyBorder="1" applyAlignment="1" applyProtection="1">
      <alignment horizontal="left"/>
      <protection hidden="1"/>
    </xf>
    <xf numFmtId="0" fontId="73" fillId="10" borderId="60" xfId="0" applyFont="1" applyFill="1" applyBorder="1" applyAlignment="1" applyProtection="1">
      <alignment horizontal="left"/>
      <protection hidden="1"/>
    </xf>
    <xf numFmtId="0" fontId="73" fillId="10" borderId="60" xfId="0" applyFont="1" applyFill="1" applyBorder="1" applyAlignment="1" applyProtection="1">
      <alignment horizontal="left" wrapText="1"/>
      <protection hidden="1"/>
    </xf>
    <xf numFmtId="0" fontId="72" fillId="6" borderId="62" xfId="0" applyFont="1" applyFill="1" applyBorder="1" applyAlignment="1" applyProtection="1">
      <alignment horizontal="left"/>
      <protection hidden="1"/>
    </xf>
    <xf numFmtId="44" fontId="73" fillId="6" borderId="63" xfId="3" applyFont="1" applyFill="1" applyBorder="1" applyAlignment="1" applyProtection="1">
      <protection hidden="1"/>
    </xf>
    <xf numFmtId="0" fontId="71" fillId="0" borderId="58" xfId="0" applyFont="1" applyFill="1" applyBorder="1" applyAlignment="1" applyProtection="1">
      <alignment horizontal="center" vertical="center" wrapText="1"/>
      <protection hidden="1"/>
    </xf>
    <xf numFmtId="14" fontId="72" fillId="6" borderId="0" xfId="0" applyNumberFormat="1" applyFont="1" applyFill="1" applyBorder="1" applyAlignment="1" applyProtection="1">
      <alignment horizontal="center"/>
      <protection hidden="1"/>
    </xf>
    <xf numFmtId="0" fontId="72" fillId="6" borderId="60" xfId="0" applyFont="1" applyFill="1" applyBorder="1" applyAlignment="1" applyProtection="1">
      <alignment horizontal="left"/>
      <protection hidden="1"/>
    </xf>
    <xf numFmtId="0" fontId="73" fillId="6" borderId="61" xfId="0" applyFont="1" applyFill="1" applyBorder="1" applyAlignment="1" applyProtection="1">
      <protection hidden="1"/>
    </xf>
    <xf numFmtId="44" fontId="73" fillId="6" borderId="60" xfId="3" applyFont="1" applyFill="1" applyBorder="1" applyAlignment="1" applyProtection="1">
      <alignment horizontal="left"/>
      <protection hidden="1"/>
    </xf>
    <xf numFmtId="44" fontId="73" fillId="10" borderId="60" xfId="3" applyFont="1" applyFill="1" applyBorder="1" applyAlignment="1" applyProtection="1">
      <alignment horizontal="left"/>
      <protection hidden="1"/>
    </xf>
    <xf numFmtId="44" fontId="72" fillId="6" borderId="62" xfId="3" applyFont="1" applyFill="1" applyBorder="1" applyAlignment="1" applyProtection="1">
      <alignment horizontal="left"/>
      <protection hidden="1"/>
    </xf>
    <xf numFmtId="0" fontId="71" fillId="0" borderId="0" xfId="0" applyFont="1" applyFill="1" applyBorder="1" applyAlignment="1" applyProtection="1">
      <alignment horizontal="center" vertical="center"/>
      <protection hidden="1"/>
    </xf>
    <xf numFmtId="10" fontId="73" fillId="6" borderId="61" xfId="0" applyNumberFormat="1" applyFont="1" applyFill="1" applyBorder="1" applyAlignment="1" applyProtection="1">
      <alignment horizontal="right"/>
      <protection hidden="1"/>
    </xf>
    <xf numFmtId="10" fontId="73" fillId="0" borderId="0" xfId="0" applyNumberFormat="1" applyFont="1" applyFill="1" applyBorder="1" applyAlignment="1" applyProtection="1">
      <alignment horizontal="right"/>
      <protection hidden="1"/>
    </xf>
    <xf numFmtId="10" fontId="73" fillId="10" borderId="61" xfId="3" applyNumberFormat="1" applyFont="1" applyFill="1" applyBorder="1" applyAlignment="1" applyProtection="1">
      <alignment horizontal="right"/>
      <protection hidden="1"/>
    </xf>
    <xf numFmtId="10" fontId="73" fillId="0" borderId="0" xfId="3" applyNumberFormat="1" applyFont="1" applyFill="1" applyBorder="1" applyAlignment="1" applyProtection="1">
      <alignment horizontal="right"/>
      <protection hidden="1"/>
    </xf>
    <xf numFmtId="10" fontId="73" fillId="6" borderId="61" xfId="3" applyNumberFormat="1" applyFont="1" applyFill="1" applyBorder="1" applyAlignment="1" applyProtection="1">
      <alignment horizontal="right"/>
      <protection hidden="1"/>
    </xf>
    <xf numFmtId="10" fontId="73" fillId="6" borderId="63" xfId="3" applyNumberFormat="1" applyFont="1" applyFill="1" applyBorder="1" applyAlignment="1" applyProtection="1">
      <alignment horizontal="right"/>
      <protection hidden="1"/>
    </xf>
    <xf numFmtId="44" fontId="73" fillId="11" borderId="61" xfId="3" applyFont="1" applyFill="1" applyBorder="1" applyAlignment="1" applyProtection="1">
      <protection locked="0" hidden="1"/>
    </xf>
    <xf numFmtId="0" fontId="50" fillId="0" borderId="0" xfId="0" applyFont="1" applyFill="1" applyProtection="1">
      <protection hidden="1"/>
    </xf>
    <xf numFmtId="167" fontId="73" fillId="6" borderId="61" xfId="0" applyNumberFormat="1" applyFont="1" applyFill="1" applyBorder="1" applyAlignment="1" applyProtection="1">
      <alignment horizontal="right"/>
      <protection hidden="1"/>
    </xf>
    <xf numFmtId="167" fontId="73" fillId="10" borderId="61" xfId="3" applyNumberFormat="1" applyFont="1" applyFill="1" applyBorder="1" applyAlignment="1" applyProtection="1">
      <alignment horizontal="right"/>
      <protection hidden="1"/>
    </xf>
    <xf numFmtId="167" fontId="73" fillId="6" borderId="61" xfId="3" applyNumberFormat="1" applyFont="1" applyFill="1" applyBorder="1" applyAlignment="1" applyProtection="1">
      <alignment horizontal="right"/>
      <protection hidden="1"/>
    </xf>
    <xf numFmtId="167" fontId="73" fillId="6" borderId="63" xfId="3" applyNumberFormat="1" applyFont="1" applyFill="1" applyBorder="1" applyAlignment="1" applyProtection="1">
      <alignment horizontal="right"/>
      <protection hidden="1"/>
    </xf>
    <xf numFmtId="0" fontId="34" fillId="0" borderId="0" xfId="0" applyFont="1" applyFill="1" applyBorder="1" applyAlignment="1" applyProtection="1">
      <alignment horizontal="right" wrapText="1"/>
      <protection hidden="1"/>
    </xf>
    <xf numFmtId="0" fontId="34" fillId="0" borderId="0" xfId="0" applyFont="1" applyAlignment="1" applyProtection="1">
      <alignment horizontal="right"/>
      <protection hidden="1"/>
    </xf>
    <xf numFmtId="164" fontId="50" fillId="0" borderId="0" xfId="0" applyNumberFormat="1" applyFont="1" applyAlignment="1" applyProtection="1">
      <alignment horizontal="left"/>
      <protection hidden="1"/>
    </xf>
    <xf numFmtId="0" fontId="50" fillId="0" borderId="27" xfId="0" applyFont="1" applyFill="1" applyBorder="1" applyAlignment="1" applyProtection="1">
      <alignment horizontal="center"/>
      <protection hidden="1"/>
    </xf>
    <xf numFmtId="0" fontId="50" fillId="0" borderId="64" xfId="0" applyFont="1" applyFill="1" applyBorder="1" applyAlignment="1" applyProtection="1">
      <alignment horizontal="center"/>
      <protection hidden="1"/>
    </xf>
    <xf numFmtId="0" fontId="34" fillId="0" borderId="32" xfId="0" applyFont="1" applyFill="1" applyBorder="1" applyAlignment="1" applyProtection="1">
      <alignment horizontal="center" vertical="center"/>
      <protection hidden="1"/>
    </xf>
    <xf numFmtId="14" fontId="44" fillId="7" borderId="27" xfId="0" applyNumberFormat="1" applyFont="1" applyFill="1" applyBorder="1" applyAlignment="1" applyProtection="1">
      <alignment horizontal="center"/>
      <protection locked="0" hidden="1"/>
    </xf>
    <xf numFmtId="0" fontId="44" fillId="0" borderId="65" xfId="0" applyFont="1" applyFill="1" applyBorder="1" applyAlignment="1" applyProtection="1">
      <alignment horizontal="center"/>
      <protection hidden="1"/>
    </xf>
    <xf numFmtId="14" fontId="44" fillId="7" borderId="65" xfId="0" applyNumberFormat="1" applyFont="1" applyFill="1" applyBorder="1" applyAlignment="1" applyProtection="1">
      <alignment horizontal="center"/>
      <protection locked="0" hidden="1"/>
    </xf>
    <xf numFmtId="0" fontId="44" fillId="0" borderId="0" xfId="0" applyFont="1" applyFill="1" applyBorder="1" applyAlignment="1" applyProtection="1">
      <alignment horizontal="center"/>
      <protection locked="0" hidden="1"/>
    </xf>
    <xf numFmtId="14" fontId="44" fillId="0" borderId="0" xfId="0" applyNumberFormat="1" applyFont="1" applyFill="1" applyBorder="1" applyAlignment="1" applyProtection="1">
      <alignment horizontal="center"/>
      <protection locked="0" hidden="1"/>
    </xf>
    <xf numFmtId="0" fontId="44" fillId="0" borderId="9" xfId="0" applyFont="1" applyFill="1" applyBorder="1" applyAlignment="1" applyProtection="1">
      <alignment horizontal="center"/>
      <protection locked="0" hidden="1"/>
    </xf>
    <xf numFmtId="14" fontId="44" fillId="0" borderId="9" xfId="0" applyNumberFormat="1" applyFont="1" applyFill="1" applyBorder="1" applyAlignment="1" applyProtection="1">
      <alignment horizontal="center"/>
      <protection locked="0" hidden="1"/>
    </xf>
    <xf numFmtId="0" fontId="44" fillId="7" borderId="27" xfId="0" applyFont="1" applyFill="1" applyBorder="1" applyAlignment="1" applyProtection="1">
      <alignment horizontal="left" vertical="center" wrapText="1"/>
      <protection locked="0" hidden="1"/>
    </xf>
    <xf numFmtId="0" fontId="44" fillId="7" borderId="66" xfId="0" applyFont="1" applyFill="1" applyBorder="1" applyAlignment="1" applyProtection="1">
      <alignment horizontal="left" vertical="center" wrapText="1"/>
      <protection locked="0" hidden="1"/>
    </xf>
    <xf numFmtId="0" fontId="44" fillId="7" borderId="67" xfId="0" applyFont="1" applyFill="1" applyBorder="1" applyAlignment="1" applyProtection="1">
      <alignment horizontal="left" vertical="center" wrapText="1"/>
      <protection locked="0" hidden="1"/>
    </xf>
    <xf numFmtId="0" fontId="44" fillId="7" borderId="68" xfId="0" applyFont="1" applyFill="1" applyBorder="1" applyAlignment="1" applyProtection="1">
      <alignment horizontal="left" vertical="center" wrapText="1"/>
      <protection locked="0" hidden="1"/>
    </xf>
    <xf numFmtId="0" fontId="44" fillId="7" borderId="69" xfId="0" applyFont="1" applyFill="1" applyBorder="1" applyAlignment="1" applyProtection="1">
      <alignment horizontal="left" vertical="center" wrapText="1"/>
      <protection locked="0" hidden="1"/>
    </xf>
    <xf numFmtId="167" fontId="72" fillId="6" borderId="62" xfId="3" applyNumberFormat="1" applyFont="1" applyFill="1" applyBorder="1" applyAlignment="1" applyProtection="1">
      <alignment horizontal="right"/>
      <protection hidden="1"/>
    </xf>
    <xf numFmtId="0" fontId="34" fillId="0" borderId="0" xfId="3" applyNumberFormat="1" applyFont="1" applyFill="1" applyBorder="1" applyAlignment="1" applyProtection="1">
      <alignment horizontal="left"/>
      <protection hidden="1"/>
    </xf>
    <xf numFmtId="44" fontId="50" fillId="0" borderId="0" xfId="0" applyNumberFormat="1" applyFont="1" applyFill="1" applyBorder="1" applyAlignment="1" applyProtection="1">
      <alignment horizontal="right"/>
      <protection hidden="1"/>
    </xf>
    <xf numFmtId="44" fontId="73" fillId="11" borderId="0" xfId="3" applyFont="1" applyFill="1" applyBorder="1" applyAlignment="1" applyProtection="1">
      <protection locked="0" hidden="1"/>
    </xf>
    <xf numFmtId="0" fontId="50" fillId="0" borderId="0" xfId="0" applyFont="1" applyFill="1" applyBorder="1" applyAlignment="1" applyProtection="1">
      <alignment horizontal="center" vertical="center" wrapText="1"/>
      <protection hidden="1"/>
    </xf>
    <xf numFmtId="14" fontId="50" fillId="0" borderId="0" xfId="0" applyNumberFormat="1" applyFont="1" applyFill="1" applyBorder="1" applyAlignment="1" applyProtection="1">
      <alignment horizontal="center"/>
      <protection hidden="1"/>
    </xf>
    <xf numFmtId="0" fontId="50" fillId="0" borderId="0" xfId="0" applyFont="1" applyFill="1" applyAlignment="1" applyProtection="1">
      <alignment horizontal="left"/>
      <protection hidden="1"/>
    </xf>
    <xf numFmtId="10" fontId="50" fillId="0" borderId="0" xfId="0" applyNumberFormat="1" applyFont="1" applyFill="1" applyBorder="1" applyAlignment="1" applyProtection="1">
      <alignment horizontal="right"/>
      <protection locked="0" hidden="1"/>
    </xf>
    <xf numFmtId="14" fontId="50" fillId="0" borderId="0" xfId="0" applyNumberFormat="1" applyFont="1" applyFill="1" applyAlignment="1" applyProtection="1">
      <alignment horizontal="left"/>
      <protection hidden="1"/>
    </xf>
    <xf numFmtId="164" fontId="50" fillId="0" borderId="0" xfId="0" applyNumberFormat="1" applyFont="1" applyFill="1" applyAlignment="1" applyProtection="1">
      <alignment horizontal="left"/>
      <protection hidden="1"/>
    </xf>
    <xf numFmtId="14" fontId="72" fillId="0" borderId="0" xfId="0" applyNumberFormat="1" applyFont="1" applyFill="1" applyBorder="1" applyAlignment="1" applyProtection="1">
      <alignment horizontal="center"/>
      <protection hidden="1"/>
    </xf>
    <xf numFmtId="0" fontId="50" fillId="0" borderId="0" xfId="0" applyFont="1" applyFill="1" applyBorder="1" applyProtection="1">
      <protection hidden="1"/>
    </xf>
    <xf numFmtId="167" fontId="73" fillId="0" borderId="0" xfId="0" applyNumberFormat="1" applyFont="1" applyFill="1" applyBorder="1" applyAlignment="1" applyProtection="1">
      <alignment horizontal="right"/>
      <protection hidden="1"/>
    </xf>
    <xf numFmtId="167" fontId="73" fillId="0" borderId="0" xfId="3" applyNumberFormat="1" applyFont="1" applyFill="1" applyBorder="1" applyAlignment="1" applyProtection="1">
      <alignment horizontal="right"/>
      <protection hidden="1"/>
    </xf>
    <xf numFmtId="44" fontId="72" fillId="0" borderId="0" xfId="3" applyFont="1" applyFill="1" applyBorder="1" applyAlignment="1" applyProtection="1">
      <alignment horizontal="center"/>
      <protection locked="0" hidden="1"/>
    </xf>
    <xf numFmtId="0" fontId="71" fillId="0" borderId="59" xfId="0" applyFont="1" applyFill="1" applyBorder="1" applyAlignment="1" applyProtection="1">
      <alignment horizontal="center" vertical="center" wrapText="1"/>
      <protection hidden="1"/>
    </xf>
    <xf numFmtId="44" fontId="75" fillId="0" borderId="0" xfId="3" applyFont="1" applyFill="1" applyBorder="1" applyAlignment="1" applyProtection="1">
      <protection locked="0" hidden="1"/>
    </xf>
    <xf numFmtId="44" fontId="73" fillId="7" borderId="70" xfId="3" applyFont="1" applyFill="1" applyBorder="1" applyAlignment="1" applyProtection="1">
      <protection locked="0" hidden="1"/>
    </xf>
    <xf numFmtId="167" fontId="45" fillId="0" borderId="0" xfId="3" applyNumberFormat="1" applyFont="1" applyFill="1" applyBorder="1" applyAlignment="1" applyProtection="1">
      <alignment horizontal="center" wrapText="1"/>
      <protection hidden="1"/>
    </xf>
    <xf numFmtId="0" fontId="44" fillId="0" borderId="0" xfId="0" applyFont="1" applyFill="1" applyBorder="1" applyAlignment="1" applyProtection="1">
      <alignment horizontal="center" wrapText="1"/>
      <protection hidden="1"/>
    </xf>
    <xf numFmtId="0" fontId="44" fillId="0" borderId="0" xfId="0" applyFont="1" applyFill="1" applyBorder="1" applyAlignment="1" applyProtection="1">
      <alignment horizontal="center" vertical="center" wrapText="1"/>
      <protection hidden="1"/>
    </xf>
    <xf numFmtId="0" fontId="50" fillId="0" borderId="71" xfId="0" applyFont="1" applyFill="1" applyBorder="1" applyAlignment="1" applyProtection="1">
      <alignment horizontal="center"/>
      <protection hidden="1"/>
    </xf>
    <xf numFmtId="0" fontId="50" fillId="0" borderId="28" xfId="0" applyFont="1" applyFill="1" applyBorder="1" applyAlignment="1" applyProtection="1">
      <alignment horizontal="center"/>
      <protection hidden="1"/>
    </xf>
    <xf numFmtId="0" fontId="34" fillId="0" borderId="72" xfId="0" applyFont="1" applyFill="1" applyBorder="1" applyAlignment="1" applyProtection="1">
      <alignment horizontal="center" vertical="center"/>
      <protection hidden="1"/>
    </xf>
    <xf numFmtId="0" fontId="34" fillId="0" borderId="73" xfId="0" applyFont="1" applyFill="1" applyBorder="1" applyAlignment="1" applyProtection="1">
      <alignment horizontal="center"/>
      <protection hidden="1"/>
    </xf>
    <xf numFmtId="9" fontId="50" fillId="0" borderId="73" xfId="0" applyNumberFormat="1" applyFont="1" applyFill="1" applyBorder="1" applyAlignment="1" applyProtection="1">
      <protection hidden="1"/>
    </xf>
    <xf numFmtId="0" fontId="50" fillId="0" borderId="74" xfId="0" applyFont="1" applyFill="1" applyBorder="1" applyAlignment="1" applyProtection="1">
      <alignment horizontal="center"/>
      <protection hidden="1"/>
    </xf>
    <xf numFmtId="0" fontId="50" fillId="0" borderId="75" xfId="0" applyFont="1" applyFill="1" applyBorder="1" applyAlignment="1" applyProtection="1">
      <alignment horizontal="center"/>
      <protection hidden="1"/>
    </xf>
    <xf numFmtId="44" fontId="50" fillId="0" borderId="64" xfId="0" applyNumberFormat="1" applyFont="1" applyFill="1" applyBorder="1" applyAlignment="1" applyProtection="1">
      <alignment horizontal="center"/>
      <protection hidden="1"/>
    </xf>
    <xf numFmtId="44" fontId="50" fillId="0" borderId="27" xfId="0" applyNumberFormat="1" applyFont="1" applyFill="1" applyBorder="1" applyAlignment="1" applyProtection="1">
      <alignment horizontal="center"/>
      <protection hidden="1"/>
    </xf>
    <xf numFmtId="44" fontId="50" fillId="0" borderId="75" xfId="0" applyNumberFormat="1" applyFont="1" applyFill="1" applyBorder="1" applyAlignment="1" applyProtection="1">
      <alignment horizontal="center"/>
      <protection hidden="1"/>
    </xf>
    <xf numFmtId="44" fontId="50" fillId="0" borderId="64" xfId="3" applyFont="1" applyFill="1" applyBorder="1" applyAlignment="1" applyProtection="1">
      <alignment horizontal="center"/>
      <protection hidden="1"/>
    </xf>
    <xf numFmtId="44" fontId="50" fillId="0" borderId="27" xfId="3" applyFont="1" applyFill="1" applyBorder="1" applyAlignment="1" applyProtection="1">
      <alignment horizontal="center"/>
      <protection hidden="1"/>
    </xf>
    <xf numFmtId="44" fontId="50" fillId="0" borderId="75" xfId="3" applyFont="1" applyFill="1" applyBorder="1" applyAlignment="1" applyProtection="1">
      <alignment horizontal="center"/>
      <protection hidden="1"/>
    </xf>
    <xf numFmtId="44" fontId="0" fillId="0" borderId="0" xfId="0" applyNumberFormat="1" applyBorder="1" applyAlignment="1">
      <alignment horizontal="left"/>
    </xf>
    <xf numFmtId="44" fontId="41" fillId="0" borderId="0" xfId="3" applyFont="1" applyFill="1" applyBorder="1" applyAlignment="1">
      <alignment vertical="center"/>
    </xf>
    <xf numFmtId="0" fontId="41" fillId="0" borderId="0" xfId="0" applyFont="1" applyFill="1" applyBorder="1" applyAlignment="1" applyProtection="1">
      <alignment vertical="center" wrapText="1"/>
      <protection hidden="1"/>
    </xf>
    <xf numFmtId="44" fontId="41" fillId="0" borderId="0" xfId="3" applyFont="1" applyFill="1" applyBorder="1" applyAlignment="1" applyProtection="1">
      <alignment vertical="center"/>
      <protection locked="0"/>
    </xf>
    <xf numFmtId="0" fontId="0" fillId="0" borderId="0" xfId="0" applyFill="1"/>
    <xf numFmtId="44" fontId="0" fillId="0" borderId="0" xfId="3" applyFont="1" applyFill="1" applyBorder="1" applyAlignment="1" applyProtection="1">
      <alignment vertical="center" wrapText="1"/>
      <protection hidden="1"/>
    </xf>
    <xf numFmtId="0" fontId="41" fillId="0" borderId="0" xfId="0" applyFont="1" applyFill="1" applyBorder="1" applyAlignment="1">
      <alignment horizontal="center" vertical="center" wrapText="1"/>
    </xf>
    <xf numFmtId="0" fontId="41" fillId="8" borderId="76" xfId="0" applyFont="1" applyFill="1" applyBorder="1" applyAlignment="1">
      <alignment horizontal="left" vertical="center" wrapText="1"/>
    </xf>
    <xf numFmtId="44" fontId="41" fillId="0" borderId="19" xfId="3" applyFont="1" applyFill="1" applyBorder="1" applyAlignment="1" applyProtection="1">
      <alignment vertical="center"/>
    </xf>
    <xf numFmtId="0" fontId="0" fillId="9" borderId="18" xfId="0" applyFill="1" applyBorder="1" applyAlignment="1" applyProtection="1">
      <alignment horizontal="left" vertical="center" wrapText="1"/>
      <protection hidden="1"/>
    </xf>
    <xf numFmtId="0" fontId="41" fillId="8" borderId="77" xfId="0" applyFont="1" applyFill="1" applyBorder="1" applyAlignment="1">
      <alignment horizontal="left" vertical="center" wrapText="1"/>
    </xf>
    <xf numFmtId="44" fontId="0" fillId="0" borderId="0" xfId="0" applyNumberFormat="1"/>
    <xf numFmtId="44" fontId="0" fillId="0" borderId="78" xfId="3" applyFont="1" applyFill="1" applyBorder="1" applyAlignment="1" applyProtection="1">
      <alignment vertical="center" wrapText="1"/>
      <protection hidden="1"/>
    </xf>
    <xf numFmtId="44" fontId="0" fillId="0" borderId="79" xfId="3" applyFont="1" applyFill="1" applyBorder="1" applyAlignment="1" applyProtection="1">
      <alignment vertical="center" wrapText="1"/>
      <protection hidden="1"/>
    </xf>
    <xf numFmtId="0" fontId="0" fillId="0" borderId="43" xfId="0" applyFill="1" applyBorder="1" applyAlignment="1" applyProtection="1">
      <alignment vertical="center" wrapText="1"/>
      <protection hidden="1"/>
    </xf>
    <xf numFmtId="0" fontId="0" fillId="0" borderId="7" xfId="0" applyFill="1" applyBorder="1" applyAlignment="1" applyProtection="1">
      <alignment vertical="center" wrapText="1"/>
      <protection hidden="1"/>
    </xf>
    <xf numFmtId="44" fontId="0" fillId="0" borderId="80" xfId="3" applyFont="1" applyFill="1" applyBorder="1" applyAlignment="1" applyProtection="1">
      <alignment vertical="center" wrapText="1"/>
      <protection hidden="1"/>
    </xf>
    <xf numFmtId="44" fontId="0" fillId="0" borderId="81" xfId="3" applyFont="1" applyFill="1" applyBorder="1" applyAlignment="1" applyProtection="1">
      <alignment vertical="center" wrapText="1"/>
      <protection hidden="1"/>
    </xf>
    <xf numFmtId="44" fontId="0" fillId="0" borderId="82" xfId="3" applyFont="1" applyFill="1" applyBorder="1" applyAlignment="1" applyProtection="1">
      <alignment vertical="center" wrapText="1"/>
      <protection hidden="1"/>
    </xf>
    <xf numFmtId="0" fontId="0" fillId="9" borderId="83" xfId="0" applyFill="1" applyBorder="1" applyAlignment="1" applyProtection="1">
      <alignment horizontal="left" vertical="center" wrapText="1"/>
      <protection hidden="1"/>
    </xf>
    <xf numFmtId="0" fontId="0" fillId="9" borderId="44" xfId="0" applyFill="1" applyBorder="1" applyAlignment="1" applyProtection="1">
      <alignment horizontal="left" vertical="center" wrapText="1"/>
      <protection hidden="1"/>
    </xf>
    <xf numFmtId="0" fontId="0" fillId="0" borderId="22" xfId="0" applyFill="1" applyBorder="1" applyAlignment="1" applyProtection="1">
      <alignment vertical="center" wrapText="1"/>
      <protection hidden="1"/>
    </xf>
    <xf numFmtId="44" fontId="0" fillId="0" borderId="38" xfId="3" applyFont="1" applyFill="1" applyBorder="1" applyAlignment="1" applyProtection="1">
      <alignment vertical="center" wrapText="1"/>
      <protection hidden="1"/>
    </xf>
    <xf numFmtId="166" fontId="0" fillId="0" borderId="40" xfId="3" applyNumberFormat="1" applyFont="1" applyFill="1" applyBorder="1" applyAlignment="1" applyProtection="1">
      <alignment vertical="center" wrapText="1"/>
      <protection hidden="1"/>
    </xf>
    <xf numFmtId="166" fontId="0" fillId="0" borderId="41" xfId="3" applyNumberFormat="1" applyFont="1" applyFill="1" applyBorder="1" applyAlignment="1" applyProtection="1">
      <alignment vertical="center" wrapText="1"/>
      <protection hidden="1"/>
    </xf>
    <xf numFmtId="166" fontId="0" fillId="0" borderId="38" xfId="3" applyNumberFormat="1" applyFont="1" applyFill="1" applyBorder="1" applyAlignment="1" applyProtection="1">
      <alignment vertical="center" wrapText="1"/>
      <protection hidden="1"/>
    </xf>
    <xf numFmtId="0" fontId="0" fillId="0" borderId="84" xfId="0" applyFill="1" applyBorder="1" applyAlignment="1" applyProtection="1">
      <alignment vertical="center" wrapText="1"/>
      <protection hidden="1"/>
    </xf>
    <xf numFmtId="166" fontId="0" fillId="0" borderId="12" xfId="3" applyNumberFormat="1" applyFont="1" applyFill="1" applyBorder="1" applyAlignment="1" applyProtection="1">
      <alignment vertical="center" wrapText="1"/>
      <protection hidden="1"/>
    </xf>
    <xf numFmtId="0" fontId="41" fillId="8" borderId="76" xfId="0" applyFont="1" applyFill="1" applyBorder="1" applyAlignment="1">
      <alignment vertical="center" wrapText="1"/>
    </xf>
    <xf numFmtId="0" fontId="0" fillId="9" borderId="21" xfId="0" applyFill="1" applyBorder="1" applyAlignment="1" applyProtection="1">
      <alignment vertical="center" wrapText="1"/>
      <protection hidden="1"/>
    </xf>
    <xf numFmtId="44" fontId="0" fillId="9" borderId="21" xfId="3" applyFont="1" applyFill="1" applyBorder="1" applyAlignment="1" applyProtection="1">
      <alignment vertical="center" wrapText="1"/>
      <protection hidden="1"/>
    </xf>
    <xf numFmtId="0" fontId="0" fillId="9" borderId="80" xfId="0" applyFill="1" applyBorder="1" applyAlignment="1" applyProtection="1">
      <alignment vertical="center" wrapText="1"/>
      <protection hidden="1"/>
    </xf>
    <xf numFmtId="0" fontId="0" fillId="9" borderId="85" xfId="0" applyFill="1" applyBorder="1" applyAlignment="1" applyProtection="1">
      <alignment vertical="center" wrapText="1"/>
      <protection hidden="1"/>
    </xf>
    <xf numFmtId="44" fontId="0" fillId="9" borderId="85" xfId="3" applyFont="1" applyFill="1" applyBorder="1" applyAlignment="1" applyProtection="1">
      <alignment vertical="center" wrapText="1"/>
      <protection hidden="1"/>
    </xf>
    <xf numFmtId="0" fontId="0" fillId="9" borderId="81" xfId="0" applyFill="1" applyBorder="1" applyAlignment="1" applyProtection="1">
      <alignment vertical="center" wrapText="1"/>
      <protection hidden="1"/>
    </xf>
    <xf numFmtId="0" fontId="0" fillId="9" borderId="23" xfId="0" applyFill="1" applyBorder="1" applyAlignment="1" applyProtection="1">
      <alignment vertical="center" wrapText="1"/>
      <protection hidden="1"/>
    </xf>
    <xf numFmtId="44" fontId="0" fillId="9" borderId="23" xfId="3" applyFont="1" applyFill="1" applyBorder="1" applyAlignment="1" applyProtection="1">
      <alignment vertical="center" wrapText="1"/>
      <protection hidden="1"/>
    </xf>
    <xf numFmtId="0" fontId="0" fillId="9" borderId="82" xfId="0" applyFill="1" applyBorder="1" applyAlignment="1" applyProtection="1">
      <alignment vertical="center" wrapText="1"/>
      <protection hidden="1"/>
    </xf>
    <xf numFmtId="0" fontId="0" fillId="9" borderId="16" xfId="0" applyFill="1" applyBorder="1" applyAlignment="1" applyProtection="1">
      <alignment vertical="center" wrapText="1"/>
      <protection hidden="1"/>
    </xf>
    <xf numFmtId="44" fontId="0" fillId="9" borderId="16" xfId="3" applyFont="1" applyFill="1" applyBorder="1" applyAlignment="1" applyProtection="1">
      <alignment vertical="center" wrapText="1"/>
      <protection hidden="1"/>
    </xf>
    <xf numFmtId="0" fontId="0" fillId="9" borderId="86" xfId="0" applyFill="1" applyBorder="1" applyAlignment="1" applyProtection="1">
      <alignment vertical="center" wrapText="1"/>
      <protection hidden="1"/>
    </xf>
    <xf numFmtId="0" fontId="0" fillId="0" borderId="12" xfId="0" applyBorder="1" applyAlignment="1">
      <alignment vertical="center" wrapText="1"/>
    </xf>
    <xf numFmtId="0" fontId="0" fillId="0" borderId="87" xfId="0" applyBorder="1"/>
    <xf numFmtId="0" fontId="41" fillId="8" borderId="49" xfId="0" applyFont="1" applyFill="1" applyBorder="1" applyAlignment="1">
      <alignment horizontal="center" vertical="center" wrapText="1"/>
    </xf>
    <xf numFmtId="166" fontId="0" fillId="0" borderId="0" xfId="0" applyNumberFormat="1"/>
    <xf numFmtId="0" fontId="4" fillId="0" borderId="0" xfId="0" applyFont="1" applyBorder="1" applyAlignment="1">
      <alignment wrapText="1"/>
    </xf>
    <xf numFmtId="0" fontId="41" fillId="8" borderId="88" xfId="0" applyFont="1" applyFill="1" applyBorder="1" applyAlignment="1">
      <alignment horizontal="center" vertical="center" wrapText="1"/>
    </xf>
    <xf numFmtId="0" fontId="41" fillId="8" borderId="89" xfId="0" applyFont="1" applyFill="1" applyBorder="1" applyAlignment="1">
      <alignment horizontal="center" vertical="center" wrapText="1"/>
    </xf>
    <xf numFmtId="44" fontId="0" fillId="0" borderId="29" xfId="3" applyFont="1" applyFill="1" applyBorder="1" applyAlignment="1" applyProtection="1">
      <alignment vertical="center" wrapText="1"/>
      <protection hidden="1"/>
    </xf>
    <xf numFmtId="0" fontId="76" fillId="0" borderId="90" xfId="0" applyFont="1" applyFill="1" applyBorder="1" applyAlignment="1">
      <alignment horizontal="center" vertical="center" wrapText="1"/>
    </xf>
    <xf numFmtId="0" fontId="76" fillId="0" borderId="91" xfId="0" applyFont="1" applyFill="1" applyBorder="1" applyAlignment="1">
      <alignment horizontal="center" vertical="center" wrapText="1"/>
    </xf>
    <xf numFmtId="166" fontId="0" fillId="0" borderId="92" xfId="3" applyNumberFormat="1" applyFont="1" applyFill="1" applyBorder="1" applyAlignment="1" applyProtection="1">
      <alignment vertical="center" wrapText="1"/>
      <protection hidden="1"/>
    </xf>
    <xf numFmtId="166" fontId="0" fillId="0" borderId="93" xfId="3" applyNumberFormat="1" applyFont="1" applyFill="1" applyBorder="1" applyAlignment="1" applyProtection="1">
      <alignment vertical="center" wrapText="1"/>
      <protection hidden="1"/>
    </xf>
    <xf numFmtId="166" fontId="0" fillId="0" borderId="0" xfId="3" applyNumberFormat="1" applyFont="1" applyFill="1" applyBorder="1" applyAlignment="1" applyProtection="1">
      <alignment vertical="center" wrapText="1"/>
      <protection hidden="1"/>
    </xf>
    <xf numFmtId="166" fontId="0" fillId="0" borderId="37" xfId="3" applyNumberFormat="1" applyFont="1" applyFill="1" applyBorder="1" applyAlignment="1" applyProtection="1">
      <alignment vertical="center" wrapText="1"/>
      <protection hidden="1"/>
    </xf>
    <xf numFmtId="166" fontId="0" fillId="7" borderId="94" xfId="3" applyNumberFormat="1" applyFont="1" applyFill="1" applyBorder="1" applyAlignment="1" applyProtection="1">
      <alignment vertical="center" wrapText="1"/>
      <protection hidden="1"/>
    </xf>
    <xf numFmtId="166" fontId="0" fillId="7" borderId="27" xfId="3" applyNumberFormat="1" applyFont="1" applyFill="1" applyBorder="1" applyAlignment="1" applyProtection="1">
      <alignment vertical="center" wrapText="1"/>
      <protection hidden="1"/>
    </xf>
    <xf numFmtId="166" fontId="0" fillId="7" borderId="25" xfId="3" applyNumberFormat="1" applyFont="1" applyFill="1" applyBorder="1" applyAlignment="1" applyProtection="1">
      <alignment vertical="center" wrapText="1"/>
      <protection hidden="1"/>
    </xf>
    <xf numFmtId="166" fontId="0" fillId="0" borderId="94" xfId="3" applyNumberFormat="1" applyFont="1" applyFill="1" applyBorder="1" applyAlignment="1" applyProtection="1">
      <alignment vertical="center" wrapText="1"/>
      <protection hidden="1"/>
    </xf>
    <xf numFmtId="166" fontId="0" fillId="0" borderId="27" xfId="3" applyNumberFormat="1" applyFont="1" applyFill="1" applyBorder="1" applyAlignment="1" applyProtection="1">
      <alignment vertical="center" wrapText="1"/>
      <protection hidden="1"/>
    </xf>
    <xf numFmtId="166" fontId="0" fillId="0" borderId="25" xfId="3" applyNumberFormat="1" applyFont="1" applyFill="1" applyBorder="1" applyAlignment="1" applyProtection="1">
      <alignment vertical="center" wrapText="1"/>
      <protection hidden="1"/>
    </xf>
    <xf numFmtId="0" fontId="59" fillId="0" borderId="0" xfId="0" applyFont="1" applyFill="1" applyAlignment="1" applyProtection="1">
      <alignment horizontal="center" vertical="center" wrapText="1"/>
      <protection hidden="1"/>
    </xf>
    <xf numFmtId="0" fontId="0" fillId="0" borderId="0" xfId="0" applyFill="1" applyAlignment="1" applyProtection="1">
      <alignment horizontal="center" vertical="center" wrapText="1"/>
      <protection hidden="1"/>
    </xf>
    <xf numFmtId="0" fontId="0" fillId="0" borderId="0" xfId="0" applyProtection="1">
      <protection hidden="1"/>
    </xf>
    <xf numFmtId="0" fontId="41" fillId="8" borderId="52" xfId="0" applyFont="1" applyFill="1" applyBorder="1" applyAlignment="1" applyProtection="1">
      <alignment horizontal="center" vertical="center" wrapText="1"/>
      <protection hidden="1"/>
    </xf>
    <xf numFmtId="0" fontId="41" fillId="8" borderId="95" xfId="0" applyFont="1" applyFill="1" applyBorder="1" applyAlignment="1" applyProtection="1">
      <alignment horizontal="center" vertical="center" wrapText="1"/>
      <protection hidden="1"/>
    </xf>
    <xf numFmtId="0" fontId="41" fillId="8" borderId="89" xfId="0" applyFont="1" applyFill="1" applyBorder="1" applyAlignment="1" applyProtection="1">
      <alignment horizontal="center" vertical="center" wrapText="1"/>
      <protection hidden="1"/>
    </xf>
    <xf numFmtId="166" fontId="4" fillId="0" borderId="24" xfId="0" applyNumberFormat="1" applyFont="1" applyFill="1" applyBorder="1" applyAlignment="1" applyProtection="1">
      <alignment vertical="center" wrapText="1"/>
      <protection hidden="1"/>
    </xf>
    <xf numFmtId="0" fontId="0" fillId="0" borderId="0" xfId="0" applyAlignment="1" applyProtection="1">
      <alignment wrapText="1"/>
      <protection hidden="1"/>
    </xf>
    <xf numFmtId="0" fontId="41" fillId="8" borderId="88" xfId="0" applyFont="1" applyFill="1" applyBorder="1" applyAlignment="1" applyProtection="1">
      <alignment wrapText="1"/>
      <protection hidden="1"/>
    </xf>
    <xf numFmtId="0" fontId="41" fillId="8" borderId="24" xfId="0" applyFont="1" applyFill="1" applyBorder="1" applyAlignment="1" applyProtection="1">
      <alignment wrapText="1"/>
      <protection hidden="1"/>
    </xf>
    <xf numFmtId="0" fontId="50" fillId="0" borderId="0" xfId="0" applyFont="1" applyAlignment="1" applyProtection="1">
      <alignment wrapText="1"/>
      <protection hidden="1"/>
    </xf>
    <xf numFmtId="3" fontId="4" fillId="0" borderId="24" xfId="0" applyNumberFormat="1" applyFont="1" applyFill="1" applyBorder="1" applyAlignment="1" applyProtection="1">
      <alignment wrapText="1"/>
      <protection hidden="1"/>
    </xf>
    <xf numFmtId="44" fontId="4" fillId="0" borderId="24" xfId="0" applyNumberFormat="1" applyFont="1" applyFill="1" applyBorder="1" applyAlignment="1" applyProtection="1">
      <alignment vertical="center" wrapText="1"/>
      <protection hidden="1"/>
    </xf>
    <xf numFmtId="44" fontId="4" fillId="0" borderId="24" xfId="3" applyFont="1" applyFill="1" applyBorder="1" applyAlignment="1" applyProtection="1">
      <alignment vertical="center" wrapText="1"/>
      <protection hidden="1"/>
    </xf>
    <xf numFmtId="0" fontId="41" fillId="8" borderId="76" xfId="0" applyFont="1" applyFill="1" applyBorder="1" applyAlignment="1" applyProtection="1">
      <alignment vertical="center" wrapText="1"/>
      <protection hidden="1"/>
    </xf>
    <xf numFmtId="0" fontId="41" fillId="8" borderId="50" xfId="0" applyFont="1" applyFill="1" applyBorder="1" applyAlignment="1" applyProtection="1">
      <alignment vertical="center" wrapText="1"/>
      <protection hidden="1"/>
    </xf>
    <xf numFmtId="0" fontId="41" fillId="8" borderId="51" xfId="0" applyFont="1" applyFill="1" applyBorder="1" applyAlignment="1" applyProtection="1">
      <alignment vertical="center" wrapText="1"/>
      <protection hidden="1"/>
    </xf>
    <xf numFmtId="0" fontId="41" fillId="8" borderId="49" xfId="0" applyFont="1" applyFill="1" applyBorder="1" applyAlignment="1" applyProtection="1">
      <alignment vertical="center" wrapText="1"/>
      <protection hidden="1"/>
    </xf>
    <xf numFmtId="0" fontId="41" fillId="8" borderId="49" xfId="0" applyFont="1" applyFill="1" applyBorder="1" applyAlignment="1" applyProtection="1">
      <alignment horizontal="center" vertical="center" wrapText="1"/>
      <protection hidden="1"/>
    </xf>
    <xf numFmtId="0" fontId="0" fillId="0" borderId="0" xfId="0" applyAlignment="1" applyProtection="1">
      <alignment horizontal="center" vertical="center"/>
      <protection hidden="1"/>
    </xf>
    <xf numFmtId="0" fontId="0" fillId="0" borderId="0" xfId="0" applyBorder="1" applyProtection="1">
      <protection hidden="1"/>
    </xf>
    <xf numFmtId="0" fontId="0" fillId="0" borderId="0" xfId="0" applyBorder="1" applyAlignment="1" applyProtection="1">
      <alignment wrapText="1"/>
      <protection hidden="1"/>
    </xf>
    <xf numFmtId="0" fontId="50" fillId="0" borderId="96" xfId="0" applyFont="1" applyBorder="1" applyAlignment="1" applyProtection="1">
      <alignment horizontal="center" wrapText="1"/>
      <protection hidden="1"/>
    </xf>
    <xf numFmtId="0" fontId="32" fillId="0" borderId="0" xfId="0" applyFont="1" applyAlignment="1" applyProtection="1">
      <alignment horizontal="right" wrapText="1"/>
      <protection hidden="1"/>
    </xf>
    <xf numFmtId="0" fontId="32" fillId="0" borderId="0" xfId="0" applyFont="1" applyAlignment="1" applyProtection="1">
      <alignment horizontal="left" wrapText="1"/>
      <protection hidden="1"/>
    </xf>
    <xf numFmtId="44" fontId="32" fillId="0" borderId="97" xfId="0" applyNumberFormat="1" applyFont="1" applyBorder="1" applyAlignment="1" applyProtection="1">
      <alignment wrapText="1"/>
      <protection hidden="1"/>
    </xf>
    <xf numFmtId="0" fontId="32" fillId="0" borderId="0" xfId="0" applyFont="1" applyAlignment="1" applyProtection="1">
      <alignment wrapText="1"/>
      <protection hidden="1"/>
    </xf>
    <xf numFmtId="14" fontId="32" fillId="7" borderId="98" xfId="0" applyNumberFormat="1" applyFont="1" applyFill="1" applyBorder="1" applyAlignment="1" applyProtection="1">
      <alignment wrapText="1"/>
      <protection hidden="1"/>
    </xf>
    <xf numFmtId="0" fontId="50" fillId="0" borderId="96" xfId="0" applyFont="1" applyBorder="1" applyAlignment="1" applyProtection="1">
      <alignment horizontal="center" vertical="center" wrapText="1"/>
      <protection hidden="1"/>
    </xf>
    <xf numFmtId="0" fontId="50" fillId="0" borderId="99" xfId="0" applyFont="1" applyBorder="1" applyAlignment="1" applyProtection="1">
      <alignment wrapText="1"/>
      <protection hidden="1"/>
    </xf>
    <xf numFmtId="44" fontId="32" fillId="0" borderId="72" xfId="0" applyNumberFormat="1" applyFont="1" applyBorder="1" applyAlignment="1" applyProtection="1">
      <alignment vertical="center" wrapText="1"/>
      <protection hidden="1"/>
    </xf>
    <xf numFmtId="0" fontId="50" fillId="0" borderId="0" xfId="0" applyFont="1" applyBorder="1" applyAlignment="1" applyProtection="1">
      <alignment wrapText="1"/>
      <protection hidden="1"/>
    </xf>
    <xf numFmtId="14" fontId="32" fillId="0" borderId="0" xfId="0" applyNumberFormat="1" applyFont="1" applyBorder="1" applyAlignment="1" applyProtection="1">
      <alignment wrapText="1"/>
      <protection hidden="1"/>
    </xf>
    <xf numFmtId="0" fontId="4" fillId="0" borderId="0" xfId="0" applyFont="1" applyAlignment="1" applyProtection="1">
      <alignment vertical="center"/>
      <protection hidden="1"/>
    </xf>
    <xf numFmtId="14" fontId="0" fillId="0" borderId="92" xfId="0" applyNumberFormat="1" applyBorder="1" applyAlignment="1" applyProtection="1">
      <alignment wrapText="1"/>
      <protection hidden="1"/>
    </xf>
    <xf numFmtId="0" fontId="0" fillId="0" borderId="92" xfId="0" applyBorder="1" applyAlignment="1" applyProtection="1">
      <alignment wrapText="1"/>
      <protection hidden="1"/>
    </xf>
    <xf numFmtId="3" fontId="0" fillId="12" borderId="0" xfId="0" applyNumberFormat="1" applyFill="1" applyBorder="1" applyProtection="1">
      <protection hidden="1"/>
    </xf>
    <xf numFmtId="0" fontId="58" fillId="9" borderId="80" xfId="0" applyFont="1" applyFill="1" applyBorder="1" applyAlignment="1" applyProtection="1">
      <alignment horizontal="center" wrapText="1"/>
      <protection hidden="1"/>
    </xf>
    <xf numFmtId="0" fontId="57" fillId="0" borderId="100" xfId="0" applyFont="1" applyBorder="1" applyAlignment="1" applyProtection="1">
      <alignment horizontal="justify" vertical="top" wrapText="1"/>
      <protection hidden="1"/>
    </xf>
    <xf numFmtId="0" fontId="56" fillId="0" borderId="101" xfId="0" applyFont="1" applyBorder="1" applyAlignment="1" applyProtection="1">
      <alignment horizontal="center" wrapText="1"/>
      <protection hidden="1"/>
    </xf>
    <xf numFmtId="4" fontId="57" fillId="0" borderId="102" xfId="0" applyNumberFormat="1" applyFont="1" applyFill="1" applyBorder="1" applyAlignment="1" applyProtection="1">
      <alignment horizontal="right" wrapText="1"/>
      <protection hidden="1"/>
    </xf>
    <xf numFmtId="4" fontId="57" fillId="0" borderId="103" xfId="0" applyNumberFormat="1" applyFont="1" applyBorder="1" applyAlignment="1" applyProtection="1">
      <alignment horizontal="right" wrapText="1"/>
      <protection hidden="1"/>
    </xf>
    <xf numFmtId="4" fontId="56" fillId="0" borderId="89" xfId="0" applyNumberFormat="1" applyFont="1" applyBorder="1" applyAlignment="1" applyProtection="1">
      <alignment horizontal="right" wrapText="1"/>
      <protection hidden="1"/>
    </xf>
    <xf numFmtId="0" fontId="0" fillId="0" borderId="0" xfId="0" applyAlignment="1" applyProtection="1">
      <alignment horizontal="center" vertical="center" wrapText="1"/>
      <protection hidden="1"/>
    </xf>
    <xf numFmtId="14" fontId="0" fillId="0" borderId="0" xfId="0" applyNumberFormat="1" applyAlignment="1" applyProtection="1">
      <alignment wrapText="1"/>
      <protection hidden="1"/>
    </xf>
    <xf numFmtId="0" fontId="56" fillId="0" borderId="0" xfId="0" applyFont="1" applyBorder="1" applyAlignment="1" applyProtection="1">
      <alignment horizontal="center" wrapText="1"/>
      <protection hidden="1"/>
    </xf>
    <xf numFmtId="4" fontId="56" fillId="0" borderId="0" xfId="0" applyNumberFormat="1" applyFont="1" applyBorder="1" applyAlignment="1" applyProtection="1">
      <alignment horizontal="right" wrapText="1"/>
      <protection hidden="1"/>
    </xf>
    <xf numFmtId="0" fontId="0" fillId="9" borderId="80" xfId="0" applyFill="1" applyBorder="1" applyAlignment="1" applyProtection="1">
      <alignment horizontal="center" vertical="center" wrapText="1"/>
      <protection hidden="1"/>
    </xf>
    <xf numFmtId="0" fontId="0" fillId="9" borderId="21" xfId="0" applyFill="1" applyBorder="1" applyAlignment="1" applyProtection="1">
      <alignment horizontal="center" vertical="center" wrapText="1"/>
      <protection hidden="1"/>
    </xf>
    <xf numFmtId="3" fontId="0" fillId="0" borderId="104" xfId="0" applyNumberFormat="1" applyBorder="1" applyAlignment="1" applyProtection="1">
      <alignment wrapText="1"/>
      <protection hidden="1"/>
    </xf>
    <xf numFmtId="3" fontId="0" fillId="0" borderId="40" xfId="0" applyNumberFormat="1" applyBorder="1" applyAlignment="1" applyProtection="1">
      <alignment wrapText="1"/>
      <protection hidden="1"/>
    </xf>
    <xf numFmtId="3" fontId="0" fillId="0" borderId="105" xfId="0" applyNumberFormat="1" applyBorder="1" applyAlignment="1" applyProtection="1">
      <alignment wrapText="1"/>
      <protection hidden="1"/>
    </xf>
    <xf numFmtId="4" fontId="68" fillId="0" borderId="0" xfId="0" applyNumberFormat="1" applyFont="1" applyAlignment="1" applyProtection="1">
      <alignment wrapText="1"/>
      <protection hidden="1"/>
    </xf>
    <xf numFmtId="0" fontId="4" fillId="7" borderId="80" xfId="0" applyFont="1" applyFill="1" applyBorder="1" applyAlignment="1" applyProtection="1">
      <alignment vertical="center" wrapText="1"/>
      <protection locked="0" hidden="1"/>
    </xf>
    <xf numFmtId="0" fontId="4" fillId="7" borderId="106" xfId="0" applyFont="1" applyFill="1" applyBorder="1" applyAlignment="1" applyProtection="1">
      <alignment vertical="center" wrapText="1"/>
      <protection locked="0" hidden="1"/>
    </xf>
    <xf numFmtId="2" fontId="0" fillId="7" borderId="24" xfId="0" applyNumberFormat="1" applyFill="1" applyBorder="1" applyAlignment="1" applyProtection="1">
      <alignment horizontal="center" vertical="center" wrapText="1"/>
      <protection locked="0" hidden="1"/>
    </xf>
    <xf numFmtId="0" fontId="50" fillId="0" borderId="107" xfId="0" applyFont="1" applyFill="1" applyBorder="1" applyAlignment="1" applyProtection="1">
      <alignment wrapText="1"/>
      <protection hidden="1"/>
    </xf>
    <xf numFmtId="14" fontId="32" fillId="7" borderId="98" xfId="0" applyNumberFormat="1" applyFont="1" applyFill="1" applyBorder="1" applyAlignment="1" applyProtection="1">
      <alignment wrapText="1"/>
      <protection locked="0" hidden="1"/>
    </xf>
    <xf numFmtId="14" fontId="0" fillId="7" borderId="25" xfId="0" applyNumberFormat="1" applyFill="1" applyBorder="1" applyAlignment="1" applyProtection="1">
      <alignment horizontal="left" wrapText="1"/>
      <protection locked="0" hidden="1"/>
    </xf>
    <xf numFmtId="14" fontId="0" fillId="7" borderId="108" xfId="0" applyNumberFormat="1" applyFill="1" applyBorder="1" applyAlignment="1" applyProtection="1">
      <alignment horizontal="left" wrapText="1"/>
      <protection locked="0" hidden="1"/>
    </xf>
    <xf numFmtId="4" fontId="57" fillId="7" borderId="109" xfId="0" applyNumberFormat="1" applyFont="1" applyFill="1" applyBorder="1" applyAlignment="1" applyProtection="1">
      <alignment horizontal="right" vertical="top" wrapText="1"/>
      <protection locked="0" hidden="1"/>
    </xf>
    <xf numFmtId="4" fontId="57" fillId="7" borderId="110" xfId="0" applyNumberFormat="1" applyFont="1" applyFill="1" applyBorder="1" applyAlignment="1" applyProtection="1">
      <alignment horizontal="right" vertical="top" wrapText="1"/>
      <protection locked="0" hidden="1"/>
    </xf>
    <xf numFmtId="0" fontId="0" fillId="7" borderId="111" xfId="0" applyFill="1" applyBorder="1" applyAlignment="1" applyProtection="1">
      <alignment wrapText="1"/>
      <protection locked="0" hidden="1"/>
    </xf>
    <xf numFmtId="0" fontId="0" fillId="7" borderId="31" xfId="0" applyFill="1" applyBorder="1" applyAlignment="1" applyProtection="1">
      <alignment wrapText="1"/>
      <protection locked="0" hidden="1"/>
    </xf>
    <xf numFmtId="0" fontId="0" fillId="7" borderId="112" xfId="0" applyFill="1" applyBorder="1" applyAlignment="1" applyProtection="1">
      <alignment wrapText="1"/>
      <protection locked="0" hidden="1"/>
    </xf>
    <xf numFmtId="0" fontId="0" fillId="7" borderId="28" xfId="0" applyFill="1" applyBorder="1" applyAlignment="1" applyProtection="1">
      <alignment wrapText="1"/>
      <protection locked="0" hidden="1"/>
    </xf>
    <xf numFmtId="0" fontId="0" fillId="7" borderId="113" xfId="0" applyFill="1" applyBorder="1" applyAlignment="1" applyProtection="1">
      <alignment wrapText="1"/>
      <protection locked="0" hidden="1"/>
    </xf>
    <xf numFmtId="0" fontId="0" fillId="7" borderId="108" xfId="0" applyFill="1" applyBorder="1" applyAlignment="1" applyProtection="1">
      <alignment wrapText="1"/>
      <protection locked="0" hidden="1"/>
    </xf>
    <xf numFmtId="0" fontId="0" fillId="0" borderId="114" xfId="0" applyBorder="1"/>
    <xf numFmtId="0" fontId="0" fillId="0" borderId="94" xfId="0" applyFill="1" applyBorder="1" applyAlignment="1" applyProtection="1">
      <alignment horizontal="center" vertical="center" wrapText="1"/>
      <protection hidden="1"/>
    </xf>
    <xf numFmtId="0" fontId="0" fillId="0" borderId="94" xfId="0" applyNumberFormat="1" applyFill="1" applyBorder="1" applyAlignment="1" applyProtection="1">
      <alignment horizontal="center" vertical="center" wrapText="1"/>
      <protection hidden="1"/>
    </xf>
    <xf numFmtId="0" fontId="0" fillId="0" borderId="94" xfId="0" applyFill="1" applyBorder="1" applyAlignment="1" applyProtection="1">
      <alignment vertical="center" wrapText="1"/>
      <protection hidden="1"/>
    </xf>
    <xf numFmtId="0" fontId="0" fillId="0" borderId="115" xfId="0" applyFill="1" applyBorder="1" applyAlignment="1" applyProtection="1">
      <alignment horizontal="center" vertical="center" wrapText="1"/>
      <protection hidden="1"/>
    </xf>
    <xf numFmtId="0" fontId="0" fillId="0" borderId="115" xfId="0" applyNumberFormat="1" applyFill="1" applyBorder="1" applyAlignment="1" applyProtection="1">
      <alignment horizontal="center" vertical="center" wrapText="1"/>
      <protection hidden="1"/>
    </xf>
    <xf numFmtId="0" fontId="0" fillId="0" borderId="115" xfId="0" applyFill="1" applyBorder="1" applyAlignment="1" applyProtection="1">
      <alignment vertical="center" wrapText="1"/>
      <protection hidden="1"/>
    </xf>
    <xf numFmtId="0" fontId="0" fillId="0" borderId="116" xfId="0" applyFill="1" applyBorder="1" applyAlignment="1" applyProtection="1">
      <alignment horizontal="center" vertical="center" wrapText="1"/>
      <protection hidden="1"/>
    </xf>
    <xf numFmtId="0" fontId="0" fillId="0" borderId="117" xfId="0" applyNumberFormat="1" applyFill="1" applyBorder="1" applyAlignment="1" applyProtection="1">
      <alignment horizontal="center" vertical="center" wrapText="1"/>
      <protection hidden="1"/>
    </xf>
    <xf numFmtId="0" fontId="0" fillId="0" borderId="117" xfId="0" applyFill="1" applyBorder="1" applyAlignment="1" applyProtection="1">
      <alignment vertical="center" wrapText="1"/>
      <protection hidden="1"/>
    </xf>
    <xf numFmtId="0" fontId="0" fillId="0" borderId="117" xfId="0" applyFill="1" applyBorder="1" applyAlignment="1" applyProtection="1">
      <alignment horizontal="center" vertical="center" wrapText="1"/>
      <protection hidden="1"/>
    </xf>
    <xf numFmtId="0" fontId="0" fillId="0" borderId="118" xfId="0" applyFill="1" applyBorder="1" applyAlignment="1" applyProtection="1">
      <alignment horizontal="center" vertical="center" wrapText="1"/>
      <protection hidden="1"/>
    </xf>
    <xf numFmtId="0" fontId="0" fillId="0" borderId="119" xfId="0" applyFill="1" applyBorder="1" applyAlignment="1" applyProtection="1">
      <alignment horizontal="center" vertical="center" wrapText="1"/>
      <protection hidden="1"/>
    </xf>
    <xf numFmtId="0" fontId="0" fillId="0" borderId="119" xfId="0" applyNumberFormat="1" applyFill="1" applyBorder="1" applyAlignment="1" applyProtection="1">
      <alignment horizontal="center" vertical="center" wrapText="1"/>
      <protection hidden="1"/>
    </xf>
    <xf numFmtId="0" fontId="0" fillId="0" borderId="119" xfId="0" applyFill="1" applyBorder="1" applyAlignment="1" applyProtection="1">
      <alignment vertical="center" wrapText="1"/>
      <protection hidden="1"/>
    </xf>
    <xf numFmtId="0" fontId="0" fillId="0" borderId="120" xfId="0" applyFill="1" applyBorder="1" applyAlignment="1" applyProtection="1">
      <alignment horizontal="center" vertical="center" wrapText="1"/>
      <protection hidden="1"/>
    </xf>
    <xf numFmtId="0" fontId="0" fillId="0" borderId="121" xfId="0" applyFill="1" applyBorder="1" applyAlignment="1" applyProtection="1">
      <alignment horizontal="center" vertical="center" wrapText="1"/>
      <protection hidden="1"/>
    </xf>
    <xf numFmtId="0" fontId="0" fillId="0" borderId="121" xfId="0" applyNumberFormat="1" applyFill="1" applyBorder="1" applyAlignment="1" applyProtection="1">
      <alignment horizontal="center" vertical="center" wrapText="1"/>
      <protection hidden="1"/>
    </xf>
    <xf numFmtId="0" fontId="0" fillId="0" borderId="121" xfId="0" applyFill="1" applyBorder="1" applyAlignment="1" applyProtection="1">
      <alignment vertical="center" wrapText="1"/>
      <protection hidden="1"/>
    </xf>
    <xf numFmtId="0" fontId="0" fillId="0" borderId="122" xfId="0" applyFill="1" applyBorder="1" applyAlignment="1" applyProtection="1">
      <alignment horizontal="center" vertical="center" wrapText="1"/>
      <protection hidden="1"/>
    </xf>
    <xf numFmtId="0" fontId="77" fillId="0" borderId="123" xfId="2" applyFont="1" applyFill="1" applyBorder="1" applyAlignment="1" applyProtection="1">
      <alignment horizontal="center" vertical="center" wrapText="1"/>
    </xf>
    <xf numFmtId="0" fontId="77" fillId="0" borderId="124" xfId="2" applyFont="1" applyFill="1" applyBorder="1" applyAlignment="1" applyProtection="1">
      <alignment horizontal="center" vertical="center" wrapText="1"/>
    </xf>
    <xf numFmtId="0" fontId="77" fillId="0" borderId="125" xfId="2" applyFont="1" applyFill="1" applyBorder="1" applyAlignment="1" applyProtection="1">
      <alignment horizontal="center" vertical="center" wrapText="1"/>
    </xf>
    <xf numFmtId="0" fontId="77" fillId="0" borderId="126" xfId="2" applyFont="1" applyFill="1" applyBorder="1" applyAlignment="1" applyProtection="1">
      <alignment horizontal="center" vertical="center" wrapText="1"/>
    </xf>
    <xf numFmtId="0" fontId="0" fillId="0" borderId="127" xfId="0" applyFill="1" applyBorder="1" applyAlignment="1" applyProtection="1">
      <alignment vertical="center" wrapText="1"/>
      <protection hidden="1"/>
    </xf>
    <xf numFmtId="0" fontId="0" fillId="0" borderId="128" xfId="0" applyFill="1" applyBorder="1" applyAlignment="1" applyProtection="1">
      <alignment vertical="center" wrapText="1"/>
      <protection hidden="1"/>
    </xf>
    <xf numFmtId="0" fontId="0" fillId="0" borderId="129" xfId="0" applyFill="1" applyBorder="1" applyAlignment="1" applyProtection="1">
      <alignment vertical="center" wrapText="1"/>
      <protection hidden="1"/>
    </xf>
    <xf numFmtId="0" fontId="0" fillId="0" borderId="33" xfId="0" applyFill="1" applyBorder="1" applyAlignment="1" applyProtection="1">
      <alignment vertical="center" wrapText="1"/>
      <protection hidden="1"/>
    </xf>
    <xf numFmtId="0" fontId="0" fillId="0" borderId="130" xfId="0" applyFill="1" applyBorder="1" applyAlignment="1" applyProtection="1">
      <alignment vertical="center" wrapText="1"/>
      <protection hidden="1"/>
    </xf>
    <xf numFmtId="0" fontId="0" fillId="0" borderId="131" xfId="0" applyFill="1" applyBorder="1" applyAlignment="1" applyProtection="1">
      <alignment vertical="center" wrapText="1"/>
      <protection hidden="1"/>
    </xf>
    <xf numFmtId="0" fontId="0" fillId="0" borderId="132" xfId="0" applyFill="1" applyBorder="1" applyAlignment="1" applyProtection="1">
      <alignment horizontal="center" vertical="center" wrapText="1"/>
      <protection hidden="1"/>
    </xf>
    <xf numFmtId="0" fontId="0" fillId="0" borderId="133" xfId="0" applyFill="1" applyBorder="1" applyAlignment="1" applyProtection="1">
      <alignment horizontal="center" vertical="center" wrapText="1"/>
      <protection hidden="1"/>
    </xf>
    <xf numFmtId="0" fontId="0" fillId="0" borderId="134" xfId="0" applyFill="1" applyBorder="1" applyAlignment="1" applyProtection="1">
      <alignment horizontal="center" vertical="center" wrapText="1"/>
      <protection hidden="1"/>
    </xf>
    <xf numFmtId="0" fontId="0" fillId="0" borderId="135" xfId="0" applyFill="1" applyBorder="1" applyAlignment="1" applyProtection="1">
      <alignment horizontal="center" vertical="center" wrapText="1"/>
      <protection hidden="1"/>
    </xf>
    <xf numFmtId="166" fontId="0" fillId="0" borderId="127" xfId="3" applyNumberFormat="1" applyFont="1" applyFill="1" applyBorder="1" applyAlignment="1" applyProtection="1">
      <alignment horizontal="center" vertical="center" wrapText="1"/>
      <protection hidden="1"/>
    </xf>
    <xf numFmtId="166" fontId="0" fillId="0" borderId="128" xfId="3" applyNumberFormat="1" applyFont="1" applyFill="1" applyBorder="1" applyAlignment="1" applyProtection="1">
      <alignment horizontal="center" vertical="center" wrapText="1"/>
      <protection hidden="1"/>
    </xf>
    <xf numFmtId="166" fontId="0" fillId="0" borderId="130" xfId="3" applyNumberFormat="1" applyFont="1" applyFill="1" applyBorder="1" applyAlignment="1" applyProtection="1">
      <alignment horizontal="center" vertical="center" wrapText="1"/>
      <protection hidden="1"/>
    </xf>
    <xf numFmtId="166" fontId="0" fillId="0" borderId="131" xfId="3" applyNumberFormat="1" applyFont="1" applyFill="1" applyBorder="1" applyAlignment="1" applyProtection="1">
      <alignment horizontal="center" vertical="center" wrapText="1"/>
      <protection hidden="1"/>
    </xf>
    <xf numFmtId="0" fontId="0" fillId="0" borderId="136" xfId="0" applyBorder="1"/>
    <xf numFmtId="0" fontId="76" fillId="0" borderId="137" xfId="0" applyFont="1" applyFill="1" applyBorder="1" applyAlignment="1">
      <alignment horizontal="center" vertical="center" wrapText="1"/>
    </xf>
    <xf numFmtId="44" fontId="0" fillId="0" borderId="138" xfId="3" applyFont="1" applyFill="1" applyBorder="1" applyAlignment="1" applyProtection="1">
      <alignment horizontal="center" vertical="center" wrapText="1"/>
      <protection hidden="1"/>
    </xf>
    <xf numFmtId="44" fontId="0" fillId="0" borderId="139" xfId="3" applyFont="1" applyFill="1" applyBorder="1" applyAlignment="1" applyProtection="1">
      <alignment horizontal="center" vertical="center" wrapText="1"/>
      <protection hidden="1"/>
    </xf>
    <xf numFmtId="44" fontId="0" fillId="0" borderId="140" xfId="3" applyFont="1" applyFill="1" applyBorder="1" applyAlignment="1" applyProtection="1">
      <alignment horizontal="center" vertical="center" wrapText="1"/>
      <protection hidden="1"/>
    </xf>
    <xf numFmtId="44" fontId="0" fillId="0" borderId="141" xfId="3" applyFont="1" applyFill="1" applyBorder="1" applyAlignment="1" applyProtection="1">
      <alignment horizontal="center" vertical="center" wrapText="1"/>
      <protection hidden="1"/>
    </xf>
    <xf numFmtId="0" fontId="78" fillId="0" borderId="90" xfId="0" applyFont="1" applyFill="1" applyBorder="1" applyAlignment="1">
      <alignment horizontal="center" vertical="center" wrapText="1"/>
    </xf>
    <xf numFmtId="0" fontId="78" fillId="0" borderId="137" xfId="0" applyFont="1" applyFill="1" applyBorder="1" applyAlignment="1">
      <alignment horizontal="center" vertical="center" wrapText="1"/>
    </xf>
    <xf numFmtId="0" fontId="0" fillId="0" borderId="142" xfId="0" applyBorder="1"/>
    <xf numFmtId="0" fontId="0" fillId="0" borderId="143" xfId="0" applyBorder="1"/>
    <xf numFmtId="0" fontId="69" fillId="0" borderId="142" xfId="0" applyFont="1" applyBorder="1" applyAlignment="1">
      <alignment horizontal="center" vertical="center" wrapText="1"/>
    </xf>
    <xf numFmtId="0" fontId="50" fillId="0" borderId="12" xfId="0" applyFont="1" applyBorder="1" applyAlignment="1" applyProtection="1">
      <alignment horizontal="center" vertical="center" wrapText="1"/>
      <protection hidden="1"/>
    </xf>
    <xf numFmtId="0" fontId="74" fillId="0" borderId="0" xfId="0" applyFont="1" applyAlignment="1" applyProtection="1">
      <alignment horizontal="center" wrapText="1"/>
      <protection hidden="1"/>
    </xf>
    <xf numFmtId="166" fontId="50" fillId="0" borderId="98" xfId="0" applyNumberFormat="1" applyFont="1" applyBorder="1" applyAlignment="1" applyProtection="1">
      <alignment horizontal="center" wrapText="1"/>
      <protection hidden="1"/>
    </xf>
    <xf numFmtId="168" fontId="50" fillId="7" borderId="98" xfId="0" applyNumberFormat="1" applyFont="1" applyFill="1" applyBorder="1" applyAlignment="1" applyProtection="1">
      <alignment horizontal="center" wrapText="1"/>
      <protection locked="0"/>
    </xf>
    <xf numFmtId="168" fontId="0" fillId="7" borderId="98" xfId="0" applyNumberFormat="1" applyFill="1" applyBorder="1" applyAlignment="1" applyProtection="1">
      <alignment wrapText="1"/>
      <protection locked="0"/>
    </xf>
    <xf numFmtId="1" fontId="0" fillId="0" borderId="98" xfId="0" applyNumberFormat="1" applyFill="1" applyBorder="1" applyAlignment="1">
      <alignment wrapText="1"/>
    </xf>
    <xf numFmtId="4" fontId="50" fillId="0" borderId="98" xfId="0" applyNumberFormat="1" applyFont="1" applyFill="1" applyBorder="1" applyAlignment="1">
      <alignment wrapText="1"/>
    </xf>
    <xf numFmtId="167" fontId="50" fillId="7" borderId="98" xfId="0" applyNumberFormat="1" applyFont="1" applyFill="1" applyBorder="1" applyAlignment="1" applyProtection="1">
      <alignment horizontal="center" wrapText="1"/>
      <protection locked="0"/>
    </xf>
    <xf numFmtId="0" fontId="50" fillId="0" borderId="98" xfId="0" applyFont="1" applyBorder="1" applyAlignment="1" applyProtection="1">
      <alignment horizontal="center" wrapText="1"/>
      <protection hidden="1"/>
    </xf>
    <xf numFmtId="4" fontId="50" fillId="0" borderId="98" xfId="0" applyNumberFormat="1" applyFont="1" applyFill="1" applyBorder="1" applyAlignment="1" applyProtection="1">
      <alignment horizontal="center" wrapText="1"/>
      <protection locked="0"/>
    </xf>
    <xf numFmtId="4" fontId="50" fillId="0" borderId="98" xfId="0" applyNumberFormat="1" applyFont="1" applyFill="1" applyBorder="1" applyAlignment="1">
      <alignment horizontal="center" wrapText="1"/>
    </xf>
    <xf numFmtId="4" fontId="50" fillId="0" borderId="98" xfId="0" applyNumberFormat="1" applyFont="1" applyBorder="1" applyAlignment="1" applyProtection="1">
      <alignment horizontal="center" wrapText="1"/>
      <protection hidden="1"/>
    </xf>
    <xf numFmtId="4" fontId="50" fillId="0" borderId="49" xfId="0" applyNumberFormat="1" applyFont="1" applyFill="1" applyBorder="1" applyAlignment="1">
      <alignment horizontal="center" wrapText="1"/>
    </xf>
    <xf numFmtId="3" fontId="80" fillId="0" borderId="0" xfId="0" applyNumberFormat="1" applyFont="1" applyAlignment="1" applyProtection="1">
      <alignment horizontal="center" wrapText="1"/>
      <protection hidden="1"/>
    </xf>
    <xf numFmtId="0" fontId="74" fillId="0" borderId="0" xfId="0" applyFont="1" applyAlignment="1" applyProtection="1">
      <alignment wrapText="1"/>
      <protection hidden="1"/>
    </xf>
    <xf numFmtId="0" fontId="50" fillId="0" borderId="0" xfId="0" applyFont="1" applyAlignment="1" applyProtection="1">
      <alignment vertical="center" wrapText="1"/>
      <protection hidden="1"/>
    </xf>
    <xf numFmtId="44" fontId="50" fillId="0" borderId="0" xfId="0" applyNumberFormat="1" applyFont="1" applyAlignment="1" applyProtection="1">
      <alignment vertical="center" wrapText="1"/>
      <protection hidden="1"/>
    </xf>
    <xf numFmtId="44" fontId="50" fillId="0" borderId="144" xfId="3" applyFont="1" applyFill="1" applyBorder="1" applyAlignment="1" applyProtection="1">
      <alignment horizontal="center"/>
      <protection hidden="1"/>
    </xf>
    <xf numFmtId="44" fontId="50" fillId="0" borderId="145" xfId="3" applyFont="1" applyFill="1" applyBorder="1" applyAlignment="1" applyProtection="1">
      <alignment horizontal="center"/>
      <protection hidden="1"/>
    </xf>
    <xf numFmtId="44" fontId="50" fillId="0" borderId="146" xfId="3" applyFont="1" applyFill="1" applyBorder="1" applyAlignment="1" applyProtection="1">
      <alignment horizontal="center"/>
      <protection hidden="1"/>
    </xf>
    <xf numFmtId="44" fontId="50" fillId="0" borderId="147" xfId="3" applyFont="1" applyFill="1" applyBorder="1" applyAlignment="1" applyProtection="1">
      <alignment horizontal="center"/>
      <protection hidden="1"/>
    </xf>
    <xf numFmtId="0" fontId="34" fillId="0" borderId="6" xfId="0" applyFont="1" applyBorder="1" applyAlignment="1" applyProtection="1">
      <alignment vertical="center" wrapText="1"/>
      <protection hidden="1"/>
    </xf>
    <xf numFmtId="0" fontId="50" fillId="0" borderId="32" xfId="0" applyFont="1" applyBorder="1" applyAlignment="1" applyProtection="1">
      <alignment horizontal="right" vertical="center" wrapText="1"/>
      <protection hidden="1"/>
    </xf>
    <xf numFmtId="44" fontId="50" fillId="0" borderId="32" xfId="3" applyFont="1" applyBorder="1" applyAlignment="1" applyProtection="1">
      <alignment horizontal="left" vertical="center" wrapText="1"/>
      <protection hidden="1"/>
    </xf>
    <xf numFmtId="0" fontId="0" fillId="0" borderId="61" xfId="0" applyBorder="1"/>
    <xf numFmtId="44" fontId="0" fillId="0" borderId="83" xfId="3" applyFont="1" applyFill="1" applyBorder="1" applyAlignment="1" applyProtection="1">
      <alignment horizontal="left" vertical="center" wrapText="1"/>
      <protection hidden="1"/>
    </xf>
    <xf numFmtId="44" fontId="0" fillId="0" borderId="85" xfId="3" applyFont="1" applyFill="1" applyBorder="1" applyAlignment="1" applyProtection="1">
      <alignment horizontal="left" vertical="center" wrapText="1"/>
      <protection hidden="1"/>
    </xf>
    <xf numFmtId="44" fontId="0" fillId="0" borderId="44" xfId="3" applyFont="1" applyFill="1" applyBorder="1" applyAlignment="1" applyProtection="1">
      <alignment horizontal="left" vertical="center" wrapText="1"/>
      <protection hidden="1"/>
    </xf>
    <xf numFmtId="44" fontId="0" fillId="0" borderId="23" xfId="3" applyFont="1" applyFill="1" applyBorder="1" applyAlignment="1" applyProtection="1">
      <alignment horizontal="left" vertical="center" wrapText="1"/>
      <protection hidden="1"/>
    </xf>
    <xf numFmtId="44" fontId="0" fillId="0" borderId="18" xfId="3" applyFont="1" applyFill="1" applyBorder="1" applyAlignment="1" applyProtection="1">
      <alignment horizontal="left" vertical="center" wrapText="1"/>
      <protection hidden="1"/>
    </xf>
    <xf numFmtId="44" fontId="0" fillId="0" borderId="21" xfId="3" applyFont="1" applyFill="1" applyBorder="1" applyAlignment="1" applyProtection="1">
      <alignment horizontal="left" vertical="center" wrapText="1"/>
      <protection hidden="1"/>
    </xf>
    <xf numFmtId="0" fontId="32" fillId="0" borderId="148" xfId="0" applyFont="1" applyBorder="1" applyAlignment="1">
      <alignment horizontal="left"/>
    </xf>
    <xf numFmtId="0" fontId="34" fillId="0" borderId="148" xfId="0" applyFont="1" applyBorder="1" applyAlignment="1">
      <alignment horizontal="right"/>
    </xf>
    <xf numFmtId="0" fontId="34" fillId="0" borderId="148" xfId="0" applyFont="1" applyBorder="1" applyAlignment="1">
      <alignment horizontal="left"/>
    </xf>
    <xf numFmtId="44" fontId="41" fillId="0" borderId="149" xfId="3" applyFont="1" applyFill="1" applyBorder="1"/>
    <xf numFmtId="44" fontId="32" fillId="0" borderId="92" xfId="0" applyNumberFormat="1" applyFont="1" applyBorder="1" applyAlignment="1">
      <alignment vertical="center"/>
    </xf>
    <xf numFmtId="44" fontId="41" fillId="7" borderId="150" xfId="3" applyFont="1" applyFill="1" applyBorder="1" applyProtection="1">
      <protection locked="0"/>
    </xf>
    <xf numFmtId="0" fontId="4" fillId="7" borderId="151" xfId="0" applyFont="1" applyFill="1" applyBorder="1" applyAlignment="1" applyProtection="1">
      <alignment horizontal="right" vertical="center"/>
      <protection locked="0"/>
    </xf>
    <xf numFmtId="44" fontId="0" fillId="7" borderId="27" xfId="3" applyFont="1" applyFill="1" applyBorder="1" applyProtection="1">
      <protection locked="0"/>
    </xf>
    <xf numFmtId="44" fontId="0" fillId="7" borderId="152" xfId="3" applyFont="1" applyFill="1" applyBorder="1" applyProtection="1">
      <protection locked="0"/>
    </xf>
    <xf numFmtId="44" fontId="0" fillId="7" borderId="94" xfId="3" applyFont="1" applyFill="1" applyBorder="1" applyProtection="1">
      <protection locked="0"/>
    </xf>
    <xf numFmtId="44" fontId="0" fillId="7" borderId="25" xfId="3" applyFont="1" applyFill="1" applyBorder="1" applyProtection="1">
      <protection locked="0"/>
    </xf>
    <xf numFmtId="44" fontId="0" fillId="7" borderId="153" xfId="3" applyFont="1" applyFill="1" applyBorder="1" applyProtection="1">
      <protection locked="0"/>
    </xf>
    <xf numFmtId="44" fontId="0" fillId="7" borderId="8" xfId="3" applyFont="1" applyFill="1" applyBorder="1" applyProtection="1">
      <protection locked="0"/>
    </xf>
    <xf numFmtId="44" fontId="0" fillId="7" borderId="36" xfId="3" applyFont="1" applyFill="1" applyBorder="1" applyProtection="1">
      <protection locked="0"/>
    </xf>
    <xf numFmtId="0" fontId="32" fillId="0" borderId="154" xfId="0" applyFont="1" applyBorder="1" applyAlignment="1">
      <alignment horizontal="right"/>
    </xf>
    <xf numFmtId="0" fontId="34" fillId="0" borderId="155" xfId="0" applyFont="1" applyBorder="1"/>
    <xf numFmtId="0" fontId="41" fillId="0" borderId="156" xfId="0" applyFont="1" applyBorder="1" applyAlignment="1">
      <alignment horizontal="center" vertical="center"/>
    </xf>
    <xf numFmtId="0" fontId="4" fillId="7" borderId="19" xfId="0" applyFont="1" applyFill="1" applyBorder="1" applyAlignment="1" applyProtection="1">
      <alignment horizontal="right" vertical="center"/>
      <protection locked="0"/>
    </xf>
    <xf numFmtId="0" fontId="41" fillId="0" borderId="84" xfId="0" applyFont="1" applyBorder="1"/>
    <xf numFmtId="44" fontId="41" fillId="0" borderId="41" xfId="3" applyFont="1" applyFill="1" applyBorder="1"/>
    <xf numFmtId="44" fontId="0" fillId="7" borderId="43" xfId="3" applyFont="1" applyFill="1" applyBorder="1" applyProtection="1">
      <protection locked="0"/>
    </xf>
    <xf numFmtId="44" fontId="0" fillId="7" borderId="157" xfId="3" applyFont="1" applyFill="1" applyBorder="1" applyProtection="1">
      <protection locked="0"/>
    </xf>
    <xf numFmtId="44" fontId="0" fillId="7" borderId="158" xfId="3" applyFont="1" applyFill="1" applyBorder="1" applyProtection="1">
      <protection locked="0"/>
    </xf>
    <xf numFmtId="44" fontId="0" fillId="7" borderId="7" xfId="3" applyFont="1" applyFill="1" applyBorder="1" applyProtection="1">
      <protection locked="0"/>
    </xf>
    <xf numFmtId="44" fontId="0" fillId="7" borderId="22" xfId="3" applyFont="1" applyFill="1" applyBorder="1" applyProtection="1">
      <protection locked="0"/>
    </xf>
    <xf numFmtId="44" fontId="0" fillId="7" borderId="159" xfId="3" applyFont="1" applyFill="1" applyBorder="1" applyProtection="1">
      <protection locked="0"/>
    </xf>
    <xf numFmtId="44" fontId="0" fillId="7" borderId="40" xfId="3" applyFont="1" applyFill="1" applyBorder="1" applyProtection="1">
      <protection locked="0"/>
    </xf>
    <xf numFmtId="44" fontId="0" fillId="7" borderId="6" xfId="3" applyFont="1" applyFill="1" applyBorder="1" applyProtection="1">
      <protection locked="0"/>
    </xf>
    <xf numFmtId="44" fontId="0" fillId="7" borderId="160" xfId="3" applyFont="1" applyFill="1" applyBorder="1" applyProtection="1">
      <protection locked="0"/>
    </xf>
    <xf numFmtId="44" fontId="0" fillId="7" borderId="45" xfId="3" applyFont="1" applyFill="1" applyBorder="1" applyProtection="1">
      <protection locked="0"/>
    </xf>
    <xf numFmtId="44" fontId="0" fillId="7" borderId="105" xfId="3" applyFont="1" applyFill="1" applyBorder="1" applyProtection="1">
      <protection locked="0"/>
    </xf>
    <xf numFmtId="44" fontId="0" fillId="7" borderId="12" xfId="3" applyFont="1" applyFill="1" applyBorder="1" applyProtection="1">
      <protection locked="0"/>
    </xf>
    <xf numFmtId="44" fontId="0" fillId="7" borderId="41" xfId="3" applyFont="1" applyFill="1" applyBorder="1" applyProtection="1">
      <protection locked="0"/>
    </xf>
    <xf numFmtId="0" fontId="41" fillId="0" borderId="161" xfId="0" applyFont="1" applyBorder="1"/>
    <xf numFmtId="44" fontId="41" fillId="7" borderId="17" xfId="3" applyFont="1" applyFill="1" applyBorder="1" applyProtection="1">
      <protection locked="0"/>
    </xf>
    <xf numFmtId="0" fontId="32" fillId="0" borderId="162" xfId="0" applyFont="1" applyBorder="1" applyAlignment="1">
      <alignment vertical="center"/>
    </xf>
    <xf numFmtId="44" fontId="32" fillId="0" borderId="39" xfId="0" applyNumberFormat="1" applyFont="1" applyBorder="1" applyAlignment="1">
      <alignment vertical="center"/>
    </xf>
    <xf numFmtId="0" fontId="32" fillId="0" borderId="18" xfId="0" applyFont="1" applyBorder="1" applyAlignment="1">
      <alignment vertical="center"/>
    </xf>
    <xf numFmtId="44" fontId="32" fillId="0" borderId="9" xfId="0" applyNumberFormat="1" applyFont="1" applyBorder="1" applyAlignment="1">
      <alignment vertical="center"/>
    </xf>
    <xf numFmtId="44" fontId="32" fillId="0" borderId="17" xfId="0" applyNumberFormat="1" applyFont="1" applyBorder="1" applyAlignment="1">
      <alignment vertical="center"/>
    </xf>
    <xf numFmtId="164" fontId="50" fillId="0" borderId="27" xfId="0" applyNumberFormat="1" applyFont="1" applyFill="1" applyBorder="1" applyAlignment="1" applyProtection="1">
      <alignment horizontal="center"/>
      <protection hidden="1"/>
    </xf>
    <xf numFmtId="164" fontId="50" fillId="0" borderId="145" xfId="0" applyNumberFormat="1" applyFont="1" applyFill="1" applyBorder="1" applyAlignment="1" applyProtection="1">
      <alignment horizontal="center"/>
      <protection hidden="1"/>
    </xf>
    <xf numFmtId="164" fontId="50" fillId="0" borderId="146" xfId="0" applyNumberFormat="1" applyFont="1" applyFill="1" applyBorder="1" applyAlignment="1" applyProtection="1">
      <alignment horizontal="center"/>
      <protection hidden="1"/>
    </xf>
    <xf numFmtId="164" fontId="50" fillId="0" borderId="75" xfId="0" applyNumberFormat="1" applyFont="1" applyFill="1" applyBorder="1" applyAlignment="1" applyProtection="1">
      <alignment horizontal="center"/>
      <protection hidden="1"/>
    </xf>
    <xf numFmtId="164" fontId="50" fillId="0" borderId="147" xfId="0" applyNumberFormat="1" applyFont="1" applyFill="1" applyBorder="1" applyAlignment="1" applyProtection="1">
      <alignment horizontal="center"/>
      <protection hidden="1"/>
    </xf>
    <xf numFmtId="0" fontId="44" fillId="0" borderId="27" xfId="0" applyFont="1" applyFill="1" applyBorder="1" applyAlignment="1" applyProtection="1">
      <alignment horizontal="center"/>
      <protection locked="0" hidden="1"/>
    </xf>
    <xf numFmtId="0" fontId="44" fillId="0" borderId="65" xfId="0" applyFont="1" applyFill="1" applyBorder="1" applyAlignment="1" applyProtection="1">
      <alignment horizontal="center"/>
      <protection locked="0" hidden="1"/>
    </xf>
    <xf numFmtId="165" fontId="4" fillId="0" borderId="163" xfId="0" applyNumberFormat="1" applyFont="1" applyFill="1" applyBorder="1" applyAlignment="1" applyProtection="1">
      <alignment vertical="center" wrapText="1"/>
    </xf>
    <xf numFmtId="1" fontId="4" fillId="9" borderId="5" xfId="0" applyNumberFormat="1" applyFont="1" applyFill="1" applyBorder="1" applyAlignment="1" applyProtection="1">
      <alignment wrapText="1"/>
      <protection hidden="1"/>
    </xf>
    <xf numFmtId="1" fontId="4" fillId="9" borderId="164" xfId="0" applyNumberFormat="1" applyFont="1" applyFill="1" applyBorder="1" applyAlignment="1" applyProtection="1">
      <alignment wrapText="1"/>
      <protection hidden="1"/>
    </xf>
    <xf numFmtId="1" fontId="81" fillId="9" borderId="17" xfId="0" applyNumberFormat="1" applyFont="1" applyFill="1" applyBorder="1" applyAlignment="1" applyProtection="1">
      <alignment wrapText="1"/>
      <protection hidden="1"/>
    </xf>
    <xf numFmtId="0" fontId="41" fillId="8" borderId="88" xfId="0" applyFont="1" applyFill="1" applyBorder="1" applyAlignment="1" applyProtection="1">
      <alignment vertical="center" wrapText="1"/>
      <protection hidden="1"/>
    </xf>
    <xf numFmtId="169" fontId="4" fillId="9" borderId="164" xfId="0" applyNumberFormat="1" applyFont="1" applyFill="1" applyBorder="1" applyAlignment="1" applyProtection="1">
      <alignment wrapText="1"/>
      <protection hidden="1"/>
    </xf>
    <xf numFmtId="169" fontId="81" fillId="9" borderId="17" xfId="0" applyNumberFormat="1" applyFont="1" applyFill="1" applyBorder="1" applyAlignment="1" applyProtection="1">
      <alignment wrapText="1"/>
      <protection hidden="1"/>
    </xf>
    <xf numFmtId="169" fontId="55" fillId="9" borderId="5" xfId="0" applyNumberFormat="1" applyFont="1" applyFill="1" applyBorder="1" applyAlignment="1" applyProtection="1">
      <alignment wrapText="1"/>
      <protection hidden="1"/>
    </xf>
    <xf numFmtId="0" fontId="41" fillId="8" borderId="77" xfId="0" applyFont="1" applyFill="1" applyBorder="1" applyAlignment="1">
      <alignment horizontal="center" vertical="center" wrapText="1"/>
    </xf>
    <xf numFmtId="44" fontId="0" fillId="0" borderId="85" xfId="3" applyFont="1" applyFill="1" applyBorder="1" applyAlignment="1" applyProtection="1">
      <alignment vertical="center" wrapText="1"/>
      <protection hidden="1"/>
    </xf>
    <xf numFmtId="44" fontId="0" fillId="0" borderId="23" xfId="3" applyFont="1" applyFill="1" applyBorder="1" applyAlignment="1" applyProtection="1">
      <alignment vertical="center" wrapText="1"/>
      <protection hidden="1"/>
    </xf>
    <xf numFmtId="44" fontId="0" fillId="0" borderId="21" xfId="3" applyFont="1" applyFill="1" applyBorder="1" applyAlignment="1" applyProtection="1">
      <alignment vertical="center" wrapText="1"/>
      <protection hidden="1"/>
    </xf>
    <xf numFmtId="0" fontId="41" fillId="8" borderId="49" xfId="0" applyFont="1" applyFill="1" applyBorder="1" applyAlignment="1">
      <alignment horizontal="right" vertical="center" wrapText="1"/>
    </xf>
    <xf numFmtId="44" fontId="0" fillId="0" borderId="12" xfId="3" applyFont="1" applyFill="1" applyBorder="1" applyAlignment="1" applyProtection="1">
      <alignment vertical="center" wrapText="1"/>
      <protection hidden="1"/>
    </xf>
    <xf numFmtId="44" fontId="0" fillId="0" borderId="40" xfId="3" applyFont="1" applyFill="1" applyBorder="1" applyAlignment="1" applyProtection="1">
      <alignment vertical="center" wrapText="1"/>
      <protection hidden="1"/>
    </xf>
    <xf numFmtId="44" fontId="0" fillId="0" borderId="41" xfId="3" applyFont="1" applyFill="1" applyBorder="1" applyAlignment="1" applyProtection="1">
      <alignment vertical="center" wrapText="1"/>
      <protection hidden="1"/>
    </xf>
    <xf numFmtId="0" fontId="69" fillId="0" borderId="6" xfId="0" applyFont="1" applyFill="1" applyBorder="1" applyAlignment="1" applyProtection="1">
      <alignment wrapText="1"/>
      <protection hidden="1"/>
    </xf>
    <xf numFmtId="0" fontId="69" fillId="0" borderId="0" xfId="0" applyFont="1" applyFill="1" applyBorder="1" applyAlignment="1" applyProtection="1">
      <alignment wrapText="1"/>
      <protection hidden="1"/>
    </xf>
    <xf numFmtId="10" fontId="0" fillId="0" borderId="85" xfId="0" applyNumberFormat="1" applyFill="1" applyBorder="1" applyAlignment="1" applyProtection="1">
      <alignment horizontal="center" vertical="center" wrapText="1"/>
      <protection hidden="1"/>
    </xf>
    <xf numFmtId="10" fontId="0" fillId="0" borderId="23" xfId="0" applyNumberFormat="1" applyFill="1" applyBorder="1" applyAlignment="1" applyProtection="1">
      <alignment horizontal="center" vertical="center" wrapText="1"/>
      <protection hidden="1"/>
    </xf>
    <xf numFmtId="10" fontId="0" fillId="0" borderId="21" xfId="0" applyNumberFormat="1" applyFill="1" applyBorder="1" applyAlignment="1" applyProtection="1">
      <alignment horizontal="center" vertical="center" wrapText="1"/>
      <protection hidden="1"/>
    </xf>
    <xf numFmtId="0" fontId="50" fillId="0" borderId="0" xfId="0" applyFont="1"/>
    <xf numFmtId="0" fontId="0" fillId="0" borderId="0" xfId="0" applyFill="1" applyBorder="1" applyAlignment="1" applyProtection="1">
      <alignment vertical="center" wrapText="1"/>
      <protection hidden="1"/>
    </xf>
    <xf numFmtId="0" fontId="0" fillId="0" borderId="0" xfId="0" applyFill="1" applyBorder="1" applyAlignment="1" applyProtection="1">
      <alignment horizontal="left" vertical="center" wrapText="1"/>
      <protection hidden="1"/>
    </xf>
    <xf numFmtId="0" fontId="0" fillId="0" borderId="0" xfId="0" applyAlignment="1">
      <alignment horizontal="left" wrapText="1"/>
    </xf>
    <xf numFmtId="0" fontId="4" fillId="13" borderId="6" xfId="0" applyFont="1" applyFill="1" applyBorder="1" applyAlignment="1" applyProtection="1">
      <alignment horizontal="center" vertical="center" wrapText="1"/>
      <protection hidden="1"/>
    </xf>
    <xf numFmtId="0" fontId="4" fillId="13" borderId="12" xfId="0" applyFont="1" applyFill="1" applyBorder="1" applyAlignment="1" applyProtection="1">
      <alignment horizontal="center" vertical="center" wrapText="1"/>
      <protection hidden="1"/>
    </xf>
    <xf numFmtId="0" fontId="84" fillId="0" borderId="5" xfId="0" applyFont="1" applyFill="1" applyBorder="1" applyAlignment="1" applyProtection="1">
      <alignment horizontal="center" vertical="center" wrapText="1"/>
      <protection hidden="1"/>
    </xf>
    <xf numFmtId="0" fontId="3" fillId="3" borderId="12" xfId="0" applyFont="1" applyFill="1" applyBorder="1" applyAlignment="1" applyProtection="1">
      <alignment horizontal="center" vertical="center" wrapText="1"/>
      <protection hidden="1"/>
    </xf>
    <xf numFmtId="0" fontId="45" fillId="0" borderId="6" xfId="0" applyFont="1" applyFill="1" applyBorder="1" applyAlignment="1" applyProtection="1">
      <protection hidden="1"/>
    </xf>
    <xf numFmtId="0" fontId="45" fillId="0" borderId="18" xfId="0" applyFont="1" applyFill="1" applyBorder="1" applyAlignment="1" applyProtection="1">
      <protection hidden="1"/>
    </xf>
    <xf numFmtId="0" fontId="0" fillId="15" borderId="0" xfId="0" applyFill="1" applyBorder="1" applyAlignment="1">
      <alignment horizontal="center"/>
    </xf>
    <xf numFmtId="0" fontId="0" fillId="15" borderId="0" xfId="0" applyFill="1"/>
    <xf numFmtId="0" fontId="88" fillId="2" borderId="13" xfId="0" applyFont="1" applyFill="1" applyBorder="1" applyAlignment="1" applyProtection="1">
      <alignment horizontal="center" vertical="center" wrapText="1"/>
      <protection hidden="1"/>
    </xf>
    <xf numFmtId="0" fontId="88" fillId="2" borderId="0" xfId="0" applyFont="1" applyFill="1" applyBorder="1" applyAlignment="1" applyProtection="1">
      <alignment horizontal="center" vertical="center" wrapText="1"/>
      <protection hidden="1"/>
    </xf>
    <xf numFmtId="0" fontId="0" fillId="15" borderId="0" xfId="0" applyFill="1" applyBorder="1" applyAlignment="1">
      <alignment horizontal="center"/>
    </xf>
    <xf numFmtId="0" fontId="55" fillId="0" borderId="0" xfId="0" applyFont="1" applyAlignment="1">
      <alignment vertical="center" wrapText="1"/>
    </xf>
    <xf numFmtId="0" fontId="55" fillId="0" borderId="0" xfId="0" applyFont="1" applyAlignment="1"/>
    <xf numFmtId="0" fontId="55" fillId="0" borderId="0" xfId="0" applyFont="1" applyAlignment="1">
      <alignment vertical="top" wrapText="1"/>
    </xf>
    <xf numFmtId="0" fontId="0" fillId="15" borderId="0" xfId="0" applyFill="1" applyBorder="1" applyAlignment="1"/>
    <xf numFmtId="0" fontId="0" fillId="0" borderId="0" xfId="0" applyAlignment="1"/>
    <xf numFmtId="0" fontId="50" fillId="15" borderId="0" xfId="0" applyFont="1" applyFill="1" applyBorder="1" applyAlignment="1"/>
    <xf numFmtId="0" fontId="34" fillId="15" borderId="0" xfId="0" applyFont="1" applyFill="1" applyBorder="1" applyAlignment="1">
      <alignment vertical="center"/>
    </xf>
    <xf numFmtId="0" fontId="50" fillId="15" borderId="0" xfId="0" applyFont="1" applyFill="1" applyBorder="1" applyAlignment="1">
      <alignment wrapText="1"/>
    </xf>
    <xf numFmtId="0" fontId="0" fillId="15" borderId="0" xfId="0" applyFill="1" applyAlignment="1"/>
    <xf numFmtId="0" fontId="0" fillId="15" borderId="0" xfId="0" applyFill="1" applyBorder="1"/>
    <xf numFmtId="0" fontId="0" fillId="0" borderId="219" xfId="0" applyBorder="1" applyAlignment="1"/>
    <xf numFmtId="0" fontId="0" fillId="0" borderId="0" xfId="0" applyAlignment="1">
      <alignment horizontal="left" wrapText="1"/>
    </xf>
    <xf numFmtId="0" fontId="0" fillId="0" borderId="0" xfId="0"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0" fillId="0" borderId="0" xfId="0" applyFill="1" applyBorder="1" applyAlignment="1">
      <alignment wrapText="1"/>
    </xf>
    <xf numFmtId="0" fontId="0" fillId="0" borderId="0" xfId="0" applyBorder="1" applyAlignment="1">
      <alignment horizontal="left" wrapText="1"/>
    </xf>
    <xf numFmtId="0" fontId="34" fillId="0" borderId="166" xfId="0" applyFont="1" applyFill="1" applyBorder="1" applyAlignment="1">
      <alignment vertical="top" wrapText="1"/>
    </xf>
    <xf numFmtId="0" fontId="50" fillId="0" borderId="0" xfId="0" applyFont="1" applyFill="1" applyBorder="1" applyAlignment="1">
      <alignment wrapText="1"/>
    </xf>
    <xf numFmtId="0" fontId="34" fillId="0" borderId="224" xfId="0" applyFont="1" applyFill="1" applyBorder="1" applyAlignment="1">
      <alignment vertical="top" wrapText="1"/>
    </xf>
    <xf numFmtId="0" fontId="34" fillId="0" borderId="228" xfId="0" applyFont="1" applyFill="1" applyBorder="1" applyAlignment="1">
      <alignment vertical="top" wrapText="1"/>
    </xf>
    <xf numFmtId="0" fontId="34" fillId="0" borderId="229" xfId="0" applyFont="1" applyFill="1" applyBorder="1" applyAlignment="1">
      <alignment vertical="top" wrapText="1"/>
    </xf>
    <xf numFmtId="0" fontId="0" fillId="0" borderId="237" xfId="0" applyFill="1" applyBorder="1" applyAlignment="1">
      <alignment wrapText="1"/>
    </xf>
    <xf numFmtId="0" fontId="0" fillId="0" borderId="239" xfId="0" applyFill="1" applyBorder="1" applyAlignment="1">
      <alignment wrapText="1"/>
    </xf>
    <xf numFmtId="0" fontId="0" fillId="0" borderId="241" xfId="0" applyFill="1" applyBorder="1" applyAlignment="1">
      <alignment wrapText="1"/>
    </xf>
    <xf numFmtId="0" fontId="0" fillId="0" borderId="233" xfId="0" applyFill="1" applyBorder="1" applyAlignment="1">
      <alignment wrapText="1"/>
    </xf>
    <xf numFmtId="0" fontId="0" fillId="0" borderId="243" xfId="0" applyFill="1" applyBorder="1" applyAlignment="1">
      <alignment wrapText="1"/>
    </xf>
    <xf numFmtId="0" fontId="0" fillId="0" borderId="249" xfId="0" applyBorder="1" applyAlignment="1">
      <alignment horizontal="left" wrapText="1"/>
    </xf>
    <xf numFmtId="0" fontId="0" fillId="0" borderId="244" xfId="0" applyBorder="1" applyAlignment="1">
      <alignment horizontal="left" wrapText="1"/>
    </xf>
    <xf numFmtId="0" fontId="0" fillId="0" borderId="246" xfId="0" applyFill="1" applyBorder="1" applyAlignment="1">
      <alignment wrapText="1"/>
    </xf>
    <xf numFmtId="0" fontId="0" fillId="0" borderId="249" xfId="0" applyFill="1" applyBorder="1" applyAlignment="1">
      <alignment wrapText="1"/>
    </xf>
    <xf numFmtId="0" fontId="34" fillId="0" borderId="262" xfId="0" applyFont="1" applyFill="1" applyBorder="1" applyAlignment="1">
      <alignment vertical="top" wrapText="1"/>
    </xf>
    <xf numFmtId="0" fontId="0" fillId="0" borderId="263" xfId="0" applyBorder="1" applyAlignment="1">
      <alignment horizontal="left" wrapText="1"/>
    </xf>
    <xf numFmtId="0" fontId="34" fillId="0" borderId="264" xfId="0" applyFont="1" applyFill="1" applyBorder="1" applyAlignment="1">
      <alignment vertical="top" wrapText="1"/>
    </xf>
    <xf numFmtId="0" fontId="34" fillId="0" borderId="265" xfId="0" applyFont="1" applyFill="1" applyBorder="1" applyAlignment="1">
      <alignment vertical="top" wrapText="1"/>
    </xf>
    <xf numFmtId="0" fontId="34" fillId="0" borderId="266" xfId="0" applyFont="1" applyFill="1" applyBorder="1" applyAlignment="1">
      <alignment vertical="top" wrapText="1"/>
    </xf>
    <xf numFmtId="0" fontId="23" fillId="18" borderId="0" xfId="0" applyFont="1" applyFill="1" applyBorder="1" applyAlignment="1" applyProtection="1">
      <protection hidden="1"/>
    </xf>
    <xf numFmtId="0" fontId="44" fillId="19" borderId="214" xfId="0" applyFont="1" applyFill="1" applyBorder="1" applyProtection="1">
      <protection hidden="1"/>
    </xf>
    <xf numFmtId="0" fontId="44" fillId="19" borderId="215" xfId="0" applyFont="1" applyFill="1" applyBorder="1" applyProtection="1">
      <protection hidden="1"/>
    </xf>
    <xf numFmtId="41" fontId="44" fillId="19" borderId="215" xfId="3" applyNumberFormat="1" applyFont="1" applyFill="1" applyBorder="1" applyAlignment="1" applyProtection="1">
      <alignment horizontal="center" wrapText="1"/>
      <protection hidden="1"/>
    </xf>
    <xf numFmtId="42" fontId="44" fillId="19" borderId="215" xfId="3" applyNumberFormat="1" applyFont="1" applyFill="1" applyBorder="1" applyAlignment="1" applyProtection="1">
      <alignment horizontal="center" wrapText="1"/>
      <protection hidden="1"/>
    </xf>
    <xf numFmtId="41" fontId="44" fillId="19" borderId="215" xfId="3" applyNumberFormat="1" applyFont="1" applyFill="1" applyBorder="1" applyProtection="1">
      <protection hidden="1"/>
    </xf>
    <xf numFmtId="42" fontId="44" fillId="19" borderId="215" xfId="3" applyNumberFormat="1" applyFont="1" applyFill="1" applyBorder="1" applyProtection="1">
      <protection hidden="1"/>
    </xf>
    <xf numFmtId="42" fontId="44" fillId="19" borderId="215" xfId="0" applyNumberFormat="1" applyFont="1" applyFill="1" applyBorder="1" applyProtection="1">
      <protection hidden="1"/>
    </xf>
    <xf numFmtId="0" fontId="3" fillId="7" borderId="152" xfId="0" applyFont="1" applyFill="1" applyBorder="1" applyAlignment="1" applyProtection="1">
      <protection locked="0"/>
    </xf>
    <xf numFmtId="44" fontId="23" fillId="19" borderId="215" xfId="3" applyFont="1" applyFill="1" applyBorder="1" applyAlignment="1" applyProtection="1">
      <protection hidden="1"/>
    </xf>
    <xf numFmtId="44" fontId="45" fillId="19" borderId="215" xfId="3" applyFont="1" applyFill="1" applyBorder="1" applyAlignment="1" applyProtection="1">
      <protection hidden="1"/>
    </xf>
    <xf numFmtId="0" fontId="44" fillId="7" borderId="27" xfId="0" applyFont="1" applyFill="1" applyBorder="1" applyAlignment="1" applyProtection="1">
      <alignment horizontal="left" vertical="center"/>
      <protection locked="0"/>
    </xf>
    <xf numFmtId="0" fontId="8" fillId="3" borderId="0" xfId="0" applyNumberFormat="1" applyFont="1" applyFill="1" applyBorder="1" applyAlignment="1" applyProtection="1">
      <alignment vertical="center"/>
      <protection hidden="1"/>
    </xf>
    <xf numFmtId="0" fontId="0" fillId="0" borderId="0" xfId="0" applyBorder="1" applyAlignment="1">
      <alignment horizontal="center"/>
    </xf>
    <xf numFmtId="0" fontId="44" fillId="19" borderId="215" xfId="0" applyFont="1" applyFill="1" applyBorder="1" applyAlignment="1" applyProtection="1">
      <alignment wrapText="1"/>
      <protection hidden="1"/>
    </xf>
    <xf numFmtId="0" fontId="0" fillId="0" borderId="0" xfId="0" applyBorder="1" applyAlignment="1">
      <alignment horizontal="center" wrapText="1"/>
    </xf>
    <xf numFmtId="43" fontId="44" fillId="19" borderId="215" xfId="0" applyNumberFormat="1" applyFont="1" applyFill="1" applyBorder="1" applyProtection="1">
      <protection hidden="1"/>
    </xf>
    <xf numFmtId="43" fontId="23" fillId="6" borderId="13" xfId="0" applyNumberFormat="1" applyFont="1" applyFill="1" applyBorder="1" applyAlignment="1" applyProtection="1">
      <protection hidden="1"/>
    </xf>
    <xf numFmtId="43" fontId="24" fillId="6" borderId="0" xfId="0" applyNumberFormat="1" applyFont="1" applyFill="1" applyBorder="1" applyAlignment="1" applyProtection="1">
      <alignment horizontal="center" vertical="center"/>
      <protection hidden="1"/>
    </xf>
    <xf numFmtId="43" fontId="44" fillId="19" borderId="215" xfId="3" applyNumberFormat="1" applyFont="1" applyFill="1" applyBorder="1" applyAlignment="1" applyProtection="1">
      <alignment horizontal="center" wrapText="1"/>
      <protection hidden="1"/>
    </xf>
    <xf numFmtId="43" fontId="44" fillId="19" borderId="215" xfId="3" applyNumberFormat="1" applyFont="1" applyFill="1" applyBorder="1" applyProtection="1">
      <protection hidden="1"/>
    </xf>
    <xf numFmtId="43" fontId="23" fillId="7" borderId="27" xfId="1" applyNumberFormat="1" applyFont="1" applyFill="1" applyBorder="1" applyAlignment="1" applyProtection="1">
      <protection locked="0"/>
    </xf>
    <xf numFmtId="43" fontId="23" fillId="7" borderId="40" xfId="1" applyNumberFormat="1" applyFont="1" applyFill="1" applyBorder="1" applyAlignment="1" applyProtection="1">
      <protection locked="0"/>
    </xf>
    <xf numFmtId="43" fontId="24" fillId="6" borderId="9" xfId="3" applyNumberFormat="1" applyFont="1" applyFill="1" applyBorder="1" applyAlignment="1" applyProtection="1">
      <protection hidden="1"/>
    </xf>
    <xf numFmtId="43" fontId="24" fillId="6" borderId="17" xfId="3" applyNumberFormat="1" applyFont="1" applyFill="1" applyBorder="1" applyAlignment="1" applyProtection="1">
      <protection hidden="1"/>
    </xf>
    <xf numFmtId="43" fontId="23" fillId="0" borderId="13" xfId="0" applyNumberFormat="1" applyFont="1" applyFill="1" applyBorder="1" applyAlignment="1" applyProtection="1">
      <protection hidden="1"/>
    </xf>
    <xf numFmtId="43" fontId="45" fillId="0" borderId="13" xfId="0" applyNumberFormat="1" applyFont="1" applyFill="1" applyBorder="1" applyAlignment="1" applyProtection="1">
      <protection hidden="1"/>
    </xf>
    <xf numFmtId="43" fontId="23" fillId="0" borderId="16" xfId="0" applyNumberFormat="1" applyFont="1" applyFill="1" applyBorder="1" applyAlignment="1" applyProtection="1">
      <protection hidden="1"/>
    </xf>
    <xf numFmtId="43" fontId="23" fillId="0" borderId="16" xfId="0" applyNumberFormat="1" applyFont="1" applyFill="1" applyBorder="1" applyAlignment="1" applyProtection="1">
      <alignment vertical="center" wrapText="1"/>
      <protection hidden="1"/>
    </xf>
    <xf numFmtId="4" fontId="24" fillId="6" borderId="0" xfId="0" applyNumberFormat="1" applyFont="1" applyFill="1" applyBorder="1" applyAlignment="1" applyProtection="1">
      <alignment horizontal="center" vertical="center"/>
      <protection hidden="1"/>
    </xf>
    <xf numFmtId="4" fontId="44" fillId="19" borderId="215" xfId="3" applyNumberFormat="1" applyFont="1" applyFill="1" applyBorder="1" applyProtection="1">
      <protection hidden="1"/>
    </xf>
    <xf numFmtId="0" fontId="44" fillId="19" borderId="215" xfId="3" applyNumberFormat="1" applyFont="1" applyFill="1" applyBorder="1" applyProtection="1">
      <protection hidden="1"/>
    </xf>
    <xf numFmtId="4" fontId="44" fillId="19" borderId="215" xfId="0" applyNumberFormat="1" applyFont="1" applyFill="1" applyBorder="1" applyProtection="1">
      <protection hidden="1"/>
    </xf>
    <xf numFmtId="167" fontId="91" fillId="7" borderId="268" xfId="4" applyNumberFormat="1" applyFont="1" applyFill="1" applyBorder="1"/>
    <xf numFmtId="167" fontId="44" fillId="19" borderId="215" xfId="3" applyNumberFormat="1" applyFont="1" applyFill="1" applyBorder="1" applyProtection="1">
      <protection hidden="1"/>
    </xf>
    <xf numFmtId="167" fontId="44" fillId="19" borderId="215" xfId="0" applyNumberFormat="1" applyFont="1" applyFill="1" applyBorder="1" applyProtection="1">
      <protection hidden="1"/>
    </xf>
    <xf numFmtId="0" fontId="40" fillId="0" borderId="269" xfId="0" applyFont="1" applyFill="1" applyBorder="1" applyAlignment="1">
      <alignment horizontal="left" wrapText="1"/>
    </xf>
    <xf numFmtId="0" fontId="0" fillId="0" borderId="270" xfId="0" applyBorder="1" applyAlignment="1">
      <alignment horizontal="center" wrapText="1"/>
    </xf>
    <xf numFmtId="0" fontId="0" fillId="0" borderId="271" xfId="0" applyBorder="1" applyAlignment="1">
      <alignment horizontal="center" wrapText="1"/>
    </xf>
    <xf numFmtId="43" fontId="0" fillId="7" borderId="27" xfId="3" applyNumberFormat="1" applyFont="1" applyFill="1" applyBorder="1" applyAlignment="1" applyProtection="1">
      <alignment horizontal="center" vertical="center" wrapText="1"/>
      <protection locked="0"/>
    </xf>
    <xf numFmtId="44" fontId="45" fillId="7" borderId="27" xfId="5" applyFont="1" applyFill="1" applyBorder="1" applyAlignment="1" applyProtection="1">
      <protection locked="0"/>
    </xf>
    <xf numFmtId="44" fontId="45" fillId="7" borderId="40" xfId="5" applyFont="1" applyFill="1" applyBorder="1" applyAlignment="1" applyProtection="1">
      <protection locked="0"/>
    </xf>
    <xf numFmtId="44" fontId="44" fillId="19" borderId="215" xfId="3" applyNumberFormat="1" applyFont="1" applyFill="1" applyBorder="1" applyAlignment="1" applyProtection="1">
      <alignment horizontal="center" wrapText="1"/>
      <protection hidden="1"/>
    </xf>
    <xf numFmtId="44" fontId="45" fillId="7" borderId="27" xfId="3" applyFont="1" applyFill="1" applyBorder="1" applyAlignment="1" applyProtection="1">
      <protection locked="0"/>
    </xf>
    <xf numFmtId="44" fontId="45" fillId="7" borderId="40" xfId="3" applyFont="1" applyFill="1" applyBorder="1" applyAlignment="1" applyProtection="1">
      <protection locked="0"/>
    </xf>
    <xf numFmtId="44" fontId="23" fillId="7" borderId="27" xfId="1" applyFont="1" applyFill="1" applyBorder="1" applyAlignment="1" applyProtection="1">
      <protection locked="0"/>
    </xf>
    <xf numFmtId="44" fontId="23" fillId="7" borderId="40" xfId="1" applyFont="1" applyFill="1" applyBorder="1" applyAlignment="1" applyProtection="1">
      <protection locked="0"/>
    </xf>
    <xf numFmtId="0" fontId="3" fillId="19" borderId="214" xfId="0" applyFont="1" applyFill="1" applyBorder="1" applyProtection="1">
      <protection hidden="1"/>
    </xf>
    <xf numFmtId="0" fontId="3" fillId="19" borderId="215" xfId="0" applyFont="1" applyFill="1" applyBorder="1" applyAlignment="1" applyProtection="1">
      <alignment wrapText="1"/>
      <protection hidden="1"/>
    </xf>
    <xf numFmtId="43" fontId="4" fillId="0" borderId="0" xfId="0" applyNumberFormat="1" applyFont="1" applyBorder="1" applyAlignment="1" applyProtection="1">
      <alignment horizontal="center" vertical="center" wrapText="1"/>
      <protection hidden="1"/>
    </xf>
    <xf numFmtId="0" fontId="3" fillId="19" borderId="215" xfId="0" applyFont="1" applyFill="1" applyBorder="1" applyProtection="1">
      <protection hidden="1"/>
    </xf>
    <xf numFmtId="44" fontId="44" fillId="19" borderId="215" xfId="0" applyNumberFormat="1" applyFont="1" applyFill="1" applyBorder="1" applyProtection="1">
      <protection hidden="1"/>
    </xf>
    <xf numFmtId="43" fontId="8" fillId="0" borderId="0" xfId="0" applyNumberFormat="1" applyFont="1" applyFill="1" applyBorder="1" applyAlignment="1" applyProtection="1">
      <alignment vertical="center"/>
      <protection hidden="1"/>
    </xf>
    <xf numFmtId="0" fontId="34" fillId="0" borderId="257" xfId="0" applyFont="1" applyFill="1" applyBorder="1" applyAlignment="1">
      <alignment horizontal="right" vertical="top" wrapText="1"/>
    </xf>
    <xf numFmtId="0" fontId="34" fillId="0" borderId="258" xfId="0" applyFont="1" applyFill="1" applyBorder="1" applyAlignment="1">
      <alignment horizontal="right" vertical="top" wrapText="1"/>
    </xf>
    <xf numFmtId="0" fontId="50" fillId="0" borderId="258" xfId="0" applyFont="1" applyFill="1" applyBorder="1" applyAlignment="1">
      <alignment vertical="top" wrapText="1"/>
    </xf>
    <xf numFmtId="0" fontId="0" fillId="0" borderId="258" xfId="0" applyFill="1" applyBorder="1" applyAlignment="1">
      <alignment vertical="top" wrapText="1"/>
    </xf>
    <xf numFmtId="0" fontId="0" fillId="0" borderId="259" xfId="0" applyFill="1" applyBorder="1" applyAlignment="1">
      <alignment vertical="top" wrapText="1"/>
    </xf>
    <xf numFmtId="0" fontId="85" fillId="0" borderId="233" xfId="0" applyFont="1" applyFill="1" applyBorder="1" applyAlignment="1">
      <alignment horizontal="center" wrapText="1"/>
    </xf>
    <xf numFmtId="0" fontId="85" fillId="0" borderId="222" xfId="0" applyFont="1" applyFill="1" applyBorder="1" applyAlignment="1">
      <alignment horizontal="center" wrapText="1"/>
    </xf>
    <xf numFmtId="0" fontId="85" fillId="0" borderId="234" xfId="0" applyFont="1" applyFill="1" applyBorder="1" applyAlignment="1">
      <alignment horizontal="center" wrapText="1"/>
    </xf>
    <xf numFmtId="0" fontId="49" fillId="0" borderId="249"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244" xfId="0" applyFont="1" applyBorder="1" applyAlignment="1">
      <alignment horizontal="center" vertical="center" wrapText="1"/>
    </xf>
    <xf numFmtId="0" fontId="74" fillId="0" borderId="249" xfId="0" applyFont="1" applyFill="1" applyBorder="1" applyAlignment="1">
      <alignment vertical="center" wrapText="1"/>
    </xf>
    <xf numFmtId="0" fontId="74" fillId="0" borderId="0" xfId="0" applyFont="1" applyFill="1" applyBorder="1" applyAlignment="1">
      <alignment vertical="center" wrapText="1"/>
    </xf>
    <xf numFmtId="0" fontId="74" fillId="0" borderId="244" xfId="0" applyFont="1" applyFill="1" applyBorder="1" applyAlignment="1">
      <alignment vertical="center" wrapText="1"/>
    </xf>
    <xf numFmtId="0" fontId="0" fillId="0" borderId="227" xfId="0" applyFill="1" applyBorder="1" applyAlignment="1">
      <alignment vertical="top" wrapText="1"/>
    </xf>
    <xf numFmtId="0" fontId="0" fillId="0" borderId="224" xfId="0" applyFill="1" applyBorder="1" applyAlignment="1">
      <alignment vertical="top" wrapText="1"/>
    </xf>
    <xf numFmtId="0" fontId="0" fillId="0" borderId="238" xfId="0" applyFill="1" applyBorder="1" applyAlignment="1">
      <alignment vertical="top" wrapText="1"/>
    </xf>
    <xf numFmtId="0" fontId="74" fillId="0" borderId="252" xfId="0" applyFont="1" applyFill="1" applyBorder="1" applyAlignment="1">
      <alignment vertical="center" wrapText="1"/>
    </xf>
    <xf numFmtId="0" fontId="74" fillId="0" borderId="253" xfId="0" applyFont="1" applyFill="1" applyBorder="1" applyAlignment="1">
      <alignment vertical="center" wrapText="1"/>
    </xf>
    <xf numFmtId="0" fontId="74" fillId="0" borderId="254" xfId="0" applyFont="1" applyFill="1" applyBorder="1" applyAlignment="1">
      <alignment vertical="center" wrapText="1"/>
    </xf>
    <xf numFmtId="0" fontId="74" fillId="0" borderId="249"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74" fillId="0" borderId="244" xfId="0" applyFont="1" applyFill="1" applyBorder="1" applyAlignment="1">
      <alignment horizontal="left" vertical="center" wrapText="1"/>
    </xf>
    <xf numFmtId="0" fontId="32" fillId="0" borderId="249" xfId="0" applyFont="1" applyBorder="1" applyAlignment="1">
      <alignment horizontal="center" vertical="center" wrapText="1"/>
    </xf>
    <xf numFmtId="0" fontId="50" fillId="0" borderId="250" xfId="0" applyFont="1" applyBorder="1" applyAlignment="1">
      <alignment horizontal="center" vertical="center" wrapText="1"/>
    </xf>
    <xf numFmtId="0" fontId="0" fillId="0" borderId="165" xfId="0" applyBorder="1" applyAlignment="1">
      <alignment horizontal="center" vertical="center" wrapText="1"/>
    </xf>
    <xf numFmtId="0" fontId="0" fillId="0" borderId="251" xfId="0" applyBorder="1" applyAlignment="1">
      <alignment horizontal="center" vertical="center" wrapText="1"/>
    </xf>
    <xf numFmtId="0" fontId="35" fillId="0" borderId="230" xfId="0" applyFont="1" applyBorder="1" applyAlignment="1">
      <alignment horizontal="center" vertical="center" wrapText="1"/>
    </xf>
    <xf numFmtId="0" fontId="35" fillId="0" borderId="231" xfId="0" applyFont="1" applyBorder="1" applyAlignment="1">
      <alignment horizontal="center" vertical="center" wrapText="1"/>
    </xf>
    <xf numFmtId="0" fontId="35" fillId="0" borderId="232" xfId="0" applyFont="1" applyBorder="1" applyAlignment="1">
      <alignment horizontal="center" vertical="center" wrapText="1"/>
    </xf>
    <xf numFmtId="0" fontId="15" fillId="0" borderId="0" xfId="2" applyFill="1" applyBorder="1" applyAlignment="1" applyProtection="1">
      <alignment horizontal="center" vertical="top" wrapText="1"/>
    </xf>
    <xf numFmtId="0" fontId="50" fillId="0" borderId="0" xfId="0" applyFont="1" applyFill="1" applyBorder="1" applyAlignment="1">
      <alignment horizontal="center" vertical="top" wrapText="1"/>
    </xf>
    <xf numFmtId="0" fontId="50" fillId="0" borderId="244" xfId="0" applyFont="1" applyFill="1" applyBorder="1" applyAlignment="1">
      <alignment horizontal="center" vertical="top" wrapText="1"/>
    </xf>
    <xf numFmtId="0" fontId="34" fillId="0" borderId="255" xfId="0" applyFont="1" applyFill="1" applyBorder="1" applyAlignment="1">
      <alignment horizontal="right" wrapText="1"/>
    </xf>
    <xf numFmtId="0" fontId="34" fillId="0" borderId="256" xfId="0" applyFont="1" applyFill="1" applyBorder="1" applyAlignment="1">
      <alignment horizontal="right" wrapText="1"/>
    </xf>
    <xf numFmtId="0" fontId="50" fillId="0" borderId="235" xfId="0" applyFont="1" applyFill="1" applyBorder="1" applyAlignment="1">
      <alignment horizontal="center" vertical="top" wrapText="1"/>
    </xf>
    <xf numFmtId="0" fontId="50" fillId="0" borderId="223" xfId="0" applyFont="1" applyFill="1" applyBorder="1" applyAlignment="1">
      <alignment horizontal="center" vertical="top" wrapText="1"/>
    </xf>
    <xf numFmtId="0" fontId="50" fillId="0" borderId="236" xfId="0" applyFont="1" applyFill="1" applyBorder="1" applyAlignment="1">
      <alignment horizontal="center" vertical="top" wrapText="1"/>
    </xf>
    <xf numFmtId="0" fontId="50" fillId="0" borderId="249" xfId="0" applyFont="1" applyFill="1" applyBorder="1" applyAlignment="1">
      <alignment wrapText="1"/>
    </xf>
    <xf numFmtId="0" fontId="0" fillId="0" borderId="0" xfId="0" applyFill="1" applyBorder="1" applyAlignment="1">
      <alignment wrapText="1"/>
    </xf>
    <xf numFmtId="0" fontId="0" fillId="0" borderId="244" xfId="0" applyFill="1" applyBorder="1" applyAlignment="1">
      <alignment wrapText="1"/>
    </xf>
    <xf numFmtId="0" fontId="50" fillId="0" borderId="247" xfId="0" applyFont="1" applyFill="1" applyBorder="1" applyAlignment="1">
      <alignment vertical="top" wrapText="1"/>
    </xf>
    <xf numFmtId="0" fontId="0" fillId="0" borderId="247" xfId="0" applyFill="1" applyBorder="1" applyAlignment="1">
      <alignment vertical="top" wrapText="1"/>
    </xf>
    <xf numFmtId="0" fontId="0" fillId="0" borderId="248" xfId="0" applyFill="1" applyBorder="1" applyAlignment="1">
      <alignment vertical="top" wrapText="1"/>
    </xf>
    <xf numFmtId="0" fontId="50" fillId="0" borderId="224" xfId="0" applyFont="1" applyFill="1" applyBorder="1" applyAlignment="1">
      <alignment vertical="top" wrapText="1"/>
    </xf>
    <xf numFmtId="0" fontId="50" fillId="0" borderId="29" xfId="0" applyFont="1" applyFill="1" applyBorder="1" applyAlignment="1">
      <alignment vertical="top" wrapText="1"/>
    </xf>
    <xf numFmtId="0" fontId="0" fillId="0" borderId="29" xfId="0" applyFill="1" applyBorder="1" applyAlignment="1">
      <alignment vertical="top" wrapText="1"/>
    </xf>
    <xf numFmtId="0" fontId="0" fillId="0" borderId="242" xfId="0" applyFill="1" applyBorder="1" applyAlignment="1">
      <alignment vertical="top" wrapText="1"/>
    </xf>
    <xf numFmtId="0" fontId="35" fillId="0" borderId="246" xfId="0" applyFont="1" applyBorder="1" applyAlignment="1">
      <alignment horizontal="center" vertical="center" wrapText="1"/>
    </xf>
    <xf numFmtId="0" fontId="35" fillId="0" borderId="247" xfId="0" applyFont="1" applyBorder="1" applyAlignment="1">
      <alignment horizontal="center" vertical="center" wrapText="1"/>
    </xf>
    <xf numFmtId="0" fontId="35" fillId="0" borderId="248" xfId="0" applyFont="1" applyBorder="1" applyAlignment="1">
      <alignment horizontal="center" vertical="center" wrapText="1"/>
    </xf>
    <xf numFmtId="0" fontId="50" fillId="0" borderId="0" xfId="0" applyFont="1" applyFill="1" applyBorder="1" applyAlignment="1">
      <alignment vertical="top" wrapText="1"/>
    </xf>
    <xf numFmtId="0" fontId="0" fillId="0" borderId="0" xfId="0" applyFill="1" applyBorder="1" applyAlignment="1">
      <alignment vertical="top" wrapText="1"/>
    </xf>
    <xf numFmtId="0" fontId="0" fillId="0" borderId="244" xfId="0" applyFill="1" applyBorder="1" applyAlignment="1">
      <alignment vertical="top" wrapText="1"/>
    </xf>
    <xf numFmtId="0" fontId="50" fillId="0" borderId="235" xfId="0" applyFont="1" applyFill="1" applyBorder="1" applyAlignment="1">
      <alignment vertical="top" wrapText="1"/>
    </xf>
    <xf numFmtId="0" fontId="0" fillId="0" borderId="223" xfId="0" applyFill="1" applyBorder="1" applyAlignment="1">
      <alignment vertical="top" wrapText="1"/>
    </xf>
    <xf numFmtId="0" fontId="0" fillId="0" borderId="236" xfId="0" applyFill="1" applyBorder="1" applyAlignment="1">
      <alignment vertical="top" wrapText="1"/>
    </xf>
    <xf numFmtId="0" fontId="50" fillId="0" borderId="235" xfId="0" applyFont="1" applyFill="1" applyBorder="1" applyAlignment="1">
      <alignment vertical="center" wrapText="1"/>
    </xf>
    <xf numFmtId="0" fontId="50" fillId="0" borderId="223" xfId="0" applyFont="1" applyFill="1" applyBorder="1" applyAlignment="1">
      <alignment vertical="center" wrapText="1"/>
    </xf>
    <xf numFmtId="0" fontId="50" fillId="0" borderId="236" xfId="0" applyFont="1" applyFill="1" applyBorder="1" applyAlignment="1">
      <alignment vertical="center" wrapText="1"/>
    </xf>
    <xf numFmtId="0" fontId="50" fillId="0" borderId="222" xfId="0" applyFont="1" applyFill="1" applyBorder="1" applyAlignment="1">
      <alignment vertical="top" wrapText="1"/>
    </xf>
    <xf numFmtId="0" fontId="50" fillId="0" borderId="234" xfId="0" applyFont="1" applyFill="1" applyBorder="1" applyAlignment="1">
      <alignment vertical="top" wrapText="1"/>
    </xf>
    <xf numFmtId="0" fontId="50" fillId="0" borderId="226" xfId="0" applyFont="1" applyFill="1" applyBorder="1" applyAlignment="1">
      <alignment vertical="top" wrapText="1"/>
    </xf>
    <xf numFmtId="0" fontId="0" fillId="0" borderId="166" xfId="0" applyFill="1" applyBorder="1" applyAlignment="1">
      <alignment vertical="top" wrapText="1"/>
    </xf>
    <xf numFmtId="0" fontId="0" fillId="0" borderId="240" xfId="0" applyFill="1" applyBorder="1" applyAlignment="1">
      <alignment vertical="top" wrapText="1"/>
    </xf>
    <xf numFmtId="0" fontId="50" fillId="0" borderId="225" xfId="0" applyFont="1" applyFill="1" applyBorder="1" applyAlignment="1">
      <alignment vertical="top" wrapText="1"/>
    </xf>
    <xf numFmtId="0" fontId="50" fillId="0" borderId="249" xfId="0" applyFont="1" applyBorder="1" applyAlignment="1">
      <alignment horizontal="left" wrapText="1"/>
    </xf>
    <xf numFmtId="0" fontId="86" fillId="0" borderId="0" xfId="0" applyFont="1" applyBorder="1" applyAlignment="1">
      <alignment horizontal="left" wrapText="1"/>
    </xf>
    <xf numFmtId="0" fontId="86" fillId="0" borderId="244" xfId="0" applyFont="1" applyBorder="1" applyAlignment="1">
      <alignment horizontal="left" wrapText="1"/>
    </xf>
    <xf numFmtId="0" fontId="50" fillId="0" borderId="245" xfId="0" applyFont="1" applyFill="1" applyBorder="1" applyAlignment="1">
      <alignment horizontal="center" vertical="top" wrapText="1"/>
    </xf>
    <xf numFmtId="0" fontId="0" fillId="0" borderId="260" xfId="0" applyFill="1" applyBorder="1" applyAlignment="1">
      <alignment horizontal="center" vertical="top" wrapText="1"/>
    </xf>
    <xf numFmtId="0" fontId="0" fillId="0" borderId="261" xfId="0" applyFill="1" applyBorder="1" applyAlignment="1">
      <alignment horizontal="center" vertical="top" wrapText="1"/>
    </xf>
    <xf numFmtId="0" fontId="86" fillId="0" borderId="0" xfId="0" applyFont="1" applyFill="1" applyBorder="1" applyAlignment="1">
      <alignment wrapText="1"/>
    </xf>
    <xf numFmtId="0" fontId="50" fillId="0" borderId="0" xfId="0" applyFont="1" applyBorder="1" applyAlignment="1">
      <alignment horizontal="left" wrapText="1"/>
    </xf>
    <xf numFmtId="0" fontId="0" fillId="0" borderId="0" xfId="0" applyBorder="1" applyAlignment="1">
      <alignment horizontal="left" wrapText="1"/>
    </xf>
    <xf numFmtId="0" fontId="0" fillId="0" borderId="244" xfId="0" applyBorder="1" applyAlignment="1">
      <alignment horizontal="left" wrapText="1"/>
    </xf>
    <xf numFmtId="0" fontId="50" fillId="0" borderId="165" xfId="0" applyFont="1" applyBorder="1" applyAlignment="1">
      <alignment horizontal="left" wrapText="1"/>
    </xf>
    <xf numFmtId="0" fontId="0" fillId="0" borderId="165" xfId="0" applyBorder="1" applyAlignment="1">
      <alignment horizontal="left" wrapText="1"/>
    </xf>
    <xf numFmtId="0" fontId="0" fillId="0" borderId="251" xfId="0" applyBorder="1" applyAlignment="1">
      <alignment horizontal="left" wrapText="1"/>
    </xf>
    <xf numFmtId="0" fontId="23" fillId="7" borderId="27" xfId="0" applyFont="1" applyFill="1" applyBorder="1" applyAlignment="1" applyProtection="1">
      <alignment horizontal="center"/>
      <protection locked="0" hidden="1"/>
    </xf>
    <xf numFmtId="0" fontId="23" fillId="7" borderId="40" xfId="0" applyFont="1" applyFill="1" applyBorder="1" applyAlignment="1" applyProtection="1">
      <alignment horizontal="center"/>
      <protection locked="0" hidden="1"/>
    </xf>
    <xf numFmtId="0" fontId="23" fillId="7" borderId="27" xfId="0" applyFont="1" applyFill="1" applyBorder="1" applyAlignment="1" applyProtection="1">
      <alignment horizontal="left"/>
      <protection locked="0"/>
    </xf>
    <xf numFmtId="0" fontId="3" fillId="7" borderId="27" xfId="0" applyFont="1" applyFill="1" applyBorder="1" applyAlignment="1" applyProtection="1">
      <alignment horizontal="left"/>
      <protection locked="0"/>
    </xf>
    <xf numFmtId="0" fontId="3" fillId="0" borderId="12" xfId="0" applyFont="1" applyBorder="1" applyAlignment="1" applyProtection="1">
      <alignment horizontal="right" vertical="center" textRotation="90" wrapText="1"/>
      <protection hidden="1"/>
    </xf>
    <xf numFmtId="0" fontId="3" fillId="0" borderId="39" xfId="0" applyFont="1" applyBorder="1" applyAlignment="1" applyProtection="1">
      <alignment horizontal="right" vertical="center" textRotation="90" wrapText="1"/>
      <protection hidden="1"/>
    </xf>
    <xf numFmtId="44" fontId="23" fillId="7" borderId="168" xfId="3" applyFont="1" applyFill="1" applyBorder="1" applyAlignment="1" applyProtection="1">
      <alignment horizontal="center"/>
      <protection locked="0" hidden="1"/>
    </xf>
    <xf numFmtId="44" fontId="23" fillId="7" borderId="9" xfId="3" applyFont="1" applyFill="1" applyBorder="1" applyAlignment="1" applyProtection="1">
      <alignment horizontal="center"/>
      <protection locked="0" hidden="1"/>
    </xf>
    <xf numFmtId="44" fontId="23" fillId="7" borderId="17" xfId="3" applyFont="1" applyFill="1" applyBorder="1" applyAlignment="1" applyProtection="1">
      <alignment horizontal="center"/>
      <protection locked="0" hidden="1"/>
    </xf>
    <xf numFmtId="0" fontId="22" fillId="2" borderId="30" xfId="0" applyFont="1" applyFill="1" applyBorder="1" applyAlignment="1" applyProtection="1">
      <alignment horizontal="center" vertical="center"/>
      <protection hidden="1"/>
    </xf>
    <xf numFmtId="0" fontId="22" fillId="2" borderId="10" xfId="0" applyFont="1" applyFill="1" applyBorder="1" applyAlignment="1" applyProtection="1">
      <alignment horizontal="center" vertical="center"/>
      <protection hidden="1"/>
    </xf>
    <xf numFmtId="0" fontId="22" fillId="2" borderId="15" xfId="0" applyFont="1" applyFill="1" applyBorder="1" applyAlignment="1" applyProtection="1">
      <alignment horizontal="center" vertical="center"/>
      <protection hidden="1"/>
    </xf>
    <xf numFmtId="0" fontId="23" fillId="7" borderId="27" xfId="0" applyFont="1" applyFill="1" applyBorder="1" applyAlignment="1" applyProtection="1">
      <alignment horizontal="center"/>
      <protection locked="0"/>
    </xf>
    <xf numFmtId="10" fontId="4" fillId="13" borderId="6" xfId="0" applyNumberFormat="1" applyFont="1" applyFill="1" applyBorder="1" applyAlignment="1" applyProtection="1">
      <alignment horizontal="center" vertical="center" wrapText="1"/>
      <protection hidden="1"/>
    </xf>
    <xf numFmtId="10" fontId="4" fillId="13" borderId="162" xfId="0" applyNumberFormat="1" applyFont="1" applyFill="1" applyBorder="1" applyAlignment="1" applyProtection="1">
      <alignment horizontal="center" vertical="center" wrapText="1"/>
      <protection hidden="1"/>
    </xf>
    <xf numFmtId="0" fontId="2" fillId="0" borderId="12" xfId="0" applyFont="1" applyBorder="1" applyAlignment="1">
      <alignment horizontal="right" vertical="center" textRotation="90" wrapText="1"/>
    </xf>
    <xf numFmtId="0" fontId="3" fillId="0" borderId="0"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3" fillId="0" borderId="92" xfId="0" applyFont="1" applyBorder="1" applyAlignment="1" applyProtection="1">
      <alignment horizontal="center" vertical="center" wrapText="1"/>
      <protection hidden="1"/>
    </xf>
    <xf numFmtId="0" fontId="3" fillId="0" borderId="39" xfId="0" applyFont="1" applyBorder="1" applyAlignment="1" applyProtection="1">
      <alignment horizontal="center" vertical="center" wrapText="1"/>
      <protection hidden="1"/>
    </xf>
    <xf numFmtId="0" fontId="21" fillId="0" borderId="45" xfId="0" applyFont="1" applyBorder="1" applyAlignment="1" applyProtection="1">
      <alignment horizontal="center" vertical="center" wrapText="1"/>
      <protection hidden="1"/>
    </xf>
    <xf numFmtId="0" fontId="21" fillId="0" borderId="38" xfId="0" applyFont="1" applyBorder="1" applyAlignment="1" applyProtection="1">
      <alignment horizontal="center" vertical="center" wrapText="1"/>
      <protection hidden="1"/>
    </xf>
    <xf numFmtId="10" fontId="4" fillId="13" borderId="0" xfId="0" applyNumberFormat="1" applyFont="1" applyFill="1" applyBorder="1" applyAlignment="1" applyProtection="1">
      <alignment horizontal="center" vertical="center"/>
      <protection hidden="1"/>
    </xf>
    <xf numFmtId="10" fontId="4" fillId="13" borderId="12" xfId="0" applyNumberFormat="1" applyFont="1" applyFill="1" applyBorder="1" applyAlignment="1" applyProtection="1">
      <alignment horizontal="center" vertical="center"/>
      <protection hidden="1"/>
    </xf>
    <xf numFmtId="10" fontId="4" fillId="13" borderId="92" xfId="0" applyNumberFormat="1" applyFont="1" applyFill="1" applyBorder="1" applyAlignment="1" applyProtection="1">
      <alignment horizontal="center" vertical="center"/>
      <protection hidden="1"/>
    </xf>
    <xf numFmtId="10" fontId="4" fillId="13" borderId="39" xfId="0" applyNumberFormat="1" applyFont="1" applyFill="1" applyBorder="1" applyAlignment="1" applyProtection="1">
      <alignment horizontal="center" vertical="center"/>
      <protection hidden="1"/>
    </xf>
    <xf numFmtId="0" fontId="21" fillId="0" borderId="88" xfId="0" applyFont="1" applyBorder="1" applyAlignment="1" applyProtection="1">
      <alignment horizontal="center" vertical="center"/>
      <protection hidden="1"/>
    </xf>
    <xf numFmtId="0" fontId="21" fillId="0" borderId="26" xfId="0" applyFont="1" applyBorder="1" applyAlignment="1" applyProtection="1">
      <alignment horizontal="center" vertical="center"/>
      <protection hidden="1"/>
    </xf>
    <xf numFmtId="0" fontId="21" fillId="0" borderId="19" xfId="0" applyFont="1" applyBorder="1" applyAlignment="1" applyProtection="1">
      <alignment horizontal="center" vertical="center"/>
      <protection hidden="1"/>
    </xf>
    <xf numFmtId="0" fontId="45" fillId="7" borderId="27" xfId="0" applyFont="1" applyFill="1" applyBorder="1" applyAlignment="1" applyProtection="1">
      <alignment horizontal="left"/>
      <protection locked="0"/>
    </xf>
    <xf numFmtId="0" fontId="45" fillId="7" borderId="27" xfId="0" applyFont="1" applyFill="1" applyBorder="1" applyAlignment="1" applyProtection="1">
      <alignment horizontal="left" wrapText="1"/>
      <protection locked="0"/>
    </xf>
    <xf numFmtId="0" fontId="22" fillId="2" borderId="6" xfId="0" applyFont="1" applyFill="1" applyBorder="1" applyAlignment="1" applyProtection="1">
      <alignment horizontal="center" vertical="center"/>
      <protection hidden="1"/>
    </xf>
    <xf numFmtId="0" fontId="22" fillId="2" borderId="0" xfId="0" applyFont="1" applyFill="1" applyBorder="1" applyAlignment="1" applyProtection="1">
      <alignment horizontal="center" vertical="center"/>
      <protection hidden="1"/>
    </xf>
    <xf numFmtId="44" fontId="23" fillId="7" borderId="152" xfId="3" applyFont="1" applyFill="1" applyBorder="1" applyAlignment="1" applyProtection="1">
      <alignment horizontal="center"/>
      <protection locked="0" hidden="1"/>
    </xf>
    <xf numFmtId="44" fontId="23" fillId="7" borderId="93" xfId="3" applyFont="1" applyFill="1" applyBorder="1" applyAlignment="1" applyProtection="1">
      <alignment horizontal="center"/>
      <protection locked="0" hidden="1"/>
    </xf>
    <xf numFmtId="44" fontId="23" fillId="7" borderId="79" xfId="3" applyFont="1" applyFill="1" applyBorder="1" applyAlignment="1" applyProtection="1">
      <alignment horizontal="center"/>
      <protection locked="0" hidden="1"/>
    </xf>
    <xf numFmtId="0" fontId="23" fillId="7" borderId="27" xfId="0" applyFont="1" applyFill="1" applyBorder="1" applyAlignment="1" applyProtection="1">
      <alignment horizontal="left"/>
      <protection locked="0" hidden="1"/>
    </xf>
    <xf numFmtId="44" fontId="45" fillId="7" borderId="169" xfId="3" applyFont="1" applyFill="1" applyBorder="1" applyAlignment="1" applyProtection="1">
      <alignment horizontal="center"/>
      <protection locked="0" hidden="1"/>
    </xf>
    <xf numFmtId="44" fontId="23" fillId="7" borderId="92" xfId="3" applyFont="1" applyFill="1" applyBorder="1" applyAlignment="1" applyProtection="1">
      <alignment horizontal="center"/>
      <protection locked="0" hidden="1"/>
    </xf>
    <xf numFmtId="44" fontId="23" fillId="7" borderId="39" xfId="3" applyFont="1" applyFill="1" applyBorder="1" applyAlignment="1" applyProtection="1">
      <alignment horizontal="center"/>
      <protection locked="0" hidden="1"/>
    </xf>
    <xf numFmtId="0" fontId="23" fillId="3" borderId="6" xfId="0" applyFont="1" applyFill="1" applyBorder="1" applyAlignment="1" applyProtection="1">
      <alignment horizontal="center"/>
      <protection hidden="1"/>
    </xf>
    <xf numFmtId="0" fontId="23" fillId="3" borderId="0" xfId="0" applyFont="1" applyFill="1" applyBorder="1" applyAlignment="1" applyProtection="1">
      <alignment horizontal="center"/>
      <protection hidden="1"/>
    </xf>
    <xf numFmtId="0" fontId="23" fillId="3" borderId="12" xfId="0" applyFont="1" applyFill="1" applyBorder="1" applyAlignment="1" applyProtection="1">
      <alignment horizontal="center"/>
      <protection hidden="1"/>
    </xf>
    <xf numFmtId="44" fontId="23" fillId="7" borderId="153" xfId="3" applyFont="1" applyFill="1" applyBorder="1" applyAlignment="1" applyProtection="1">
      <alignment horizontal="center"/>
      <protection locked="0" hidden="1"/>
    </xf>
    <xf numFmtId="44" fontId="23" fillId="7" borderId="0" xfId="3" applyFont="1" applyFill="1" applyBorder="1" applyAlignment="1" applyProtection="1">
      <alignment horizontal="center"/>
      <protection locked="0" hidden="1"/>
    </xf>
    <xf numFmtId="44" fontId="23" fillId="7" borderId="12" xfId="3" applyFont="1" applyFill="1" applyBorder="1" applyAlignment="1" applyProtection="1">
      <alignment horizontal="center"/>
      <protection locked="0" hidden="1"/>
    </xf>
    <xf numFmtId="44" fontId="45" fillId="7" borderId="152" xfId="3" applyFont="1" applyFill="1" applyBorder="1" applyAlignment="1" applyProtection="1">
      <alignment horizontal="center"/>
      <protection locked="0" hidden="1"/>
    </xf>
    <xf numFmtId="41" fontId="24" fillId="6" borderId="0" xfId="0" applyNumberFormat="1" applyFont="1" applyFill="1" applyBorder="1" applyAlignment="1" applyProtection="1">
      <alignment horizontal="center" vertical="center" wrapText="1"/>
      <protection hidden="1"/>
    </xf>
    <xf numFmtId="0" fontId="24" fillId="6" borderId="0" xfId="0" applyFont="1" applyFill="1" applyBorder="1" applyAlignment="1" applyProtection="1">
      <alignment horizontal="center" vertical="center" wrapText="1"/>
      <protection hidden="1"/>
    </xf>
    <xf numFmtId="0" fontId="3" fillId="0" borderId="31" xfId="0" applyFont="1" applyBorder="1" applyAlignment="1" applyProtection="1">
      <alignment horizontal="center" vertical="center" wrapText="1"/>
      <protection hidden="1"/>
    </xf>
    <xf numFmtId="0" fontId="3" fillId="0" borderId="167" xfId="0" applyFont="1" applyBorder="1" applyAlignment="1" applyProtection="1">
      <alignment horizontal="center" vertical="center" wrapText="1"/>
      <protection hidden="1"/>
    </xf>
    <xf numFmtId="0" fontId="24" fillId="6" borderId="174" xfId="0" applyNumberFormat="1" applyFont="1" applyFill="1" applyBorder="1" applyAlignment="1" applyProtection="1">
      <alignment horizontal="left" vertical="center" wrapText="1"/>
      <protection hidden="1"/>
    </xf>
    <xf numFmtId="0" fontId="24" fillId="6" borderId="31" xfId="0" applyNumberFormat="1" applyFont="1" applyFill="1" applyBorder="1" applyAlignment="1" applyProtection="1">
      <alignment horizontal="left" vertical="center" wrapText="1"/>
      <protection hidden="1"/>
    </xf>
    <xf numFmtId="0" fontId="24" fillId="6" borderId="6" xfId="0" applyNumberFormat="1" applyFont="1" applyFill="1" applyBorder="1" applyAlignment="1" applyProtection="1">
      <alignment horizontal="left" vertical="center" wrapText="1"/>
      <protection hidden="1"/>
    </xf>
    <xf numFmtId="0" fontId="24" fillId="6" borderId="0" xfId="0" applyNumberFormat="1" applyFont="1" applyFill="1" applyBorder="1" applyAlignment="1" applyProtection="1">
      <alignment horizontal="left" vertical="center" wrapText="1"/>
      <protection hidden="1"/>
    </xf>
    <xf numFmtId="44" fontId="24" fillId="6" borderId="0" xfId="3" applyFont="1" applyFill="1" applyBorder="1" applyAlignment="1" applyProtection="1">
      <alignment horizontal="center" vertical="center" wrapText="1"/>
      <protection hidden="1"/>
    </xf>
    <xf numFmtId="43" fontId="24" fillId="6" borderId="0" xfId="0" applyNumberFormat="1" applyFont="1" applyFill="1" applyBorder="1" applyAlignment="1" applyProtection="1">
      <alignment horizontal="center" vertical="center" wrapText="1"/>
      <protection hidden="1"/>
    </xf>
    <xf numFmtId="44" fontId="24" fillId="6" borderId="12" xfId="3" applyFont="1" applyFill="1" applyBorder="1" applyAlignment="1" applyProtection="1">
      <alignment horizontal="center" vertical="center" wrapText="1"/>
      <protection hidden="1"/>
    </xf>
    <xf numFmtId="0" fontId="3" fillId="5" borderId="0" xfId="0" applyFont="1" applyFill="1" applyAlignment="1" applyProtection="1">
      <alignment horizontal="center"/>
      <protection hidden="1"/>
    </xf>
    <xf numFmtId="0" fontId="21" fillId="0" borderId="88" xfId="0" applyFont="1" applyBorder="1" applyAlignment="1" applyProtection="1">
      <alignment horizontal="center" vertical="center" wrapText="1"/>
      <protection hidden="1"/>
    </xf>
    <xf numFmtId="0" fontId="3" fillId="7" borderId="152" xfId="0" applyFont="1" applyFill="1" applyBorder="1" applyAlignment="1" applyProtection="1">
      <alignment horizontal="left" vertical="center"/>
      <protection locked="0"/>
    </xf>
    <xf numFmtId="0" fontId="3" fillId="7" borderId="93" xfId="0" applyFont="1" applyFill="1" applyBorder="1" applyAlignment="1" applyProtection="1">
      <alignment horizontal="left" vertical="center"/>
      <protection locked="0"/>
    </xf>
    <xf numFmtId="0" fontId="3" fillId="7" borderId="28" xfId="0" applyFont="1" applyFill="1" applyBorder="1" applyAlignment="1" applyProtection="1">
      <alignment horizontal="left" vertical="center"/>
      <protection locked="0"/>
    </xf>
    <xf numFmtId="0" fontId="3" fillId="0" borderId="6" xfId="0" applyFont="1" applyFill="1" applyBorder="1" applyAlignment="1" applyProtection="1">
      <alignment horizontal="left"/>
      <protection hidden="1"/>
    </xf>
    <xf numFmtId="0" fontId="3" fillId="0" borderId="0" xfId="0" applyFont="1" applyFill="1" applyBorder="1" applyAlignment="1" applyProtection="1">
      <alignment horizontal="left"/>
      <protection hidden="1"/>
    </xf>
    <xf numFmtId="0" fontId="3" fillId="0" borderId="18" xfId="0" applyFont="1" applyBorder="1" applyAlignment="1" applyProtection="1">
      <alignment horizontal="center" vertical="center" wrapText="1"/>
      <protection hidden="1"/>
    </xf>
    <xf numFmtId="0" fontId="3" fillId="0" borderId="17" xfId="0" applyFont="1" applyBorder="1" applyAlignment="1" applyProtection="1">
      <alignment horizontal="center" vertical="center" wrapText="1"/>
      <protection hidden="1"/>
    </xf>
    <xf numFmtId="0" fontId="4" fillId="13" borderId="30" xfId="0" applyFont="1" applyFill="1" applyBorder="1" applyAlignment="1" applyProtection="1">
      <alignment horizontal="center" vertical="center" wrapText="1"/>
      <protection hidden="1"/>
    </xf>
    <xf numFmtId="0" fontId="4" fillId="13" borderId="15" xfId="0" applyFont="1" applyFill="1" applyBorder="1" applyAlignment="1" applyProtection="1">
      <alignment horizontal="center" vertical="center" wrapText="1"/>
      <protection hidden="1"/>
    </xf>
    <xf numFmtId="0" fontId="4" fillId="13" borderId="6" xfId="0" applyFont="1" applyFill="1" applyBorder="1" applyAlignment="1" applyProtection="1">
      <alignment horizontal="center" vertical="center" wrapText="1"/>
      <protection hidden="1"/>
    </xf>
    <xf numFmtId="0" fontId="4" fillId="13" borderId="12" xfId="0" applyFont="1" applyFill="1" applyBorder="1" applyAlignment="1" applyProtection="1">
      <alignment horizontal="center" vertical="center" wrapText="1"/>
      <protection hidden="1"/>
    </xf>
    <xf numFmtId="0" fontId="4" fillId="13" borderId="0" xfId="0" applyFont="1" applyFill="1" applyBorder="1" applyAlignment="1" applyProtection="1">
      <alignment horizontal="center" vertical="center" wrapText="1"/>
      <protection hidden="1"/>
    </xf>
    <xf numFmtId="0" fontId="39" fillId="13" borderId="15" xfId="0" applyFont="1" applyFill="1" applyBorder="1" applyAlignment="1" applyProtection="1">
      <alignment horizontal="center" vertical="center" wrapText="1"/>
      <protection hidden="1"/>
    </xf>
    <xf numFmtId="0" fontId="39" fillId="13" borderId="12" xfId="0" applyFont="1" applyFill="1" applyBorder="1" applyAlignment="1" applyProtection="1">
      <alignment horizontal="center" vertical="center" wrapText="1"/>
      <protection hidden="1"/>
    </xf>
    <xf numFmtId="10" fontId="4" fillId="13" borderId="12" xfId="0" applyNumberFormat="1" applyFont="1" applyFill="1" applyBorder="1" applyAlignment="1" applyProtection="1">
      <alignment horizontal="center" vertical="center" wrapText="1"/>
      <protection hidden="1"/>
    </xf>
    <xf numFmtId="10" fontId="4" fillId="13" borderId="39" xfId="0" applyNumberFormat="1" applyFont="1" applyFill="1" applyBorder="1" applyAlignment="1" applyProtection="1">
      <alignment horizontal="center" vertical="center" wrapText="1"/>
      <protection hidden="1"/>
    </xf>
    <xf numFmtId="0" fontId="4" fillId="13" borderId="6" xfId="0" applyFont="1" applyFill="1" applyBorder="1" applyAlignment="1">
      <alignment horizontal="center" vertical="center" wrapText="1"/>
    </xf>
    <xf numFmtId="10" fontId="3" fillId="13" borderId="13" xfId="0" applyNumberFormat="1" applyFont="1" applyFill="1" applyBorder="1" applyAlignment="1" applyProtection="1">
      <alignment horizontal="center" vertical="center" wrapText="1"/>
      <protection hidden="1"/>
    </xf>
    <xf numFmtId="10" fontId="3" fillId="13" borderId="16" xfId="0" applyNumberFormat="1" applyFont="1" applyFill="1" applyBorder="1" applyAlignment="1" applyProtection="1">
      <alignment horizontal="center" vertical="center" wrapText="1"/>
      <protection hidden="1"/>
    </xf>
    <xf numFmtId="0" fontId="3" fillId="13" borderId="14" xfId="0" applyFont="1" applyFill="1" applyBorder="1" applyAlignment="1" applyProtection="1">
      <alignment horizontal="center" vertical="center" wrapText="1"/>
      <protection hidden="1"/>
    </xf>
    <xf numFmtId="0" fontId="3" fillId="13" borderId="13" xfId="0" applyFont="1" applyFill="1" applyBorder="1" applyAlignment="1" applyProtection="1">
      <alignment horizontal="center" vertical="center" wrapText="1"/>
      <protection hidden="1"/>
    </xf>
    <xf numFmtId="0" fontId="21" fillId="0" borderId="37" xfId="0" applyFont="1" applyBorder="1" applyAlignment="1" applyProtection="1">
      <alignment horizontal="center" vertical="center" wrapText="1"/>
      <protection hidden="1"/>
    </xf>
    <xf numFmtId="0" fontId="3" fillId="0" borderId="93" xfId="0" applyFont="1" applyBorder="1" applyAlignment="1" applyProtection="1">
      <alignment horizontal="center" vertical="center" wrapText="1"/>
      <protection hidden="1"/>
    </xf>
    <xf numFmtId="0" fontId="3" fillId="0" borderId="79" xfId="0" applyFont="1" applyBorder="1" applyAlignment="1" applyProtection="1">
      <alignment horizontal="center" vertical="center" wrapText="1"/>
      <protection hidden="1"/>
    </xf>
    <xf numFmtId="0" fontId="21" fillId="0" borderId="18" xfId="0" applyFont="1" applyBorder="1" applyAlignment="1" applyProtection="1">
      <alignment horizontal="center" vertical="center" wrapText="1"/>
      <protection hidden="1"/>
    </xf>
    <xf numFmtId="0" fontId="21" fillId="0" borderId="17" xfId="0" applyFont="1" applyBorder="1" applyAlignment="1" applyProtection="1">
      <alignment horizontal="center" vertical="center" wrapText="1"/>
      <protection hidden="1"/>
    </xf>
    <xf numFmtId="0" fontId="36" fillId="0" borderId="0" xfId="0" applyFont="1" applyFill="1" applyBorder="1" applyAlignment="1" applyProtection="1">
      <alignment horizontal="center" vertical="center" wrapText="1"/>
      <protection hidden="1"/>
    </xf>
    <xf numFmtId="0" fontId="30" fillId="0" borderId="0" xfId="0" applyFont="1" applyFill="1" applyBorder="1" applyAlignment="1" applyProtection="1">
      <alignment horizontal="center" vertical="center" wrapText="1"/>
      <protection hidden="1"/>
    </xf>
    <xf numFmtId="0" fontId="22" fillId="2" borderId="12" xfId="0" applyFont="1" applyFill="1" applyBorder="1" applyAlignment="1" applyProtection="1">
      <alignment horizontal="center" vertical="center"/>
      <protection hidden="1"/>
    </xf>
    <xf numFmtId="0" fontId="21" fillId="0" borderId="6" xfId="0" applyFont="1" applyBorder="1" applyAlignment="1" applyProtection="1">
      <alignment horizontal="center" vertical="center"/>
      <protection hidden="1"/>
    </xf>
    <xf numFmtId="0" fontId="21" fillId="0" borderId="0" xfId="0" applyFont="1" applyBorder="1" applyAlignment="1" applyProtection="1">
      <alignment horizontal="center" vertical="center"/>
      <protection hidden="1"/>
    </xf>
    <xf numFmtId="0" fontId="21" fillId="0" borderId="12"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44" fontId="3" fillId="0" borderId="93" xfId="1" applyFont="1" applyFill="1" applyBorder="1" applyAlignment="1" applyProtection="1">
      <alignment horizontal="center" vertical="center"/>
      <protection hidden="1"/>
    </xf>
    <xf numFmtId="44" fontId="3" fillId="0" borderId="79" xfId="1" applyFont="1" applyFill="1" applyBorder="1" applyAlignment="1" applyProtection="1">
      <alignment horizontal="center" vertical="center"/>
      <protection hidden="1"/>
    </xf>
    <xf numFmtId="0" fontId="3" fillId="7" borderId="170" xfId="0" applyFont="1" applyFill="1" applyBorder="1" applyAlignment="1" applyProtection="1">
      <alignment horizontal="left" vertical="center"/>
      <protection locked="0"/>
    </xf>
    <xf numFmtId="0" fontId="3" fillId="7" borderId="171" xfId="0" applyFont="1" applyFill="1" applyBorder="1" applyAlignment="1" applyProtection="1">
      <alignment horizontal="left" vertical="center"/>
      <protection locked="0"/>
    </xf>
    <xf numFmtId="0" fontId="3" fillId="7" borderId="172" xfId="0" applyFont="1" applyFill="1" applyBorder="1" applyAlignment="1" applyProtection="1">
      <alignment horizontal="left" vertical="center"/>
      <protection locked="0"/>
    </xf>
    <xf numFmtId="0" fontId="15" fillId="7" borderId="170" xfId="2" applyFill="1" applyBorder="1" applyAlignment="1" applyProtection="1">
      <alignment horizontal="center" vertical="center"/>
      <protection locked="0"/>
    </xf>
    <xf numFmtId="0" fontId="15" fillId="7" borderId="173" xfId="2" applyFill="1" applyBorder="1" applyAlignment="1" applyProtection="1">
      <alignment horizontal="center" vertical="center"/>
      <protection locked="0"/>
    </xf>
    <xf numFmtId="0" fontId="34" fillId="0" borderId="9" xfId="0" applyFont="1" applyBorder="1" applyAlignment="1">
      <alignment horizontal="right"/>
    </xf>
    <xf numFmtId="0" fontId="46" fillId="0" borderId="0" xfId="0" applyFont="1" applyFill="1" applyBorder="1" applyAlignment="1" applyProtection="1">
      <alignment horizontal="center" wrapText="1"/>
      <protection hidden="1"/>
    </xf>
    <xf numFmtId="0" fontId="87" fillId="0" borderId="30" xfId="0" applyFont="1" applyBorder="1" applyAlignment="1" applyProtection="1">
      <alignment horizontal="center" vertical="center" wrapText="1"/>
      <protection hidden="1"/>
    </xf>
    <xf numFmtId="0" fontId="25" fillId="0" borderId="6"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wrapText="1"/>
      <protection hidden="1"/>
    </xf>
    <xf numFmtId="0" fontId="25" fillId="0" borderId="92" xfId="0" applyFont="1" applyBorder="1" applyAlignment="1" applyProtection="1">
      <alignment horizontal="center" vertical="center" wrapText="1"/>
      <protection hidden="1"/>
    </xf>
    <xf numFmtId="0" fontId="3" fillId="13" borderId="11" xfId="0" applyFont="1" applyFill="1" applyBorder="1" applyAlignment="1" applyProtection="1">
      <alignment horizontal="center" vertical="center" wrapText="1"/>
      <protection hidden="1"/>
    </xf>
    <xf numFmtId="0" fontId="3" fillId="7" borderId="93" xfId="0" applyFont="1" applyFill="1" applyBorder="1" applyAlignment="1" applyProtection="1">
      <alignment horizontal="center" vertical="center"/>
      <protection locked="0"/>
    </xf>
    <xf numFmtId="0" fontId="3" fillId="7" borderId="79" xfId="0" applyFont="1" applyFill="1" applyBorder="1" applyAlignment="1" applyProtection="1">
      <alignment horizontal="center" vertical="center"/>
      <protection locked="0"/>
    </xf>
    <xf numFmtId="10" fontId="4" fillId="13" borderId="0" xfId="0" applyNumberFormat="1" applyFont="1" applyFill="1" applyBorder="1" applyAlignment="1" applyProtection="1">
      <alignment horizontal="center" vertical="center" wrapText="1"/>
      <protection hidden="1"/>
    </xf>
    <xf numFmtId="10" fontId="4" fillId="13" borderId="92" xfId="0" applyNumberFormat="1" applyFont="1" applyFill="1" applyBorder="1" applyAlignment="1" applyProtection="1">
      <alignment horizontal="center" vertical="center" wrapText="1"/>
      <protection hidden="1"/>
    </xf>
    <xf numFmtId="0" fontId="21" fillId="0" borderId="30"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3" fillId="0" borderId="15" xfId="0" applyFont="1" applyBorder="1" applyAlignment="1" applyProtection="1">
      <alignment horizontal="center" vertical="center"/>
      <protection hidden="1"/>
    </xf>
    <xf numFmtId="0" fontId="15" fillId="7" borderId="31" xfId="2" applyFill="1" applyBorder="1" applyAlignment="1" applyProtection="1">
      <alignment horizontal="left" vertical="center"/>
      <protection locked="0"/>
    </xf>
    <xf numFmtId="0" fontId="3" fillId="7" borderId="167" xfId="0" applyFont="1" applyFill="1" applyBorder="1" applyAlignment="1" applyProtection="1">
      <alignment horizontal="left" vertical="center"/>
      <protection locked="0"/>
    </xf>
    <xf numFmtId="0" fontId="44" fillId="7" borderId="31" xfId="0" applyFont="1" applyFill="1" applyBorder="1" applyAlignment="1" applyProtection="1">
      <alignment horizontal="left" vertical="center"/>
      <protection locked="0"/>
    </xf>
    <xf numFmtId="0" fontId="3" fillId="7" borderId="31" xfId="0" applyFont="1" applyFill="1" applyBorder="1" applyAlignment="1" applyProtection="1">
      <alignment horizontal="left" vertical="center"/>
      <protection locked="0"/>
    </xf>
    <xf numFmtId="14" fontId="3" fillId="7" borderId="36" xfId="0" applyNumberFormat="1" applyFont="1" applyFill="1" applyBorder="1" applyAlignment="1" applyProtection="1">
      <alignment horizontal="center" vertical="center"/>
      <protection locked="0"/>
    </xf>
    <xf numFmtId="14" fontId="3" fillId="7" borderId="108" xfId="0" applyNumberFormat="1" applyFont="1" applyFill="1" applyBorder="1" applyAlignment="1" applyProtection="1">
      <alignment horizontal="center" vertical="center"/>
      <protection locked="0"/>
    </xf>
    <xf numFmtId="0" fontId="3" fillId="0" borderId="170" xfId="0" applyFont="1" applyFill="1" applyBorder="1" applyAlignment="1" applyProtection="1">
      <alignment horizontal="center" vertical="center"/>
      <protection hidden="1"/>
    </xf>
    <xf numFmtId="0" fontId="3" fillId="0" borderId="171" xfId="0" applyFont="1" applyFill="1" applyBorder="1" applyAlignment="1" applyProtection="1">
      <alignment horizontal="center" vertical="center"/>
      <protection hidden="1"/>
    </xf>
    <xf numFmtId="0" fontId="3" fillId="0" borderId="173" xfId="0" applyFont="1" applyFill="1" applyBorder="1" applyAlignment="1" applyProtection="1">
      <alignment horizontal="center" vertical="center"/>
      <protection hidden="1"/>
    </xf>
    <xf numFmtId="44" fontId="3" fillId="0" borderId="152" xfId="1" applyFont="1" applyFill="1" applyBorder="1" applyAlignment="1" applyProtection="1">
      <alignment horizontal="center" vertical="center"/>
      <protection hidden="1"/>
    </xf>
    <xf numFmtId="44" fontId="3" fillId="0" borderId="37" xfId="0" applyNumberFormat="1" applyFont="1" applyFill="1" applyBorder="1" applyAlignment="1" applyProtection="1">
      <alignment horizontal="center" vertical="center"/>
      <protection hidden="1"/>
    </xf>
    <xf numFmtId="0" fontId="3" fillId="0" borderId="37" xfId="0" applyFont="1" applyFill="1" applyBorder="1" applyAlignment="1" applyProtection="1">
      <alignment horizontal="center" vertical="center"/>
      <protection hidden="1"/>
    </xf>
    <xf numFmtId="0" fontId="3" fillId="0" borderId="108" xfId="0" applyFont="1" applyFill="1" applyBorder="1" applyAlignment="1" applyProtection="1">
      <alignment horizontal="center" vertical="center"/>
      <protection hidden="1"/>
    </xf>
    <xf numFmtId="44" fontId="3" fillId="7" borderId="169" xfId="1" applyFont="1" applyFill="1" applyBorder="1" applyAlignment="1" applyProtection="1">
      <alignment horizontal="center" vertical="center"/>
      <protection locked="0"/>
    </xf>
    <xf numFmtId="44" fontId="3" fillId="7" borderId="92" xfId="1" applyFont="1" applyFill="1" applyBorder="1" applyAlignment="1" applyProtection="1">
      <alignment horizontal="center" vertical="center"/>
      <protection locked="0"/>
    </xf>
    <xf numFmtId="44" fontId="3" fillId="0" borderId="93" xfId="0" applyNumberFormat="1" applyFont="1" applyFill="1" applyBorder="1" applyAlignment="1" applyProtection="1">
      <alignment horizontal="center" vertical="center"/>
      <protection hidden="1"/>
    </xf>
    <xf numFmtId="0" fontId="3" fillId="0" borderId="93" xfId="0" applyFont="1" applyFill="1" applyBorder="1" applyAlignment="1" applyProtection="1">
      <alignment horizontal="center" vertical="center"/>
      <protection hidden="1"/>
    </xf>
    <xf numFmtId="44" fontId="3" fillId="7" borderId="152" xfId="1" applyFont="1" applyFill="1" applyBorder="1" applyAlignment="1" applyProtection="1">
      <alignment horizontal="center" vertical="center"/>
      <protection locked="0"/>
    </xf>
    <xf numFmtId="44" fontId="3" fillId="7" borderId="93" xfId="1" applyFont="1" applyFill="1" applyBorder="1" applyAlignment="1" applyProtection="1">
      <alignment horizontal="center" vertical="center"/>
      <protection locked="0"/>
    </xf>
    <xf numFmtId="44" fontId="3" fillId="7" borderId="28" xfId="1" applyFont="1" applyFill="1" applyBorder="1" applyAlignment="1" applyProtection="1">
      <alignment horizontal="center" vertical="center"/>
      <protection locked="0"/>
    </xf>
    <xf numFmtId="44" fontId="3" fillId="7" borderId="153" xfId="1" applyFont="1" applyFill="1" applyBorder="1" applyAlignment="1" applyProtection="1">
      <alignment horizontal="center" vertical="center"/>
      <protection locked="0"/>
    </xf>
    <xf numFmtId="44" fontId="3" fillId="7" borderId="0" xfId="1" applyFont="1" applyFill="1" applyBorder="1" applyAlignment="1" applyProtection="1">
      <alignment horizontal="center" vertical="center"/>
      <protection locked="0"/>
    </xf>
    <xf numFmtId="0" fontId="28" fillId="0" borderId="88" xfId="0" applyFont="1" applyBorder="1" applyAlignment="1" applyProtection="1">
      <alignment horizontal="center" vertical="center" wrapText="1"/>
      <protection hidden="1"/>
    </xf>
    <xf numFmtId="0" fontId="3" fillId="7" borderId="79" xfId="0" applyFont="1" applyFill="1" applyBorder="1" applyAlignment="1" applyProtection="1">
      <alignment horizontal="left" vertical="center"/>
      <protection locked="0"/>
    </xf>
    <xf numFmtId="0" fontId="44" fillId="7" borderId="152" xfId="0" applyFont="1" applyFill="1" applyBorder="1" applyAlignment="1" applyProtection="1">
      <alignment horizontal="left" vertical="center"/>
      <protection locked="0"/>
    </xf>
    <xf numFmtId="0" fontId="44" fillId="7" borderId="93" xfId="0" applyFont="1" applyFill="1" applyBorder="1" applyAlignment="1" applyProtection="1">
      <alignment horizontal="left" vertical="center"/>
      <protection locked="0"/>
    </xf>
    <xf numFmtId="0" fontId="44" fillId="7" borderId="79" xfId="0" applyFont="1" applyFill="1" applyBorder="1" applyAlignment="1" applyProtection="1">
      <alignment horizontal="left" vertical="center"/>
      <protection locked="0"/>
    </xf>
    <xf numFmtId="0" fontId="44" fillId="7" borderId="152" xfId="0" applyFont="1" applyFill="1" applyBorder="1" applyAlignment="1" applyProtection="1">
      <alignment horizontal="center" vertical="center"/>
      <protection locked="0"/>
    </xf>
    <xf numFmtId="0" fontId="3" fillId="7" borderId="28" xfId="0" applyFont="1" applyFill="1" applyBorder="1" applyAlignment="1" applyProtection="1">
      <alignment horizontal="center" vertical="center"/>
      <protection locked="0"/>
    </xf>
    <xf numFmtId="0" fontId="21" fillId="0" borderId="26" xfId="0" applyFont="1" applyBorder="1" applyAlignment="1" applyProtection="1">
      <alignment horizontal="center" vertical="center" wrapText="1"/>
      <protection hidden="1"/>
    </xf>
    <xf numFmtId="0" fontId="22" fillId="2" borderId="6" xfId="0" applyFont="1" applyFill="1" applyBorder="1" applyAlignment="1" applyProtection="1">
      <alignment horizontal="center" vertical="center" wrapText="1"/>
      <protection hidden="1"/>
    </xf>
    <xf numFmtId="0" fontId="22" fillId="2" borderId="0" xfId="0" applyFont="1" applyFill="1" applyBorder="1" applyAlignment="1" applyProtection="1">
      <alignment horizontal="center" vertical="center" wrapText="1"/>
      <protection hidden="1"/>
    </xf>
    <xf numFmtId="0" fontId="21" fillId="0" borderId="30" xfId="0" applyFont="1" applyBorder="1" applyAlignment="1" applyProtection="1">
      <alignment horizontal="center" vertical="center" wrapText="1"/>
      <protection hidden="1"/>
    </xf>
    <xf numFmtId="0" fontId="0" fillId="0" borderId="10" xfId="0" applyBorder="1"/>
    <xf numFmtId="0" fontId="0" fillId="0" borderId="18" xfId="0" applyBorder="1"/>
    <xf numFmtId="0" fontId="0" fillId="0" borderId="9" xfId="0" applyBorder="1"/>
    <xf numFmtId="1" fontId="3" fillId="0" borderId="36" xfId="0" applyNumberFormat="1" applyFont="1" applyFill="1" applyBorder="1" applyAlignment="1" applyProtection="1">
      <alignment horizontal="center" vertical="center"/>
      <protection hidden="1"/>
    </xf>
    <xf numFmtId="1" fontId="3" fillId="0" borderId="108" xfId="0" applyNumberFormat="1" applyFont="1" applyFill="1" applyBorder="1" applyAlignment="1" applyProtection="1">
      <alignment horizontal="center" vertical="center"/>
      <protection hidden="1"/>
    </xf>
    <xf numFmtId="44" fontId="23" fillId="3" borderId="0" xfId="0" applyNumberFormat="1" applyFont="1" applyFill="1" applyBorder="1" applyAlignment="1" applyProtection="1">
      <alignment horizontal="center" vertical="center"/>
      <protection hidden="1"/>
    </xf>
    <xf numFmtId="0" fontId="23" fillId="3" borderId="0" xfId="0" applyFont="1" applyFill="1" applyBorder="1" applyAlignment="1" applyProtection="1">
      <alignment horizontal="center" vertical="center"/>
      <protection hidden="1"/>
    </xf>
    <xf numFmtId="0" fontId="23" fillId="0" borderId="0" xfId="0" applyNumberFormat="1" applyFont="1" applyFill="1" applyBorder="1" applyAlignment="1" applyProtection="1">
      <alignment vertical="center"/>
      <protection hidden="1"/>
    </xf>
    <xf numFmtId="44" fontId="23" fillId="0" borderId="0" xfId="0" applyNumberFormat="1" applyFont="1" applyFill="1" applyBorder="1" applyAlignment="1" applyProtection="1">
      <alignment horizontal="center" vertical="center"/>
      <protection hidden="1"/>
    </xf>
    <xf numFmtId="0" fontId="23" fillId="0" borderId="0" xfId="0" applyFont="1" applyFill="1" applyBorder="1" applyAlignment="1" applyProtection="1">
      <alignment horizontal="center" vertical="center"/>
      <protection hidden="1"/>
    </xf>
    <xf numFmtId="44" fontId="45" fillId="3" borderId="0" xfId="0" applyNumberFormat="1" applyFont="1" applyFill="1" applyBorder="1" applyAlignment="1" applyProtection="1">
      <alignment horizontal="center" vertical="center"/>
      <protection hidden="1"/>
    </xf>
    <xf numFmtId="0" fontId="23" fillId="3" borderId="0" xfId="0" applyNumberFormat="1" applyFont="1" applyFill="1" applyBorder="1" applyAlignment="1" applyProtection="1">
      <alignment vertical="center"/>
      <protection hidden="1"/>
    </xf>
    <xf numFmtId="44" fontId="3" fillId="0" borderId="0" xfId="0" applyNumberFormat="1" applyFont="1" applyAlignment="1" applyProtection="1">
      <alignment horizontal="center" vertical="center"/>
      <protection hidden="1"/>
    </xf>
    <xf numFmtId="44" fontId="23" fillId="3" borderId="0" xfId="1" applyFont="1" applyFill="1" applyBorder="1" applyAlignment="1" applyProtection="1">
      <alignment horizontal="center" vertical="center"/>
      <protection hidden="1"/>
    </xf>
    <xf numFmtId="44" fontId="23" fillId="0" borderId="0" xfId="1" applyFont="1" applyFill="1" applyBorder="1" applyAlignment="1" applyProtection="1">
      <alignment horizontal="center" vertical="center"/>
      <protection hidden="1"/>
    </xf>
    <xf numFmtId="0" fontId="23" fillId="0" borderId="6" xfId="0" applyFont="1" applyFill="1" applyBorder="1" applyAlignment="1" applyProtection="1">
      <alignment horizontal="left"/>
      <protection hidden="1"/>
    </xf>
    <xf numFmtId="0" fontId="23" fillId="0" borderId="0" xfId="0" applyFont="1" applyFill="1" applyBorder="1" applyAlignment="1" applyProtection="1">
      <alignment horizontal="left"/>
      <protection hidden="1"/>
    </xf>
    <xf numFmtId="0" fontId="22" fillId="2" borderId="6"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10" xfId="0" applyNumberFormat="1" applyFont="1" applyFill="1" applyBorder="1" applyAlignment="1" applyProtection="1">
      <alignment horizontal="center" vertical="center"/>
      <protection hidden="1"/>
    </xf>
    <xf numFmtId="0" fontId="28" fillId="0" borderId="269" xfId="0" applyNumberFormat="1" applyFont="1" applyFill="1" applyBorder="1" applyAlignment="1" applyProtection="1">
      <alignment horizontal="center" vertical="center" wrapText="1"/>
      <protection hidden="1"/>
    </xf>
    <xf numFmtId="0" fontId="28" fillId="0" borderId="219" xfId="0" applyNumberFormat="1" applyFont="1" applyFill="1" applyBorder="1" applyAlignment="1" applyProtection="1">
      <alignment horizontal="center" vertical="center" wrapText="1"/>
      <protection hidden="1"/>
    </xf>
    <xf numFmtId="0" fontId="28" fillId="0" borderId="271" xfId="0" applyNumberFormat="1" applyFont="1" applyFill="1" applyBorder="1" applyAlignment="1" applyProtection="1">
      <alignment horizontal="center" vertical="center" wrapText="1"/>
      <protection hidden="1"/>
    </xf>
    <xf numFmtId="0" fontId="3" fillId="0" borderId="171" xfId="0" applyFont="1" applyFill="1" applyBorder="1" applyAlignment="1">
      <alignment horizontal="center" vertical="center"/>
    </xf>
    <xf numFmtId="0" fontId="3" fillId="0" borderId="172" xfId="0" applyFont="1" applyFill="1" applyBorder="1" applyAlignment="1">
      <alignment horizontal="center" vertical="center"/>
    </xf>
    <xf numFmtId="0" fontId="3" fillId="0" borderId="175" xfId="0" applyFont="1" applyFill="1" applyBorder="1" applyAlignment="1" applyProtection="1">
      <alignment horizontal="center" vertical="center"/>
      <protection hidden="1"/>
    </xf>
    <xf numFmtId="0" fontId="3" fillId="0" borderId="172" xfId="0" applyFont="1" applyFill="1" applyBorder="1" applyAlignment="1" applyProtection="1">
      <alignment horizontal="center" vertical="center"/>
      <protection hidden="1"/>
    </xf>
    <xf numFmtId="44" fontId="3" fillId="0" borderId="37" xfId="1" applyFont="1" applyFill="1" applyBorder="1" applyAlignment="1" applyProtection="1">
      <alignment horizontal="center" vertical="center"/>
      <protection hidden="1"/>
    </xf>
    <xf numFmtId="44" fontId="3" fillId="0" borderId="38" xfId="1" applyFont="1" applyFill="1" applyBorder="1" applyAlignment="1" applyProtection="1">
      <alignment horizontal="center" vertical="center"/>
      <protection hidden="1"/>
    </xf>
    <xf numFmtId="0" fontId="21" fillId="0" borderId="9" xfId="0" applyFont="1" applyBorder="1" applyAlignment="1" applyProtection="1">
      <alignment horizontal="center" vertical="center"/>
      <protection hidden="1"/>
    </xf>
    <xf numFmtId="44" fontId="23" fillId="5" borderId="0" xfId="0" applyNumberFormat="1" applyFont="1" applyFill="1" applyBorder="1" applyAlignment="1" applyProtection="1">
      <alignment horizontal="center" vertical="center"/>
      <protection hidden="1"/>
    </xf>
    <xf numFmtId="0" fontId="23" fillId="5" borderId="0" xfId="0" applyFont="1" applyFill="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22" fillId="2" borderId="0" xfId="0" applyFont="1" applyFill="1" applyBorder="1" applyAlignment="1">
      <alignment horizontal="center" vertical="center"/>
    </xf>
    <xf numFmtId="0" fontId="23" fillId="7" borderId="8" xfId="0" applyFont="1" applyFill="1" applyBorder="1" applyAlignment="1" applyProtection="1">
      <alignment horizontal="left"/>
      <protection locked="0" hidden="1"/>
    </xf>
    <xf numFmtId="0" fontId="23" fillId="3" borderId="6" xfId="0" applyFont="1" applyFill="1" applyBorder="1" applyAlignment="1" applyProtection="1">
      <alignment horizontal="center" vertical="center"/>
      <protection hidden="1"/>
    </xf>
    <xf numFmtId="0" fontId="23" fillId="7" borderId="25" xfId="0" applyFont="1" applyFill="1" applyBorder="1" applyAlignment="1" applyProtection="1">
      <alignment horizontal="left"/>
      <protection locked="0" hidden="1"/>
    </xf>
    <xf numFmtId="0" fontId="23" fillId="7" borderId="36" xfId="0" applyFont="1" applyFill="1" applyBorder="1" applyAlignment="1" applyProtection="1">
      <alignment horizontal="left"/>
      <protection locked="0" hidden="1"/>
    </xf>
    <xf numFmtId="0" fontId="23" fillId="7" borderId="37" xfId="0" applyFont="1" applyFill="1" applyBorder="1" applyAlignment="1" applyProtection="1">
      <alignment horizontal="left"/>
      <protection locked="0" hidden="1"/>
    </xf>
    <xf numFmtId="0" fontId="23" fillId="7" borderId="108" xfId="0" applyFont="1" applyFill="1" applyBorder="1" applyAlignment="1" applyProtection="1">
      <alignment horizontal="left"/>
      <protection locked="0" hidden="1"/>
    </xf>
    <xf numFmtId="0" fontId="23" fillId="7" borderId="25" xfId="0" applyFont="1" applyFill="1" applyBorder="1" applyAlignment="1" applyProtection="1">
      <alignment horizontal="center"/>
      <protection locked="0" hidden="1"/>
    </xf>
    <xf numFmtId="0" fontId="23" fillId="7" borderId="105" xfId="0" applyFont="1" applyFill="1" applyBorder="1" applyAlignment="1" applyProtection="1">
      <alignment horizontal="center"/>
      <protection locked="0" hidden="1"/>
    </xf>
    <xf numFmtId="0" fontId="45" fillId="7" borderId="27" xfId="0" applyFont="1" applyFill="1" applyBorder="1" applyAlignment="1" applyProtection="1">
      <alignment horizontal="left"/>
      <protection locked="0" hidden="1"/>
    </xf>
    <xf numFmtId="0" fontId="23" fillId="3" borderId="12" xfId="0" applyFont="1" applyFill="1" applyBorder="1" applyAlignment="1" applyProtection="1">
      <alignment horizontal="center" vertical="center"/>
      <protection hidden="1"/>
    </xf>
    <xf numFmtId="0" fontId="23" fillId="3" borderId="0" xfId="0" applyFont="1" applyFill="1" applyBorder="1" applyAlignment="1" applyProtection="1">
      <alignment horizontal="left" vertical="center"/>
      <protection hidden="1"/>
    </xf>
    <xf numFmtId="0" fontId="23" fillId="3" borderId="6" xfId="0" applyFont="1" applyFill="1" applyBorder="1" applyAlignment="1" applyProtection="1">
      <alignment horizontal="left"/>
      <protection hidden="1"/>
    </xf>
    <xf numFmtId="0" fontId="23" fillId="3" borderId="0" xfId="0" applyFont="1" applyFill="1" applyBorder="1" applyAlignment="1" applyProtection="1">
      <alignment horizontal="left"/>
      <protection hidden="1"/>
    </xf>
    <xf numFmtId="44" fontId="24" fillId="0" borderId="0" xfId="0" applyNumberFormat="1" applyFont="1" applyFill="1" applyBorder="1" applyAlignment="1" applyProtection="1">
      <alignment horizontal="center" vertical="center"/>
      <protection hidden="1"/>
    </xf>
    <xf numFmtId="0" fontId="24" fillId="0" borderId="0" xfId="0" applyFont="1" applyFill="1" applyBorder="1" applyAlignment="1" applyProtection="1">
      <alignment horizontal="center" vertical="center"/>
      <protection hidden="1"/>
    </xf>
    <xf numFmtId="0" fontId="24" fillId="0" borderId="0" xfId="0" applyNumberFormat="1" applyFont="1" applyFill="1" applyBorder="1" applyAlignment="1" applyProtection="1">
      <alignment vertical="center"/>
      <protection hidden="1"/>
    </xf>
    <xf numFmtId="0" fontId="11" fillId="0" borderId="88" xfId="0" applyFont="1" applyFill="1" applyBorder="1" applyAlignment="1" applyProtection="1">
      <alignment horizontal="right" vertical="center" wrapText="1"/>
      <protection hidden="1"/>
    </xf>
    <xf numFmtId="0" fontId="11" fillId="0" borderId="176" xfId="0" applyFont="1" applyFill="1" applyBorder="1" applyAlignment="1" applyProtection="1">
      <alignment horizontal="right" vertical="center" wrapText="1"/>
      <protection hidden="1"/>
    </xf>
    <xf numFmtId="0" fontId="66" fillId="0" borderId="26" xfId="0" applyFont="1" applyFill="1" applyBorder="1" applyAlignment="1" applyProtection="1">
      <alignment horizontal="center" vertical="center" wrapText="1"/>
      <protection hidden="1"/>
    </xf>
    <xf numFmtId="0" fontId="66" fillId="0" borderId="19" xfId="0" applyFont="1" applyFill="1" applyBorder="1" applyAlignment="1" applyProtection="1">
      <alignment horizontal="center" vertical="center" wrapText="1"/>
      <protection hidden="1"/>
    </xf>
    <xf numFmtId="0" fontId="65" fillId="0" borderId="88" xfId="0" applyFont="1" applyFill="1" applyBorder="1" applyAlignment="1" applyProtection="1">
      <alignment horizontal="right" vertical="center"/>
      <protection hidden="1"/>
    </xf>
    <xf numFmtId="0" fontId="65" fillId="0" borderId="176" xfId="0" applyFont="1" applyFill="1" applyBorder="1" applyAlignment="1" applyProtection="1">
      <alignment horizontal="right" vertical="center"/>
      <protection hidden="1"/>
    </xf>
    <xf numFmtId="0" fontId="92" fillId="0" borderId="272" xfId="0" applyFont="1" applyFill="1" applyBorder="1" applyAlignment="1" applyProtection="1">
      <alignment horizontal="left" vertical="center"/>
      <protection hidden="1"/>
    </xf>
    <xf numFmtId="0" fontId="92" fillId="0" borderId="273" xfId="0" applyFont="1" applyFill="1" applyBorder="1" applyAlignment="1" applyProtection="1">
      <alignment horizontal="left" vertical="center"/>
      <protection hidden="1"/>
    </xf>
    <xf numFmtId="0" fontId="29" fillId="7" borderId="88" xfId="0" applyFont="1" applyFill="1" applyBorder="1" applyAlignment="1" applyProtection="1">
      <alignment horizontal="center" vertical="center" wrapText="1"/>
      <protection locked="0" hidden="1"/>
    </xf>
    <xf numFmtId="0" fontId="29" fillId="7" borderId="19" xfId="0" applyFont="1" applyFill="1" applyBorder="1" applyAlignment="1" applyProtection="1">
      <alignment horizontal="center" vertical="center" wrapText="1"/>
      <protection locked="0" hidden="1"/>
    </xf>
    <xf numFmtId="0" fontId="61" fillId="0" borderId="0" xfId="0" applyFont="1" applyFill="1" applyBorder="1" applyAlignment="1" applyProtection="1">
      <alignment horizontal="center" vertical="center" wrapText="1"/>
      <protection hidden="1"/>
    </xf>
    <xf numFmtId="44" fontId="41" fillId="7" borderId="177" xfId="3" applyFont="1" applyFill="1" applyBorder="1" applyAlignment="1" applyProtection="1">
      <alignment horizontal="center" vertical="center"/>
      <protection locked="0" hidden="1"/>
    </xf>
    <xf numFmtId="44" fontId="41" fillId="7" borderId="178" xfId="3" applyFont="1" applyFill="1" applyBorder="1" applyAlignment="1" applyProtection="1">
      <alignment horizontal="center" vertical="center"/>
      <protection locked="0" hidden="1"/>
    </xf>
    <xf numFmtId="0" fontId="2" fillId="0" borderId="10" xfId="0" applyFont="1" applyBorder="1" applyAlignment="1" applyProtection="1">
      <alignment horizontal="center" vertical="center" wrapText="1"/>
      <protection hidden="1"/>
    </xf>
    <xf numFmtId="0" fontId="2" fillId="0" borderId="179"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10" fontId="34" fillId="12" borderId="177" xfId="0" applyNumberFormat="1" applyFont="1" applyFill="1" applyBorder="1" applyAlignment="1" applyProtection="1">
      <alignment horizontal="center" vertical="center" wrapText="1"/>
      <protection hidden="1"/>
    </xf>
    <xf numFmtId="10" fontId="34" fillId="12" borderId="178" xfId="0" applyNumberFormat="1" applyFont="1" applyFill="1" applyBorder="1" applyAlignment="1" applyProtection="1">
      <alignment horizontal="center" vertical="center" wrapText="1"/>
      <protection hidden="1"/>
    </xf>
    <xf numFmtId="44" fontId="3" fillId="0" borderId="152" xfId="1" applyFont="1" applyFill="1" applyBorder="1" applyAlignment="1" applyProtection="1">
      <alignment horizontal="center" vertical="center"/>
      <protection locked="0"/>
    </xf>
    <xf numFmtId="44" fontId="3" fillId="0" borderId="93" xfId="1" applyFont="1" applyFill="1" applyBorder="1" applyAlignment="1" applyProtection="1">
      <alignment horizontal="center" vertical="center"/>
      <protection locked="0"/>
    </xf>
    <xf numFmtId="44" fontId="3" fillId="0" borderId="28" xfId="1" applyFont="1" applyFill="1" applyBorder="1" applyAlignment="1" applyProtection="1">
      <alignment horizontal="center" vertical="center"/>
      <protection locked="0"/>
    </xf>
    <xf numFmtId="0" fontId="23" fillId="7" borderId="6" xfId="0" applyFont="1" applyFill="1" applyBorder="1" applyAlignment="1" applyProtection="1">
      <alignment horizontal="left" vertical="top" wrapText="1"/>
      <protection locked="0"/>
    </xf>
    <xf numFmtId="0" fontId="23" fillId="7" borderId="0" xfId="0" applyFont="1" applyFill="1" applyBorder="1" applyAlignment="1" applyProtection="1">
      <alignment horizontal="left" vertical="top" wrapText="1"/>
      <protection locked="0"/>
    </xf>
    <xf numFmtId="0" fontId="23" fillId="7" borderId="12" xfId="0" applyFont="1" applyFill="1" applyBorder="1" applyAlignment="1" applyProtection="1">
      <alignment horizontal="left" vertical="top" wrapText="1"/>
      <protection locked="0"/>
    </xf>
    <xf numFmtId="0" fontId="24" fillId="6" borderId="18" xfId="0" applyFont="1" applyFill="1" applyBorder="1" applyAlignment="1" applyProtection="1">
      <alignment horizontal="left"/>
      <protection hidden="1"/>
    </xf>
    <xf numFmtId="0" fontId="24" fillId="6" borderId="9" xfId="0" applyFont="1" applyFill="1" applyBorder="1" applyAlignment="1" applyProtection="1">
      <alignment horizontal="left"/>
      <protection hidden="1"/>
    </xf>
    <xf numFmtId="0" fontId="3" fillId="0" borderId="9" xfId="0" applyFont="1" applyBorder="1" applyAlignment="1" applyProtection="1">
      <alignment horizontal="left"/>
      <protection hidden="1"/>
    </xf>
    <xf numFmtId="0" fontId="3" fillId="0" borderId="17" xfId="0" applyFont="1" applyBorder="1" applyAlignment="1" applyProtection="1">
      <alignment horizontal="left"/>
      <protection hidden="1"/>
    </xf>
    <xf numFmtId="0" fontId="36" fillId="0" borderId="0" xfId="0" applyFont="1" applyAlignment="1">
      <alignment horizontal="center" vertical="center" wrapText="1"/>
    </xf>
    <xf numFmtId="0" fontId="36" fillId="0" borderId="0" xfId="0" applyFont="1" applyAlignment="1">
      <alignment horizontal="center" vertical="center"/>
    </xf>
    <xf numFmtId="0" fontId="4" fillId="0" borderId="6"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4" fillId="0" borderId="12" xfId="0" applyFont="1" applyBorder="1" applyAlignment="1" applyProtection="1">
      <alignment horizontal="left" vertical="center" wrapText="1"/>
      <protection hidden="1"/>
    </xf>
    <xf numFmtId="0" fontId="4" fillId="0" borderId="0" xfId="0" applyFont="1" applyBorder="1" applyAlignment="1" applyProtection="1">
      <alignment horizontal="center"/>
      <protection hidden="1"/>
    </xf>
    <xf numFmtId="0" fontId="9" fillId="0" borderId="0" xfId="0" applyFont="1" applyBorder="1" applyAlignment="1" applyProtection="1">
      <alignment horizontal="center" vertical="center" wrapText="1"/>
      <protection hidden="1"/>
    </xf>
    <xf numFmtId="0" fontId="4" fillId="0" borderId="0" xfId="0" applyFont="1" applyBorder="1" applyAlignment="1" applyProtection="1">
      <alignment horizontal="right"/>
      <protection hidden="1"/>
    </xf>
    <xf numFmtId="0" fontId="4" fillId="0" borderId="6"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44" fontId="4" fillId="0" borderId="18" xfId="3" applyFont="1" applyBorder="1" applyAlignment="1" applyProtection="1">
      <alignment horizontal="center" vertical="center"/>
      <protection hidden="1"/>
    </xf>
    <xf numFmtId="44" fontId="4" fillId="0" borderId="9" xfId="3" applyFont="1" applyBorder="1" applyAlignment="1" applyProtection="1">
      <alignment horizontal="center" vertical="center"/>
      <protection hidden="1"/>
    </xf>
    <xf numFmtId="44" fontId="4" fillId="0" borderId="17" xfId="3" applyFont="1" applyBorder="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4" fillId="0" borderId="3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15" xfId="0" applyFont="1" applyBorder="1" applyAlignment="1" applyProtection="1">
      <alignment horizontal="center" vertical="center" wrapText="1"/>
      <protection hidden="1"/>
    </xf>
    <xf numFmtId="0" fontId="4" fillId="0" borderId="0" xfId="0" applyFont="1" applyAlignment="1" applyProtection="1">
      <alignment horizontal="left"/>
      <protection hidden="1"/>
    </xf>
    <xf numFmtId="0" fontId="6" fillId="0" borderId="0" xfId="0" applyFont="1" applyAlignment="1" applyProtection="1">
      <alignment horizontal="center" vertical="center" wrapText="1"/>
      <protection hidden="1"/>
    </xf>
    <xf numFmtId="0" fontId="4" fillId="0" borderId="18" xfId="0" applyFont="1" applyBorder="1" applyAlignment="1" applyProtection="1">
      <alignment horizontal="left" vertical="center" wrapText="1"/>
      <protection hidden="1"/>
    </xf>
    <xf numFmtId="0" fontId="4" fillId="0" borderId="9" xfId="0" applyFont="1" applyBorder="1" applyAlignment="1" applyProtection="1">
      <alignment horizontal="left" vertical="center" wrapText="1"/>
      <protection hidden="1"/>
    </xf>
    <xf numFmtId="0" fontId="4" fillId="0" borderId="17" xfId="0" applyFont="1" applyBorder="1" applyAlignment="1" applyProtection="1">
      <alignment horizontal="left" vertical="center" wrapText="1"/>
      <protection hidden="1"/>
    </xf>
    <xf numFmtId="0" fontId="4" fillId="0" borderId="6" xfId="0" applyFont="1" applyBorder="1" applyAlignment="1" applyProtection="1">
      <alignment horizontal="left" wrapText="1"/>
      <protection hidden="1"/>
    </xf>
    <xf numFmtId="0" fontId="4" fillId="0" borderId="0" xfId="0" applyFont="1" applyBorder="1" applyAlignment="1" applyProtection="1">
      <alignment horizontal="left" wrapText="1"/>
      <protection hidden="1"/>
    </xf>
    <xf numFmtId="0" fontId="4" fillId="0" borderId="12" xfId="0" applyFont="1" applyBorder="1" applyAlignment="1" applyProtection="1">
      <alignment horizontal="left" wrapText="1"/>
      <protection hidden="1"/>
    </xf>
    <xf numFmtId="164" fontId="4" fillId="0" borderId="0" xfId="0" applyNumberFormat="1" applyFont="1" applyBorder="1" applyAlignment="1" applyProtection="1">
      <alignment horizontal="center"/>
      <protection hidden="1"/>
    </xf>
    <xf numFmtId="0" fontId="4" fillId="0" borderId="30" xfId="0" applyFont="1" applyBorder="1" applyAlignment="1" applyProtection="1">
      <alignment horizontal="center"/>
      <protection hidden="1"/>
    </xf>
    <xf numFmtId="0" fontId="4" fillId="0" borderId="10" xfId="0" applyFont="1" applyBorder="1" applyAlignment="1" applyProtection="1">
      <alignment horizontal="center"/>
      <protection hidden="1"/>
    </xf>
    <xf numFmtId="0" fontId="4" fillId="0" borderId="15" xfId="0" applyFont="1" applyBorder="1" applyAlignment="1" applyProtection="1">
      <alignment horizontal="center"/>
      <protection hidden="1"/>
    </xf>
    <xf numFmtId="0" fontId="29" fillId="0" borderId="6" xfId="0" applyFont="1" applyBorder="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0" borderId="12" xfId="0" applyFont="1" applyBorder="1" applyAlignment="1" applyProtection="1">
      <alignment horizontal="center" vertical="center"/>
      <protection hidden="1"/>
    </xf>
    <xf numFmtId="0" fontId="29" fillId="0" borderId="18" xfId="0" applyFont="1" applyBorder="1" applyAlignment="1" applyProtection="1">
      <alignment horizontal="center" vertical="center"/>
      <protection hidden="1"/>
    </xf>
    <xf numFmtId="0" fontId="29" fillId="0" borderId="9" xfId="0" applyFont="1" applyBorder="1" applyAlignment="1" applyProtection="1">
      <alignment horizontal="center" vertical="center"/>
      <protection hidden="1"/>
    </xf>
    <xf numFmtId="0" fontId="29" fillId="0" borderId="17" xfId="0" applyFont="1" applyBorder="1" applyAlignment="1" applyProtection="1">
      <alignment horizontal="center" vertical="center"/>
      <protection hidden="1"/>
    </xf>
    <xf numFmtId="0" fontId="4" fillId="0" borderId="0" xfId="0" applyFont="1" applyBorder="1" applyAlignment="1" applyProtection="1">
      <alignment horizontal="left" vertical="top" wrapText="1"/>
      <protection hidden="1"/>
    </xf>
    <xf numFmtId="0" fontId="4" fillId="0" borderId="12" xfId="0" applyFont="1" applyBorder="1" applyAlignment="1" applyProtection="1">
      <alignment horizontal="left" vertical="top" wrapText="1"/>
      <protection hidden="1"/>
    </xf>
    <xf numFmtId="0" fontId="46" fillId="0" borderId="30" xfId="0" applyFont="1" applyBorder="1" applyAlignment="1" applyProtection="1">
      <alignment horizontal="center" vertical="center"/>
      <protection hidden="1"/>
    </xf>
    <xf numFmtId="0" fontId="46" fillId="0" borderId="10" xfId="0" applyFont="1" applyBorder="1" applyAlignment="1" applyProtection="1">
      <alignment horizontal="center" vertical="center"/>
      <protection hidden="1"/>
    </xf>
    <xf numFmtId="0" fontId="46" fillId="0" borderId="15" xfId="0" applyFont="1" applyBorder="1" applyAlignment="1" applyProtection="1">
      <alignment horizontal="center" vertical="center"/>
      <protection hidden="1"/>
    </xf>
    <xf numFmtId="44" fontId="4" fillId="0" borderId="0" xfId="0" applyNumberFormat="1" applyFont="1" applyBorder="1" applyAlignment="1" applyProtection="1">
      <alignment horizontal="center" vertical="center" wrapText="1"/>
      <protection hidden="1"/>
    </xf>
    <xf numFmtId="49" fontId="4" fillId="0" borderId="0" xfId="0" applyNumberFormat="1" applyFont="1" applyBorder="1" applyAlignment="1" applyProtection="1">
      <alignment horizontal="left" vertical="center" wrapText="1"/>
      <protection hidden="1"/>
    </xf>
    <xf numFmtId="44" fontId="4" fillId="0" borderId="0" xfId="0" applyNumberFormat="1" applyFont="1" applyBorder="1" applyAlignment="1" applyProtection="1">
      <alignment vertical="center" wrapText="1"/>
      <protection hidden="1"/>
    </xf>
    <xf numFmtId="0" fontId="7" fillId="2" borderId="0" xfId="0" applyFont="1" applyFill="1" applyBorder="1" applyAlignment="1" applyProtection="1">
      <alignment horizontal="center" vertical="center" wrapText="1"/>
      <protection hidden="1"/>
    </xf>
    <xf numFmtId="0" fontId="6" fillId="0" borderId="30" xfId="0" applyFont="1" applyBorder="1" applyAlignment="1" applyProtection="1">
      <alignment horizontal="center" vertical="center" wrapText="1"/>
      <protection hidden="1"/>
    </xf>
    <xf numFmtId="0" fontId="6" fillId="0" borderId="18" xfId="0" applyFont="1" applyBorder="1" applyAlignment="1" applyProtection="1">
      <alignment horizontal="center" vertical="center" wrapText="1"/>
      <protection hidden="1"/>
    </xf>
    <xf numFmtId="44" fontId="6" fillId="0" borderId="15" xfId="0" applyNumberFormat="1" applyFont="1" applyBorder="1" applyAlignment="1" applyProtection="1">
      <alignment horizontal="center" vertical="center" wrapText="1"/>
      <protection hidden="1"/>
    </xf>
    <xf numFmtId="44" fontId="6" fillId="0" borderId="17" xfId="0" applyNumberFormat="1" applyFont="1" applyBorder="1" applyAlignment="1" applyProtection="1">
      <alignment horizontal="center" vertical="center" wrapText="1"/>
      <protection hidden="1"/>
    </xf>
    <xf numFmtId="44" fontId="4" fillId="0" borderId="0" xfId="0" applyNumberFormat="1" applyFont="1" applyAlignment="1" applyProtection="1">
      <alignment horizontal="center" vertical="center"/>
      <protection hidden="1"/>
    </xf>
    <xf numFmtId="0" fontId="7" fillId="2" borderId="6" xfId="0" applyFont="1" applyFill="1" applyBorder="1" applyAlignment="1" applyProtection="1">
      <alignment horizontal="center" vertical="center" wrapText="1"/>
      <protection hidden="1"/>
    </xf>
    <xf numFmtId="0" fontId="7" fillId="2" borderId="12" xfId="0" applyFont="1" applyFill="1" applyBorder="1" applyAlignment="1" applyProtection="1">
      <alignment horizontal="center" vertical="center" wrapText="1"/>
      <protection hidden="1"/>
    </xf>
    <xf numFmtId="0" fontId="34" fillId="0" borderId="0" xfId="0" applyFont="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8" fillId="0" borderId="0" xfId="0" applyNumberFormat="1" applyFont="1" applyFill="1" applyBorder="1" applyAlignment="1" applyProtection="1">
      <alignment vertical="center"/>
      <protection hidden="1"/>
    </xf>
    <xf numFmtId="0" fontId="8" fillId="3" borderId="0" xfId="0" applyNumberFormat="1" applyFont="1" applyFill="1" applyBorder="1" applyAlignment="1" applyProtection="1">
      <alignment vertical="center"/>
      <protection hidden="1"/>
    </xf>
    <xf numFmtId="44" fontId="10" fillId="0" borderId="0" xfId="3" applyFont="1" applyFill="1" applyBorder="1" applyAlignment="1" applyProtection="1">
      <alignment vertical="center"/>
      <protection hidden="1"/>
    </xf>
    <xf numFmtId="44" fontId="8" fillId="3" borderId="0" xfId="3" applyFont="1" applyFill="1" applyBorder="1" applyAlignment="1" applyProtection="1">
      <alignment vertical="center"/>
      <protection hidden="1"/>
    </xf>
    <xf numFmtId="44" fontId="8" fillId="0" borderId="0" xfId="3" applyFont="1" applyFill="1" applyBorder="1" applyAlignment="1" applyProtection="1">
      <alignment vertical="center"/>
      <protection hidden="1"/>
    </xf>
    <xf numFmtId="0" fontId="7" fillId="2" borderId="0" xfId="0" applyFont="1" applyFill="1" applyBorder="1" applyAlignment="1" applyProtection="1">
      <alignment horizontal="center" vertical="center"/>
      <protection hidden="1"/>
    </xf>
    <xf numFmtId="0" fontId="29" fillId="0" borderId="6" xfId="0" applyFont="1" applyBorder="1" applyAlignment="1" applyProtection="1">
      <alignment horizontal="center" vertical="top"/>
      <protection hidden="1"/>
    </xf>
    <xf numFmtId="0" fontId="29" fillId="0" borderId="0" xfId="0" applyFont="1" applyBorder="1" applyAlignment="1" applyProtection="1">
      <alignment horizontal="center" vertical="top"/>
      <protection hidden="1"/>
    </xf>
    <xf numFmtId="0" fontId="29" fillId="0" borderId="12" xfId="0" applyFont="1" applyBorder="1" applyAlignment="1" applyProtection="1">
      <alignment horizontal="center" vertical="top"/>
      <protection hidden="1"/>
    </xf>
    <xf numFmtId="44" fontId="4" fillId="0" borderId="0" xfId="0" applyNumberFormat="1" applyFont="1" applyBorder="1" applyAlignment="1" applyProtection="1">
      <alignment horizontal="left" vertical="center" wrapText="1"/>
      <protection hidden="1"/>
    </xf>
    <xf numFmtId="0" fontId="37" fillId="0" borderId="6" xfId="0" applyFont="1" applyBorder="1" applyAlignment="1" applyProtection="1">
      <alignment horizontal="left" vertical="center" wrapText="1"/>
      <protection hidden="1"/>
    </xf>
    <xf numFmtId="0" fontId="37" fillId="0" borderId="0" xfId="0" applyFont="1" applyBorder="1" applyAlignment="1" applyProtection="1">
      <alignment horizontal="left" vertical="center" wrapText="1"/>
      <protection hidden="1"/>
    </xf>
    <xf numFmtId="0" fontId="4" fillId="0" borderId="152" xfId="0" applyFont="1" applyFill="1" applyBorder="1" applyAlignment="1" applyProtection="1">
      <alignment horizontal="left" vertical="center"/>
      <protection hidden="1"/>
    </xf>
    <xf numFmtId="0" fontId="4" fillId="0" borderId="93" xfId="0" applyFont="1" applyFill="1" applyBorder="1" applyAlignment="1" applyProtection="1">
      <alignment horizontal="left" vertical="center"/>
      <protection hidden="1"/>
    </xf>
    <xf numFmtId="0" fontId="4" fillId="0" borderId="79" xfId="0" applyFont="1" applyFill="1" applyBorder="1" applyAlignment="1" applyProtection="1">
      <alignment horizontal="left" vertical="center"/>
      <protection hidden="1"/>
    </xf>
    <xf numFmtId="0" fontId="10" fillId="0" borderId="0" xfId="0" applyNumberFormat="1" applyFont="1" applyFill="1" applyBorder="1" applyAlignment="1" applyProtection="1">
      <alignment vertical="center"/>
      <protection hidden="1"/>
    </xf>
    <xf numFmtId="0" fontId="4" fillId="0" borderId="31" xfId="0" applyFont="1" applyFill="1" applyBorder="1" applyAlignment="1" applyProtection="1">
      <alignment horizontal="left" vertical="center"/>
      <protection hidden="1"/>
    </xf>
    <xf numFmtId="0" fontId="4" fillId="0" borderId="31" xfId="0" applyFont="1" applyFill="1" applyBorder="1" applyAlignment="1" applyProtection="1">
      <alignment horizontal="center" vertical="center"/>
      <protection hidden="1"/>
    </xf>
    <xf numFmtId="0" fontId="7" fillId="2" borderId="10" xfId="0" applyNumberFormat="1" applyFont="1" applyFill="1" applyBorder="1" applyAlignment="1" applyProtection="1">
      <alignment horizontal="center" vertical="center"/>
      <protection hidden="1"/>
    </xf>
    <xf numFmtId="0" fontId="11" fillId="0" borderId="26" xfId="0" applyFont="1" applyFill="1" applyBorder="1" applyAlignment="1" applyProtection="1">
      <alignment horizontal="right" vertical="center" wrapText="1"/>
      <protection hidden="1"/>
    </xf>
    <xf numFmtId="0" fontId="65" fillId="0" borderId="26" xfId="0" applyFont="1" applyFill="1" applyBorder="1" applyAlignment="1" applyProtection="1">
      <alignment horizontal="right" vertical="center"/>
      <protection hidden="1"/>
    </xf>
    <xf numFmtId="0" fontId="65" fillId="0" borderId="26" xfId="0" applyFont="1" applyFill="1" applyBorder="1" applyAlignment="1" applyProtection="1">
      <alignment horizontal="left" vertical="center"/>
      <protection hidden="1"/>
    </xf>
    <xf numFmtId="0" fontId="65" fillId="0" borderId="19" xfId="0" applyFont="1" applyFill="1" applyBorder="1" applyAlignment="1" applyProtection="1">
      <alignment horizontal="left" vertical="center"/>
      <protection hidden="1"/>
    </xf>
    <xf numFmtId="14" fontId="4" fillId="0" borderId="36" xfId="0" applyNumberFormat="1" applyFont="1" applyFill="1" applyBorder="1" applyAlignment="1" applyProtection="1">
      <alignment horizontal="center" vertical="center"/>
      <protection hidden="1"/>
    </xf>
    <xf numFmtId="0" fontId="4" fillId="0" borderId="37" xfId="0" applyFont="1" applyFill="1" applyBorder="1" applyAlignment="1" applyProtection="1">
      <alignment horizontal="center" vertical="center"/>
      <protection hidden="1"/>
    </xf>
    <xf numFmtId="1" fontId="4" fillId="0" borderId="36" xfId="0" applyNumberFormat="1" applyFont="1" applyFill="1" applyBorder="1" applyAlignment="1" applyProtection="1">
      <alignment horizontal="center" vertical="center"/>
      <protection hidden="1"/>
    </xf>
    <xf numFmtId="1" fontId="4" fillId="0" borderId="108" xfId="0" applyNumberFormat="1" applyFont="1" applyFill="1" applyBorder="1" applyAlignment="1" applyProtection="1">
      <alignment horizontal="center" vertical="center"/>
      <protection hidden="1"/>
    </xf>
    <xf numFmtId="0" fontId="4" fillId="0" borderId="10" xfId="0" applyNumberFormat="1" applyFont="1" applyFill="1" applyBorder="1" applyAlignment="1" applyProtection="1">
      <alignment horizontal="left" vertical="center"/>
      <protection hidden="1"/>
    </xf>
    <xf numFmtId="0" fontId="4" fillId="0" borderId="15" xfId="0" applyNumberFormat="1" applyFont="1" applyFill="1" applyBorder="1" applyAlignment="1" applyProtection="1">
      <alignment horizontal="left" vertical="center"/>
      <protection hidden="1"/>
    </xf>
    <xf numFmtId="0" fontId="4" fillId="0" borderId="93" xfId="0" applyFont="1" applyBorder="1"/>
    <xf numFmtId="0" fontId="4" fillId="0" borderId="28" xfId="0" applyFont="1" applyBorder="1"/>
    <xf numFmtId="0" fontId="4" fillId="0" borderId="28" xfId="0" applyFont="1" applyFill="1" applyBorder="1" applyAlignment="1" applyProtection="1">
      <alignment horizontal="left" vertical="center"/>
      <protection hidden="1"/>
    </xf>
    <xf numFmtId="0" fontId="4" fillId="0" borderId="167" xfId="0" applyFont="1" applyFill="1" applyBorder="1" applyAlignment="1" applyProtection="1">
      <alignment horizontal="left" vertical="center"/>
      <protection hidden="1"/>
    </xf>
    <xf numFmtId="0" fontId="6" fillId="0" borderId="9" xfId="0" applyFont="1" applyBorder="1" applyAlignment="1" applyProtection="1">
      <alignment horizontal="center" vertical="center" wrapText="1"/>
      <protection hidden="1"/>
    </xf>
    <xf numFmtId="14" fontId="4" fillId="0" borderId="108" xfId="0" applyNumberFormat="1" applyFont="1" applyFill="1" applyBorder="1" applyAlignment="1" applyProtection="1">
      <alignment horizontal="center" vertical="center"/>
      <protection hidden="1"/>
    </xf>
    <xf numFmtId="0" fontId="0" fillId="0" borderId="6"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8" xfId="0" applyBorder="1" applyAlignment="1">
      <alignment horizontal="center"/>
    </xf>
    <xf numFmtId="0" fontId="0" fillId="0" borderId="220" xfId="0" applyBorder="1" applyAlignment="1">
      <alignment horizontal="center"/>
    </xf>
    <xf numFmtId="0" fontId="0" fillId="0" borderId="221" xfId="0" applyBorder="1" applyAlignment="1">
      <alignment horizontal="center"/>
    </xf>
    <xf numFmtId="0" fontId="34" fillId="16" borderId="216" xfId="0" applyFont="1" applyFill="1" applyBorder="1" applyAlignment="1">
      <alignment horizontal="center" vertical="center"/>
    </xf>
    <xf numFmtId="0" fontId="34" fillId="16" borderId="217" xfId="0" applyFont="1" applyFill="1" applyBorder="1" applyAlignment="1">
      <alignment horizontal="center" vertical="center"/>
    </xf>
    <xf numFmtId="0" fontId="34" fillId="16" borderId="218" xfId="0" applyFont="1" applyFill="1" applyBorder="1" applyAlignment="1">
      <alignment horizontal="center" vertical="center"/>
    </xf>
    <xf numFmtId="0" fontId="50" fillId="17" borderId="6" xfId="0" applyFont="1" applyFill="1" applyBorder="1" applyAlignment="1">
      <alignment horizontal="center" wrapText="1"/>
    </xf>
    <xf numFmtId="0" fontId="50" fillId="17" borderId="0" xfId="0" applyFont="1" applyFill="1" applyBorder="1" applyAlignment="1">
      <alignment horizontal="center" wrapText="1"/>
    </xf>
    <xf numFmtId="0" fontId="50" fillId="17" borderId="12" xfId="0" applyFont="1" applyFill="1" applyBorder="1" applyAlignment="1">
      <alignment horizontal="center" wrapText="1"/>
    </xf>
    <xf numFmtId="0" fontId="50" fillId="0" borderId="6" xfId="0" applyFont="1" applyBorder="1" applyAlignment="1">
      <alignment horizontal="center" wrapText="1"/>
    </xf>
    <xf numFmtId="0" fontId="0" fillId="0" borderId="0" xfId="0" applyBorder="1" applyAlignment="1">
      <alignment horizontal="center" wrapText="1"/>
    </xf>
    <xf numFmtId="0" fontId="0" fillId="0" borderId="12" xfId="0" applyBorder="1" applyAlignment="1">
      <alignment horizontal="center" wrapText="1"/>
    </xf>
    <xf numFmtId="0" fontId="0" fillId="0" borderId="6" xfId="0" applyBorder="1" applyAlignment="1">
      <alignment horizontal="center" wrapText="1"/>
    </xf>
    <xf numFmtId="0" fontId="0" fillId="0" borderId="267" xfId="0" applyBorder="1" applyAlignment="1">
      <alignment horizontal="center" wrapText="1"/>
    </xf>
    <xf numFmtId="0" fontId="0" fillId="0" borderId="220" xfId="0" applyBorder="1" applyAlignment="1">
      <alignment horizontal="center" wrapText="1"/>
    </xf>
    <xf numFmtId="0" fontId="0" fillId="0" borderId="221" xfId="0" applyBorder="1" applyAlignment="1">
      <alignment horizontal="center" wrapText="1"/>
    </xf>
    <xf numFmtId="0" fontId="50" fillId="0" borderId="217" xfId="0" applyFont="1" applyBorder="1" applyAlignment="1">
      <alignment horizontal="center" wrapText="1"/>
    </xf>
    <xf numFmtId="0" fontId="74" fillId="0" borderId="0" xfId="0" applyFont="1" applyAlignment="1">
      <alignment horizontal="center" vertical="center" wrapText="1"/>
    </xf>
    <xf numFmtId="0" fontId="55" fillId="0" borderId="0" xfId="0" applyFont="1" applyAlignment="1">
      <alignment horizontal="center"/>
    </xf>
    <xf numFmtId="0" fontId="55" fillId="0" borderId="0" xfId="0" applyFont="1" applyAlignment="1">
      <alignment horizontal="center" vertical="top" wrapText="1"/>
    </xf>
    <xf numFmtId="0" fontId="50" fillId="0" borderId="6" xfId="0" applyFont="1" applyBorder="1" applyAlignment="1">
      <alignment horizontal="left" wrapText="1"/>
    </xf>
    <xf numFmtId="0" fontId="0" fillId="0" borderId="12" xfId="0" applyBorder="1" applyAlignment="1">
      <alignment horizontal="left" wrapText="1"/>
    </xf>
    <xf numFmtId="0" fontId="0" fillId="0" borderId="6" xfId="0" applyBorder="1" applyAlignment="1">
      <alignment horizontal="left" wrapText="1"/>
    </xf>
    <xf numFmtId="0" fontId="0" fillId="0" borderId="267" xfId="0" applyBorder="1" applyAlignment="1">
      <alignment horizontal="left" wrapText="1"/>
    </xf>
    <xf numFmtId="0" fontId="0" fillId="0" borderId="220" xfId="0" applyBorder="1" applyAlignment="1">
      <alignment horizontal="left" wrapText="1"/>
    </xf>
    <xf numFmtId="0" fontId="0" fillId="0" borderId="221" xfId="0" applyBorder="1" applyAlignment="1">
      <alignment horizontal="left" wrapText="1"/>
    </xf>
    <xf numFmtId="0" fontId="0" fillId="0" borderId="267"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99" xfId="0" applyBorder="1" applyAlignment="1">
      <alignment horizontal="center"/>
    </xf>
    <xf numFmtId="0" fontId="0" fillId="0" borderId="32" xfId="0" applyBorder="1" applyAlignment="1">
      <alignment horizontal="center"/>
    </xf>
    <xf numFmtId="0" fontId="0" fillId="0" borderId="72" xfId="0" applyBorder="1" applyAlignment="1">
      <alignment horizontal="center"/>
    </xf>
    <xf numFmtId="0" fontId="59" fillId="0" borderId="76" xfId="0" applyFont="1" applyBorder="1" applyAlignment="1">
      <alignment horizontal="center" vertical="center"/>
    </xf>
    <xf numFmtId="0" fontId="59" fillId="0" borderId="50" xfId="0" applyFont="1" applyBorder="1" applyAlignment="1">
      <alignment horizontal="center" vertical="center"/>
    </xf>
    <xf numFmtId="0" fontId="59" fillId="0" borderId="51" xfId="0" applyFont="1" applyBorder="1" applyAlignment="1">
      <alignment horizontal="center" vertical="center"/>
    </xf>
    <xf numFmtId="0" fontId="0" fillId="0" borderId="88" xfId="0" applyBorder="1" applyAlignment="1">
      <alignment horizontal="center"/>
    </xf>
    <xf numFmtId="0" fontId="0" fillId="0" borderId="26" xfId="0" applyBorder="1" applyAlignment="1">
      <alignment horizontal="center"/>
    </xf>
    <xf numFmtId="0" fontId="0" fillId="0" borderId="19"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28" fillId="0" borderId="9" xfId="0" applyFont="1" applyBorder="1" applyAlignment="1" applyProtection="1">
      <alignment horizontal="center"/>
      <protection hidden="1"/>
    </xf>
    <xf numFmtId="0" fontId="44" fillId="0" borderId="9" xfId="0" applyFont="1" applyBorder="1" applyAlignment="1" applyProtection="1">
      <alignment horizontal="center"/>
      <protection hidden="1"/>
    </xf>
    <xf numFmtId="0" fontId="28" fillId="0" borderId="6" xfId="0" applyFont="1" applyBorder="1" applyAlignment="1" applyProtection="1">
      <alignment horizontal="left" vertical="center"/>
      <protection hidden="1"/>
    </xf>
    <xf numFmtId="0" fontId="0" fillId="0" borderId="88" xfId="0" applyBorder="1" applyAlignment="1">
      <alignment horizontal="center" vertical="center" wrapText="1"/>
    </xf>
    <xf numFmtId="0" fontId="0" fillId="0" borderId="26" xfId="0" applyBorder="1" applyAlignment="1">
      <alignment horizontal="center" vertical="center" wrapText="1"/>
    </xf>
    <xf numFmtId="0" fontId="0" fillId="0" borderId="19" xfId="0" applyBorder="1" applyAlignment="1">
      <alignment horizontal="center" vertical="center" wrapText="1"/>
    </xf>
    <xf numFmtId="0" fontId="0" fillId="0" borderId="180" xfId="0" applyBorder="1" applyAlignment="1">
      <alignment horizontal="center"/>
    </xf>
    <xf numFmtId="0" fontId="44" fillId="0" borderId="12" xfId="0" applyFont="1" applyBorder="1" applyAlignment="1" applyProtection="1">
      <alignment horizontal="center" vertical="center" wrapText="1"/>
      <protection hidden="1"/>
    </xf>
    <xf numFmtId="0" fontId="28" fillId="0" borderId="50" xfId="0" applyFont="1" applyFill="1" applyBorder="1" applyAlignment="1" applyProtection="1">
      <alignment horizontal="center"/>
      <protection hidden="1"/>
    </xf>
    <xf numFmtId="0" fontId="4" fillId="0" borderId="175" xfId="0" applyFont="1" applyBorder="1" applyAlignment="1">
      <alignment horizontal="center"/>
    </xf>
    <xf numFmtId="0" fontId="4" fillId="0" borderId="171" xfId="0" applyFont="1" applyBorder="1" applyAlignment="1">
      <alignment horizontal="center"/>
    </xf>
    <xf numFmtId="0" fontId="4" fillId="0" borderId="173" xfId="0" applyFont="1" applyBorder="1" applyAlignment="1">
      <alignment horizontal="center"/>
    </xf>
    <xf numFmtId="0" fontId="4" fillId="0" borderId="162" xfId="0" applyFont="1" applyBorder="1" applyAlignment="1">
      <alignment horizontal="center"/>
    </xf>
    <xf numFmtId="0" fontId="4" fillId="0" borderId="92" xfId="0" applyFont="1" applyBorder="1" applyAlignment="1">
      <alignment horizontal="center"/>
    </xf>
    <xf numFmtId="0" fontId="4" fillId="0" borderId="39" xfId="0" applyFont="1" applyBorder="1" applyAlignment="1">
      <alignment horizontal="center"/>
    </xf>
    <xf numFmtId="0" fontId="0" fillId="0" borderId="9" xfId="0" applyBorder="1" applyAlignment="1">
      <alignment horizontal="center" vertical="center" wrapText="1"/>
    </xf>
    <xf numFmtId="0" fontId="0" fillId="0" borderId="9" xfId="0" applyBorder="1" applyAlignment="1">
      <alignment horizontal="center" vertical="center"/>
    </xf>
    <xf numFmtId="0" fontId="4" fillId="0" borderId="0" xfId="0" applyFont="1" applyAlignment="1">
      <alignment horizontal="center"/>
    </xf>
    <xf numFmtId="0" fontId="0" fillId="0" borderId="186" xfId="0" applyBorder="1" applyAlignment="1">
      <alignment horizontal="center"/>
    </xf>
    <xf numFmtId="0" fontId="0" fillId="0" borderId="148" xfId="0" applyBorder="1" applyAlignment="1">
      <alignment horizontal="center"/>
    </xf>
    <xf numFmtId="0" fontId="0" fillId="0" borderId="187" xfId="0" applyBorder="1" applyAlignment="1">
      <alignment horizontal="center"/>
    </xf>
    <xf numFmtId="0" fontId="76" fillId="0" borderId="184" xfId="0" applyFont="1" applyFill="1" applyBorder="1" applyAlignment="1">
      <alignment horizontal="center" vertical="center" wrapText="1"/>
    </xf>
    <xf numFmtId="0" fontId="76" fillId="0" borderId="185" xfId="0" applyFont="1" applyFill="1" applyBorder="1" applyAlignment="1">
      <alignment horizontal="center" vertical="center" wrapText="1"/>
    </xf>
    <xf numFmtId="0" fontId="9" fillId="0" borderId="188" xfId="0" applyFont="1" applyBorder="1" applyAlignment="1">
      <alignment horizontal="center" vertical="center" wrapText="1"/>
    </xf>
    <xf numFmtId="0" fontId="9" fillId="0" borderId="189" xfId="0" applyFont="1" applyBorder="1" applyAlignment="1">
      <alignment horizontal="center" vertical="center" wrapText="1"/>
    </xf>
    <xf numFmtId="0" fontId="9" fillId="0" borderId="190" xfId="0" applyFont="1" applyBorder="1" applyAlignment="1">
      <alignment horizontal="center" vertical="center" wrapText="1"/>
    </xf>
    <xf numFmtId="0" fontId="9" fillId="0" borderId="191" xfId="0" applyFont="1" applyBorder="1" applyAlignment="1">
      <alignment horizontal="center" vertical="center" wrapText="1"/>
    </xf>
    <xf numFmtId="0" fontId="9" fillId="0" borderId="165" xfId="0" applyFont="1" applyBorder="1" applyAlignment="1">
      <alignment horizontal="center" vertical="center" wrapText="1"/>
    </xf>
    <xf numFmtId="0" fontId="9" fillId="0" borderId="192" xfId="0" applyFont="1" applyBorder="1" applyAlignment="1">
      <alignment horizontal="center" vertical="center" wrapText="1"/>
    </xf>
    <xf numFmtId="0" fontId="9" fillId="0" borderId="188" xfId="0" applyFont="1" applyBorder="1" applyAlignment="1">
      <alignment horizontal="center" vertical="center"/>
    </xf>
    <xf numFmtId="0" fontId="9" fillId="0" borderId="189" xfId="0" applyFont="1" applyBorder="1" applyAlignment="1">
      <alignment horizontal="center" vertical="center"/>
    </xf>
    <xf numFmtId="0" fontId="9" fillId="0" borderId="190" xfId="0" applyFont="1" applyBorder="1" applyAlignment="1">
      <alignment horizontal="center" vertical="center"/>
    </xf>
    <xf numFmtId="0" fontId="34" fillId="0" borderId="193" xfId="0" applyNumberFormat="1" applyFont="1" applyFill="1" applyBorder="1" applyAlignment="1" applyProtection="1">
      <alignment vertical="center"/>
      <protection hidden="1"/>
    </xf>
    <xf numFmtId="0" fontId="34" fillId="0" borderId="129" xfId="0" applyNumberFormat="1" applyFont="1" applyFill="1" applyBorder="1" applyAlignment="1" applyProtection="1">
      <alignment vertical="center"/>
      <protection hidden="1"/>
    </xf>
    <xf numFmtId="0" fontId="34" fillId="0" borderId="194" xfId="0" applyNumberFormat="1" applyFont="1" applyFill="1" applyBorder="1" applyAlignment="1" applyProtection="1">
      <alignment vertical="center"/>
      <protection hidden="1"/>
    </xf>
    <xf numFmtId="0" fontId="76" fillId="0" borderId="90" xfId="0" applyFont="1" applyFill="1" applyBorder="1" applyAlignment="1">
      <alignment horizontal="center" vertical="center" wrapText="1"/>
    </xf>
    <xf numFmtId="0" fontId="34" fillId="0" borderId="0" xfId="0" applyNumberFormat="1" applyFont="1" applyFill="1" applyBorder="1" applyAlignment="1" applyProtection="1">
      <alignment vertical="center"/>
      <protection hidden="1"/>
    </xf>
    <xf numFmtId="0" fontId="34" fillId="0" borderId="33" xfId="0" applyNumberFormat="1" applyFont="1" applyFill="1" applyBorder="1" applyAlignment="1" applyProtection="1">
      <alignment vertical="center"/>
      <protection hidden="1"/>
    </xf>
    <xf numFmtId="0" fontId="34" fillId="0" borderId="197" xfId="0" applyNumberFormat="1" applyFont="1" applyFill="1" applyBorder="1" applyAlignment="1" applyProtection="1">
      <alignment vertical="center"/>
      <protection hidden="1"/>
    </xf>
    <xf numFmtId="0" fontId="34" fillId="0" borderId="198" xfId="0" applyNumberFormat="1" applyFont="1" applyFill="1" applyBorder="1" applyAlignment="1" applyProtection="1">
      <alignment vertical="center"/>
      <protection hidden="1"/>
    </xf>
    <xf numFmtId="0" fontId="34" fillId="0" borderId="195" xfId="0" applyNumberFormat="1" applyFont="1" applyFill="1" applyBorder="1" applyAlignment="1" applyProtection="1">
      <alignment vertical="center"/>
      <protection hidden="1"/>
    </xf>
    <xf numFmtId="0" fontId="34" fillId="0" borderId="196" xfId="0" applyNumberFormat="1" applyFont="1" applyFill="1" applyBorder="1" applyAlignment="1" applyProtection="1">
      <alignment vertical="center"/>
      <protection hidden="1"/>
    </xf>
    <xf numFmtId="0" fontId="55" fillId="0" borderId="48" xfId="0" applyFont="1" applyFill="1" applyBorder="1" applyAlignment="1" applyProtection="1">
      <alignment horizontal="center" vertical="center" wrapText="1"/>
      <protection hidden="1"/>
    </xf>
    <xf numFmtId="0" fontId="41" fillId="8" borderId="50" xfId="0" applyFont="1" applyFill="1" applyBorder="1" applyAlignment="1">
      <alignment horizontal="center" vertical="center" wrapText="1"/>
    </xf>
    <xf numFmtId="0" fontId="41" fillId="8" borderId="51" xfId="0" applyFont="1" applyFill="1" applyBorder="1" applyAlignment="1">
      <alignment horizontal="center" vertical="center" wrapText="1"/>
    </xf>
    <xf numFmtId="0" fontId="0" fillId="9" borderId="83" xfId="0" applyFill="1" applyBorder="1" applyAlignment="1" applyProtection="1">
      <alignment horizontal="left" vertical="center" wrapText="1"/>
      <protection hidden="1"/>
    </xf>
    <xf numFmtId="0" fontId="0" fillId="9" borderId="78" xfId="0" applyFill="1" applyBorder="1" applyAlignment="1" applyProtection="1">
      <alignment horizontal="left" vertical="center" wrapText="1"/>
      <protection hidden="1"/>
    </xf>
    <xf numFmtId="0" fontId="0" fillId="9" borderId="44" xfId="0" applyFill="1" applyBorder="1" applyAlignment="1" applyProtection="1">
      <alignment horizontal="left" vertical="center" wrapText="1"/>
      <protection hidden="1"/>
    </xf>
    <xf numFmtId="0" fontId="0" fillId="9" borderId="79" xfId="0" applyFill="1" applyBorder="1" applyAlignment="1" applyProtection="1">
      <alignment horizontal="left" vertical="center" wrapText="1"/>
      <protection hidden="1"/>
    </xf>
    <xf numFmtId="0" fontId="55" fillId="0" borderId="0" xfId="0" applyFont="1" applyFill="1" applyBorder="1" applyAlignment="1" applyProtection="1">
      <alignment horizontal="center" vertical="center" wrapText="1"/>
      <protection hidden="1"/>
    </xf>
    <xf numFmtId="0" fontId="0" fillId="9" borderId="45" xfId="0" applyFill="1" applyBorder="1" applyAlignment="1" applyProtection="1">
      <alignment horizontal="left" vertical="center" wrapText="1"/>
      <protection hidden="1"/>
    </xf>
    <xf numFmtId="0" fontId="0" fillId="9" borderId="38" xfId="0" applyFill="1" applyBorder="1" applyAlignment="1" applyProtection="1">
      <alignment horizontal="left" vertical="center" wrapText="1"/>
      <protection hidden="1"/>
    </xf>
    <xf numFmtId="0" fontId="0" fillId="0" borderId="9" xfId="0" applyBorder="1" applyAlignment="1">
      <alignment horizontal="center" wrapText="1"/>
    </xf>
    <xf numFmtId="0" fontId="34" fillId="0" borderId="201" xfId="0" applyNumberFormat="1" applyFont="1" applyFill="1" applyBorder="1" applyAlignment="1" applyProtection="1">
      <alignment vertical="center"/>
      <protection hidden="1"/>
    </xf>
    <xf numFmtId="0" fontId="34" fillId="0" borderId="202" xfId="0" applyNumberFormat="1" applyFont="1" applyFill="1" applyBorder="1" applyAlignment="1" applyProtection="1">
      <alignment vertical="center"/>
      <protection hidden="1"/>
    </xf>
    <xf numFmtId="0" fontId="41" fillId="8" borderId="76" xfId="0" applyFont="1" applyFill="1" applyBorder="1" applyAlignment="1">
      <alignment horizontal="left" vertical="center" wrapText="1"/>
    </xf>
    <xf numFmtId="0" fontId="41" fillId="8" borderId="50" xfId="0" applyFont="1" applyFill="1" applyBorder="1" applyAlignment="1">
      <alignment horizontal="left" vertical="center" wrapText="1"/>
    </xf>
    <xf numFmtId="0" fontId="0" fillId="9" borderId="93" xfId="0" applyFill="1" applyBorder="1" applyAlignment="1" applyProtection="1">
      <alignment horizontal="left" vertical="center" wrapText="1"/>
      <protection hidden="1"/>
    </xf>
    <xf numFmtId="0" fontId="34" fillId="0" borderId="203" xfId="0" applyNumberFormat="1" applyFont="1" applyFill="1" applyBorder="1" applyAlignment="1" applyProtection="1">
      <alignment vertical="center"/>
      <protection hidden="1"/>
    </xf>
    <xf numFmtId="0" fontId="34" fillId="0" borderId="204" xfId="0" applyNumberFormat="1" applyFont="1" applyFill="1" applyBorder="1" applyAlignment="1" applyProtection="1">
      <alignment vertical="center"/>
      <protection hidden="1"/>
    </xf>
    <xf numFmtId="0" fontId="55" fillId="0" borderId="9" xfId="0" applyFont="1" applyBorder="1" applyAlignment="1">
      <alignment horizontal="center" wrapText="1"/>
    </xf>
    <xf numFmtId="0" fontId="4" fillId="0" borderId="9" xfId="0" applyFont="1" applyBorder="1" applyAlignment="1">
      <alignment horizontal="center" wrapText="1"/>
    </xf>
    <xf numFmtId="0" fontId="4" fillId="0" borderId="0" xfId="0" applyFont="1" applyBorder="1" applyAlignment="1">
      <alignment horizontal="center" wrapText="1"/>
    </xf>
    <xf numFmtId="0" fontId="41" fillId="0" borderId="199" xfId="0" applyFont="1" applyBorder="1" applyAlignment="1">
      <alignment horizontal="center" vertical="center"/>
    </xf>
    <xf numFmtId="0" fontId="41" fillId="0" borderId="107" xfId="0" applyFont="1" applyBorder="1" applyAlignment="1">
      <alignment horizontal="center" vertical="center"/>
    </xf>
    <xf numFmtId="0" fontId="41" fillId="0" borderId="200" xfId="0" applyFont="1" applyBorder="1" applyAlignment="1">
      <alignment horizontal="center" vertical="center"/>
    </xf>
    <xf numFmtId="0" fontId="41" fillId="0" borderId="97" xfId="0" applyFont="1" applyBorder="1" applyAlignment="1">
      <alignment horizontal="center" vertical="center"/>
    </xf>
    <xf numFmtId="0" fontId="0" fillId="9" borderId="92" xfId="0" applyFill="1" applyBorder="1" applyAlignment="1" applyProtection="1">
      <alignment horizontal="left" vertical="center" wrapText="1"/>
      <protection hidden="1"/>
    </xf>
    <xf numFmtId="0" fontId="0" fillId="9" borderId="39" xfId="0" applyFill="1" applyBorder="1" applyAlignment="1" applyProtection="1">
      <alignment horizontal="left" vertical="center" wrapText="1"/>
      <protection hidden="1"/>
    </xf>
    <xf numFmtId="0" fontId="0" fillId="9" borderId="9" xfId="0" applyFill="1" applyBorder="1" applyAlignment="1" applyProtection="1">
      <alignment horizontal="left" vertical="center" wrapText="1"/>
      <protection hidden="1"/>
    </xf>
    <xf numFmtId="0" fontId="0" fillId="9" borderId="17" xfId="0" applyFill="1" applyBorder="1" applyAlignment="1" applyProtection="1">
      <alignment horizontal="left" vertical="center" wrapText="1"/>
      <protection hidden="1"/>
    </xf>
    <xf numFmtId="0" fontId="71" fillId="10" borderId="58" xfId="0" applyFont="1" applyFill="1" applyBorder="1" applyAlignment="1" applyProtection="1">
      <alignment horizontal="center" vertical="center"/>
      <protection hidden="1"/>
    </xf>
    <xf numFmtId="0" fontId="71" fillId="10" borderId="59" xfId="0" applyFont="1" applyFill="1" applyBorder="1" applyAlignment="1" applyProtection="1">
      <alignment horizontal="center" vertical="center"/>
      <protection hidden="1"/>
    </xf>
    <xf numFmtId="0" fontId="70" fillId="14" borderId="50" xfId="0" applyFont="1" applyFill="1" applyBorder="1" applyAlignment="1" applyProtection="1">
      <alignment horizontal="right"/>
      <protection hidden="1"/>
    </xf>
    <xf numFmtId="0" fontId="34" fillId="0" borderId="50" xfId="0" applyFont="1" applyFill="1" applyBorder="1" applyAlignment="1" applyProtection="1">
      <alignment horizontal="center"/>
      <protection hidden="1"/>
    </xf>
    <xf numFmtId="0" fontId="34" fillId="0" borderId="178" xfId="0" applyFont="1" applyFill="1" applyBorder="1" applyAlignment="1" applyProtection="1">
      <alignment horizontal="center"/>
      <protection hidden="1"/>
    </xf>
    <xf numFmtId="0" fontId="34" fillId="0" borderId="35" xfId="0" applyFont="1" applyFill="1" applyBorder="1" applyAlignment="1" applyProtection="1">
      <alignment horizontal="left"/>
      <protection hidden="1"/>
    </xf>
    <xf numFmtId="0" fontId="50" fillId="0" borderId="35" xfId="0" applyFont="1" applyFill="1" applyBorder="1" applyAlignment="1" applyProtection="1">
      <alignment horizontal="right"/>
      <protection hidden="1"/>
    </xf>
    <xf numFmtId="0" fontId="50" fillId="0" borderId="0" xfId="0" applyFont="1" applyFill="1" applyBorder="1" applyAlignment="1" applyProtection="1">
      <alignment horizontal="left"/>
      <protection hidden="1"/>
    </xf>
    <xf numFmtId="0" fontId="50" fillId="0" borderId="181" xfId="0" applyFont="1" applyFill="1" applyBorder="1" applyAlignment="1" applyProtection="1">
      <alignment horizontal="left"/>
      <protection hidden="1"/>
    </xf>
    <xf numFmtId="0" fontId="34" fillId="0" borderId="9" xfId="0" applyFont="1" applyBorder="1" applyAlignment="1" applyProtection="1">
      <alignment horizontal="center"/>
      <protection hidden="1"/>
    </xf>
    <xf numFmtId="0" fontId="50" fillId="0" borderId="9" xfId="0" applyFont="1" applyBorder="1" applyAlignment="1" applyProtection="1">
      <alignment horizontal="center"/>
      <protection hidden="1"/>
    </xf>
    <xf numFmtId="0" fontId="34" fillId="0" borderId="30" xfId="0" applyFont="1" applyFill="1" applyBorder="1" applyAlignment="1" applyProtection="1">
      <alignment horizontal="center"/>
      <protection hidden="1"/>
    </xf>
    <xf numFmtId="0" fontId="34" fillId="0" borderId="15" xfId="0" applyFont="1" applyFill="1" applyBorder="1" applyAlignment="1" applyProtection="1">
      <alignment horizontal="center"/>
      <protection hidden="1"/>
    </xf>
    <xf numFmtId="0" fontId="50" fillId="0" borderId="12" xfId="0" applyFont="1" applyBorder="1" applyAlignment="1" applyProtection="1">
      <alignment horizontal="center" vertical="center" wrapText="1"/>
      <protection hidden="1"/>
    </xf>
    <xf numFmtId="9" fontId="59" fillId="7" borderId="96" xfId="0" applyNumberFormat="1" applyFont="1" applyFill="1" applyBorder="1" applyAlignment="1" applyProtection="1">
      <alignment horizontal="center" vertical="center"/>
      <protection hidden="1"/>
    </xf>
    <xf numFmtId="0" fontId="0" fillId="0" borderId="97" xfId="0" applyBorder="1"/>
    <xf numFmtId="0" fontId="34" fillId="0" borderId="6" xfId="0" applyFont="1" applyBorder="1" applyAlignment="1" applyProtection="1">
      <alignment horizontal="left" vertical="center"/>
      <protection hidden="1"/>
    </xf>
    <xf numFmtId="0" fontId="50" fillId="0" borderId="182" xfId="0" applyFont="1" applyFill="1" applyBorder="1" applyAlignment="1" applyProtection="1">
      <alignment horizontal="center" vertical="center" wrapText="1"/>
      <protection hidden="1"/>
    </xf>
    <xf numFmtId="0" fontId="50" fillId="0" borderId="183" xfId="0" applyFont="1" applyFill="1" applyBorder="1" applyAlignment="1" applyProtection="1">
      <alignment horizontal="center" vertical="center"/>
      <protection hidden="1"/>
    </xf>
    <xf numFmtId="0" fontId="50" fillId="0" borderId="6" xfId="0" applyFont="1" applyFill="1" applyBorder="1" applyAlignment="1" applyProtection="1">
      <alignment horizontal="center" vertical="center" wrapText="1"/>
      <protection hidden="1"/>
    </xf>
    <xf numFmtId="0" fontId="50" fillId="0" borderId="12" xfId="0" applyFont="1" applyFill="1" applyBorder="1" applyAlignment="1" applyProtection="1">
      <alignment horizontal="center" vertical="center"/>
      <protection hidden="1"/>
    </xf>
    <xf numFmtId="0" fontId="50" fillId="0" borderId="6" xfId="0" applyFont="1" applyFill="1" applyBorder="1" applyAlignment="1" applyProtection="1">
      <alignment horizontal="center" vertical="center"/>
      <protection hidden="1"/>
    </xf>
    <xf numFmtId="0" fontId="50" fillId="0" borderId="18" xfId="0" applyFont="1" applyFill="1" applyBorder="1" applyAlignment="1" applyProtection="1">
      <alignment horizontal="center" vertical="center"/>
      <protection hidden="1"/>
    </xf>
    <xf numFmtId="0" fontId="50" fillId="0" borderId="17" xfId="0" applyFont="1" applyFill="1" applyBorder="1" applyAlignment="1" applyProtection="1">
      <alignment horizontal="center" vertical="center"/>
      <protection hidden="1"/>
    </xf>
    <xf numFmtId="0" fontId="74" fillId="0" borderId="0" xfId="0" applyFont="1" applyAlignment="1" applyProtection="1">
      <alignment horizontal="center" wrapText="1"/>
      <protection hidden="1"/>
    </xf>
    <xf numFmtId="0" fontId="59" fillId="7" borderId="96" xfId="0" applyFont="1" applyFill="1" applyBorder="1" applyAlignment="1" applyProtection="1">
      <alignment horizontal="center"/>
      <protection hidden="1"/>
    </xf>
    <xf numFmtId="0" fontId="59" fillId="7" borderId="97" xfId="0" applyFont="1" applyFill="1" applyBorder="1" applyAlignment="1" applyProtection="1">
      <alignment horizontal="center"/>
      <protection hidden="1"/>
    </xf>
    <xf numFmtId="0" fontId="0" fillId="7" borderId="30" xfId="0" applyFill="1" applyBorder="1" applyAlignment="1" applyProtection="1">
      <alignment horizontal="left" wrapText="1"/>
      <protection locked="0" hidden="1"/>
    </xf>
    <xf numFmtId="0" fontId="0" fillId="7" borderId="10" xfId="0" applyFill="1" applyBorder="1" applyAlignment="1" applyProtection="1">
      <alignment horizontal="left" wrapText="1"/>
      <protection locked="0" hidden="1"/>
    </xf>
    <xf numFmtId="0" fontId="0" fillId="7" borderId="205" xfId="0" applyFill="1" applyBorder="1" applyAlignment="1" applyProtection="1">
      <alignment horizontal="left" wrapText="1"/>
      <protection locked="0" hidden="1"/>
    </xf>
    <xf numFmtId="0" fontId="0" fillId="7" borderId="44" xfId="0" applyFill="1" applyBorder="1" applyAlignment="1" applyProtection="1">
      <alignment horizontal="left" wrapText="1"/>
      <protection locked="0" hidden="1"/>
    </xf>
    <xf numFmtId="0" fontId="0" fillId="7" borderId="93" xfId="0" applyFill="1" applyBorder="1" applyAlignment="1" applyProtection="1">
      <alignment horizontal="left" wrapText="1"/>
      <protection locked="0" hidden="1"/>
    </xf>
    <xf numFmtId="0" fontId="0" fillId="7" borderId="28" xfId="0" applyFill="1" applyBorder="1" applyAlignment="1" applyProtection="1">
      <alignment horizontal="left" wrapText="1"/>
      <protection locked="0" hidden="1"/>
    </xf>
    <xf numFmtId="0" fontId="50" fillId="0" borderId="179" xfId="0" applyFont="1" applyBorder="1" applyAlignment="1">
      <alignment horizontal="center" vertical="center" wrapText="1"/>
    </xf>
    <xf numFmtId="0" fontId="50" fillId="0" borderId="206" xfId="0" applyFont="1" applyBorder="1" applyAlignment="1">
      <alignment horizontal="center" vertical="center" wrapText="1"/>
    </xf>
    <xf numFmtId="0" fontId="50" fillId="0" borderId="87" xfId="0" applyFont="1" applyBorder="1" applyAlignment="1">
      <alignment horizontal="center" vertical="center" wrapText="1"/>
    </xf>
    <xf numFmtId="0" fontId="41" fillId="8" borderId="88" xfId="0" applyFont="1" applyFill="1" applyBorder="1" applyAlignment="1" applyProtection="1">
      <alignment horizontal="center" wrapText="1"/>
      <protection hidden="1"/>
    </xf>
    <xf numFmtId="0" fontId="41" fillId="8" borderId="19" xfId="0" applyFont="1" applyFill="1" applyBorder="1" applyAlignment="1" applyProtection="1">
      <alignment horizontal="center" wrapText="1"/>
      <protection hidden="1"/>
    </xf>
    <xf numFmtId="0" fontId="0" fillId="7" borderId="174" xfId="0" applyFill="1" applyBorder="1" applyAlignment="1" applyProtection="1">
      <alignment horizontal="left" wrapText="1"/>
      <protection locked="0" hidden="1"/>
    </xf>
    <xf numFmtId="0" fontId="0" fillId="7" borderId="31" xfId="0" applyFill="1" applyBorder="1" applyAlignment="1" applyProtection="1">
      <alignment horizontal="left" wrapText="1"/>
      <protection locked="0" hidden="1"/>
    </xf>
    <xf numFmtId="0" fontId="0" fillId="7" borderId="112" xfId="0" applyFill="1" applyBorder="1" applyAlignment="1" applyProtection="1">
      <alignment horizontal="left" wrapText="1"/>
      <protection locked="0" hidden="1"/>
    </xf>
    <xf numFmtId="0" fontId="0" fillId="9" borderId="88" xfId="0" applyFill="1" applyBorder="1" applyAlignment="1" applyProtection="1">
      <alignment horizontal="center" vertical="center" wrapText="1"/>
      <protection hidden="1"/>
    </xf>
    <xf numFmtId="0" fontId="0" fillId="9" borderId="26" xfId="0" applyFill="1" applyBorder="1" applyAlignment="1" applyProtection="1">
      <alignment horizontal="center" vertical="center" wrapText="1"/>
      <protection hidden="1"/>
    </xf>
    <xf numFmtId="0" fontId="0" fillId="9" borderId="19" xfId="0" applyFill="1" applyBorder="1" applyAlignment="1" applyProtection="1">
      <alignment horizontal="center" vertical="center" wrapText="1"/>
      <protection hidden="1"/>
    </xf>
    <xf numFmtId="0" fontId="32" fillId="0" borderId="0" xfId="0" applyFont="1" applyAlignment="1" applyProtection="1">
      <alignment horizontal="left" wrapText="1"/>
      <protection hidden="1"/>
    </xf>
    <xf numFmtId="0" fontId="32" fillId="0" borderId="206" xfId="0" applyFont="1" applyBorder="1" applyAlignment="1" applyProtection="1">
      <alignment horizontal="left" wrapText="1"/>
      <protection hidden="1"/>
    </xf>
    <xf numFmtId="0" fontId="0" fillId="0" borderId="19" xfId="0" applyBorder="1" applyAlignment="1" applyProtection="1">
      <alignment wrapText="1"/>
      <protection hidden="1"/>
    </xf>
    <xf numFmtId="44" fontId="32" fillId="0" borderId="199" xfId="3" applyFont="1" applyBorder="1" applyAlignment="1" applyProtection="1">
      <alignment horizontal="right" wrapText="1"/>
      <protection hidden="1"/>
    </xf>
    <xf numFmtId="44" fontId="32" fillId="0" borderId="0" xfId="3" applyFont="1" applyAlignment="1" applyProtection="1">
      <alignment horizontal="right" wrapText="1"/>
      <protection hidden="1"/>
    </xf>
    <xf numFmtId="0" fontId="32" fillId="0" borderId="199" xfId="0" applyFont="1" applyBorder="1" applyAlignment="1" applyProtection="1">
      <alignment horizontal="right" wrapText="1"/>
      <protection hidden="1"/>
    </xf>
    <xf numFmtId="0" fontId="32" fillId="0" borderId="0" xfId="0" applyFont="1" applyAlignment="1" applyProtection="1">
      <alignment horizontal="right" wrapText="1"/>
      <protection hidden="1"/>
    </xf>
    <xf numFmtId="0" fontId="41" fillId="7" borderId="208" xfId="0" applyFont="1" applyFill="1" applyBorder="1" applyAlignment="1" applyProtection="1">
      <alignment horizontal="center" vertical="center" wrapText="1"/>
      <protection locked="0" hidden="1"/>
    </xf>
    <xf numFmtId="0" fontId="41" fillId="7" borderId="209" xfId="0" applyFont="1" applyFill="1" applyBorder="1" applyAlignment="1" applyProtection="1">
      <alignment horizontal="center" vertical="center" wrapText="1"/>
      <protection locked="0" hidden="1"/>
    </xf>
    <xf numFmtId="0" fontId="0" fillId="7" borderId="18" xfId="0" applyFill="1" applyBorder="1" applyAlignment="1" applyProtection="1">
      <alignment horizontal="left" wrapText="1"/>
      <protection locked="0" hidden="1"/>
    </xf>
    <xf numFmtId="0" fontId="0" fillId="7" borderId="9" xfId="0" applyFill="1" applyBorder="1" applyAlignment="1" applyProtection="1">
      <alignment horizontal="left" wrapText="1"/>
      <protection locked="0" hidden="1"/>
    </xf>
    <xf numFmtId="0" fontId="0" fillId="7" borderId="34" xfId="0" applyFill="1" applyBorder="1" applyAlignment="1" applyProtection="1">
      <alignment horizontal="left" wrapText="1"/>
      <protection locked="0" hidden="1"/>
    </xf>
    <xf numFmtId="0" fontId="32" fillId="0" borderId="0" xfId="0" applyFont="1" applyBorder="1" applyAlignment="1" applyProtection="1">
      <alignment horizontal="left" wrapText="1"/>
      <protection hidden="1"/>
    </xf>
    <xf numFmtId="0" fontId="0" fillId="7" borderId="162" xfId="0" applyFill="1" applyBorder="1" applyAlignment="1" applyProtection="1">
      <alignment horizontal="left" wrapText="1"/>
      <protection locked="0" hidden="1"/>
    </xf>
    <xf numFmtId="0" fontId="0" fillId="7" borderId="92" xfId="0" applyFill="1" applyBorder="1" applyAlignment="1" applyProtection="1">
      <alignment horizontal="left" wrapText="1"/>
      <protection locked="0" hidden="1"/>
    </xf>
    <xf numFmtId="0" fontId="0" fillId="7" borderId="113" xfId="0" applyFill="1" applyBorder="1" applyAlignment="1" applyProtection="1">
      <alignment horizontal="left" wrapText="1"/>
      <protection locked="0" hidden="1"/>
    </xf>
    <xf numFmtId="0" fontId="56" fillId="0" borderId="88" xfId="0" applyFont="1" applyBorder="1" applyAlignment="1" applyProtection="1">
      <alignment horizontal="center" wrapText="1"/>
      <protection hidden="1"/>
    </xf>
    <xf numFmtId="0" fontId="56" fillId="0" borderId="26" xfId="0" applyFont="1" applyBorder="1" applyAlignment="1" applyProtection="1">
      <alignment horizontal="center" wrapText="1"/>
      <protection hidden="1"/>
    </xf>
    <xf numFmtId="0" fontId="56" fillId="0" borderId="207" xfId="0" applyFont="1" applyBorder="1" applyAlignment="1" applyProtection="1">
      <alignment horizontal="center" wrapText="1"/>
      <protection hidden="1"/>
    </xf>
    <xf numFmtId="0" fontId="41" fillId="8" borderId="88" xfId="0" applyFont="1" applyFill="1" applyBorder="1" applyAlignment="1" applyProtection="1">
      <alignment horizontal="center" vertical="center" wrapText="1"/>
      <protection hidden="1"/>
    </xf>
    <xf numFmtId="0" fontId="0" fillId="0" borderId="26" xfId="0" applyBorder="1" applyProtection="1">
      <protection hidden="1"/>
    </xf>
    <xf numFmtId="0" fontId="0" fillId="0" borderId="19" xfId="0" applyBorder="1" applyProtection="1">
      <protection hidden="1"/>
    </xf>
    <xf numFmtId="0" fontId="59" fillId="0" borderId="0" xfId="0" applyFont="1" applyFill="1" applyAlignment="1" applyProtection="1">
      <alignment horizontal="center" vertical="center" wrapText="1"/>
      <protection hidden="1"/>
    </xf>
    <xf numFmtId="0" fontId="0" fillId="0" borderId="0" xfId="0" applyFill="1" applyAlignment="1" applyProtection="1">
      <alignment horizontal="center" vertical="center" wrapText="1"/>
      <protection hidden="1"/>
    </xf>
    <xf numFmtId="0" fontId="41" fillId="8" borderId="13" xfId="0" applyFont="1" applyFill="1" applyBorder="1" applyAlignment="1" applyProtection="1">
      <alignment horizontal="left" vertical="center" wrapText="1"/>
      <protection hidden="1"/>
    </xf>
    <xf numFmtId="0" fontId="55" fillId="7" borderId="88" xfId="0" applyFont="1" applyFill="1" applyBorder="1" applyAlignment="1" applyProtection="1">
      <alignment horizontal="left" wrapText="1"/>
      <protection locked="0" hidden="1"/>
    </xf>
    <xf numFmtId="0" fontId="55" fillId="7" borderId="19" xfId="0" applyFont="1" applyFill="1" applyBorder="1" applyAlignment="1" applyProtection="1">
      <alignment horizontal="left" wrapText="1"/>
      <protection locked="0" hidden="1"/>
    </xf>
    <xf numFmtId="0" fontId="41" fillId="8" borderId="88" xfId="0" applyFont="1" applyFill="1" applyBorder="1" applyAlignment="1" applyProtection="1">
      <alignment horizontal="left" wrapText="1"/>
      <protection hidden="1"/>
    </xf>
    <xf numFmtId="0" fontId="41" fillId="8" borderId="19" xfId="0" applyFont="1" applyFill="1" applyBorder="1" applyAlignment="1" applyProtection="1">
      <alignment horizontal="left" wrapText="1"/>
      <protection hidden="1"/>
    </xf>
    <xf numFmtId="0" fontId="41" fillId="8" borderId="19" xfId="0" applyFont="1" applyFill="1" applyBorder="1" applyAlignment="1" applyProtection="1">
      <alignment horizontal="center" vertical="center" wrapText="1"/>
      <protection hidden="1"/>
    </xf>
    <xf numFmtId="0" fontId="4" fillId="7" borderId="88" xfId="0" applyFont="1" applyFill="1" applyBorder="1" applyAlignment="1" applyProtection="1">
      <alignment horizontal="left" vertical="center" wrapText="1"/>
      <protection locked="0" hidden="1"/>
    </xf>
    <xf numFmtId="0" fontId="4" fillId="7" borderId="19" xfId="0" applyFont="1" applyFill="1" applyBorder="1" applyAlignment="1" applyProtection="1">
      <alignment horizontal="left" vertical="center" wrapText="1"/>
      <protection locked="0" hidden="1"/>
    </xf>
    <xf numFmtId="0" fontId="4" fillId="9" borderId="13" xfId="0" applyFont="1" applyFill="1" applyBorder="1" applyAlignment="1" applyProtection="1">
      <alignment horizontal="center" vertical="center" wrapText="1"/>
      <protection hidden="1"/>
    </xf>
    <xf numFmtId="0" fontId="41" fillId="0" borderId="9" xfId="0" applyFont="1" applyBorder="1" applyAlignment="1" applyProtection="1">
      <alignment horizontal="center" wrapText="1"/>
      <protection hidden="1"/>
    </xf>
    <xf numFmtId="0" fontId="41" fillId="0" borderId="26" xfId="0" applyFont="1" applyBorder="1" applyAlignment="1" applyProtection="1">
      <alignment horizontal="center" wrapText="1"/>
      <protection hidden="1"/>
    </xf>
    <xf numFmtId="0" fontId="77" fillId="0" borderId="9" xfId="2" applyFont="1" applyBorder="1" applyAlignment="1" applyProtection="1">
      <alignment horizontal="center"/>
      <protection hidden="1"/>
    </xf>
    <xf numFmtId="0" fontId="77" fillId="0" borderId="87" xfId="2" applyFont="1" applyBorder="1" applyAlignment="1" applyProtection="1">
      <alignment horizontal="center"/>
      <protection hidden="1"/>
    </xf>
    <xf numFmtId="0" fontId="0" fillId="0" borderId="0" xfId="0" applyBorder="1" applyAlignment="1" applyProtection="1">
      <alignment horizontal="center" wrapText="1"/>
      <protection hidden="1"/>
    </xf>
    <xf numFmtId="0" fontId="41" fillId="8" borderId="50" xfId="0" applyFont="1" applyFill="1" applyBorder="1" applyAlignment="1" applyProtection="1">
      <alignment horizontal="center" vertical="center" wrapText="1"/>
      <protection hidden="1"/>
    </xf>
    <xf numFmtId="0" fontId="41" fillId="8" borderId="51" xfId="0" applyFont="1" applyFill="1" applyBorder="1" applyAlignment="1" applyProtection="1">
      <alignment horizontal="center" vertical="center" wrapText="1"/>
      <protection hidden="1"/>
    </xf>
    <xf numFmtId="0" fontId="50" fillId="0" borderId="210" xfId="0" applyFont="1" applyBorder="1" applyAlignment="1">
      <alignment horizontal="center" vertical="center" wrapText="1"/>
    </xf>
    <xf numFmtId="0" fontId="50" fillId="0" borderId="163" xfId="0" applyFont="1" applyBorder="1" applyAlignment="1">
      <alignment horizontal="center" vertical="center" wrapText="1"/>
    </xf>
    <xf numFmtId="0" fontId="50" fillId="0" borderId="211" xfId="0" applyFont="1" applyBorder="1" applyAlignment="1">
      <alignment horizontal="center" vertical="center" wrapText="1"/>
    </xf>
    <xf numFmtId="0" fontId="50" fillId="0" borderId="200" xfId="0" applyFont="1" applyBorder="1" applyAlignment="1">
      <alignment horizontal="center" vertical="center" wrapText="1"/>
    </xf>
    <xf numFmtId="0" fontId="50" fillId="0" borderId="106" xfId="0" applyFont="1" applyBorder="1" applyAlignment="1">
      <alignment horizontal="center" vertical="center" wrapText="1"/>
    </xf>
    <xf numFmtId="0" fontId="50" fillId="0" borderId="212" xfId="0" applyFont="1" applyBorder="1" applyAlignment="1">
      <alignment horizontal="center" vertical="center" wrapText="1"/>
    </xf>
    <xf numFmtId="0" fontId="50" fillId="0" borderId="199" xfId="0" applyFont="1" applyBorder="1" applyAlignment="1">
      <alignment horizontal="center" vertical="center" wrapText="1"/>
    </xf>
    <xf numFmtId="0" fontId="50" fillId="0" borderId="213" xfId="0" applyFont="1" applyBorder="1" applyAlignment="1">
      <alignment horizontal="center" vertical="center" wrapText="1"/>
    </xf>
    <xf numFmtId="0" fontId="79" fillId="0" borderId="179" xfId="0" applyFont="1" applyBorder="1" applyAlignment="1">
      <alignment horizontal="center" vertical="center" wrapText="1"/>
    </xf>
    <xf numFmtId="0" fontId="79" fillId="0" borderId="206" xfId="0" applyFont="1" applyBorder="1" applyAlignment="1">
      <alignment horizontal="center" vertical="center" wrapText="1"/>
    </xf>
    <xf numFmtId="0" fontId="79" fillId="0" borderId="87" xfId="0" applyFont="1" applyBorder="1" applyAlignment="1">
      <alignment horizontal="center" vertical="center" wrapText="1"/>
    </xf>
    <xf numFmtId="0" fontId="79" fillId="0" borderId="211" xfId="0" applyFont="1" applyBorder="1" applyAlignment="1">
      <alignment horizontal="center" vertical="center" wrapText="1"/>
    </xf>
    <xf numFmtId="0" fontId="79" fillId="0" borderId="200" xfId="0" applyFont="1" applyBorder="1" applyAlignment="1">
      <alignment horizontal="center" vertical="center" wrapText="1"/>
    </xf>
    <xf numFmtId="0" fontId="79" fillId="0" borderId="106" xfId="0" applyFont="1" applyBorder="1" applyAlignment="1">
      <alignment horizontal="center" vertical="center" wrapText="1"/>
    </xf>
    <xf numFmtId="0" fontId="50" fillId="0" borderId="88" xfId="0" applyFont="1" applyBorder="1" applyAlignment="1">
      <alignment horizontal="center" wrapText="1"/>
    </xf>
    <xf numFmtId="0" fontId="50" fillId="0" borderId="26" xfId="0" applyFont="1" applyBorder="1" applyAlignment="1">
      <alignment horizontal="center" wrapText="1"/>
    </xf>
    <xf numFmtId="0" fontId="50" fillId="0" borderId="19" xfId="0" applyFont="1" applyBorder="1" applyAlignment="1">
      <alignment horizontal="center" wrapText="1"/>
    </xf>
    <xf numFmtId="0" fontId="50" fillId="0" borderId="73" xfId="0" applyFont="1" applyBorder="1" applyAlignment="1">
      <alignment horizontal="center" vertical="center" wrapText="1"/>
    </xf>
    <xf numFmtId="0" fontId="50" fillId="0" borderId="80" xfId="0" applyFont="1" applyBorder="1" applyAlignment="1">
      <alignment horizontal="center" vertical="center" wrapText="1"/>
    </xf>
    <xf numFmtId="0" fontId="0" fillId="0" borderId="186" xfId="0" applyBorder="1" applyAlignment="1" applyProtection="1">
      <alignment horizontal="center"/>
      <protection hidden="1"/>
    </xf>
    <xf numFmtId="0" fontId="0" fillId="0" borderId="148" xfId="0" applyBorder="1" applyAlignment="1" applyProtection="1">
      <alignment horizontal="center"/>
      <protection hidden="1"/>
    </xf>
    <xf numFmtId="0" fontId="0" fillId="0" borderId="187" xfId="0" applyBorder="1" applyAlignment="1" applyProtection="1">
      <alignment horizontal="center"/>
      <protection hidden="1"/>
    </xf>
    <xf numFmtId="0" fontId="41" fillId="8" borderId="88" xfId="0" applyFont="1" applyFill="1" applyBorder="1" applyAlignment="1" applyProtection="1">
      <alignment horizontal="center" wrapText="1"/>
      <protection locked="0" hidden="1"/>
    </xf>
    <xf numFmtId="0" fontId="41" fillId="8" borderId="19" xfId="0" applyFont="1" applyFill="1" applyBorder="1" applyAlignment="1" applyProtection="1">
      <alignment horizontal="center" wrapText="1"/>
      <protection locked="0" hidden="1"/>
    </xf>
    <xf numFmtId="0" fontId="0" fillId="0" borderId="19" xfId="0" applyBorder="1" applyAlignment="1" applyProtection="1">
      <alignment wrapText="1"/>
      <protection locked="0" hidden="1"/>
    </xf>
    <xf numFmtId="0" fontId="41" fillId="7" borderId="208" xfId="0" applyFont="1" applyFill="1" applyBorder="1" applyAlignment="1" applyProtection="1">
      <alignment horizontal="center" vertical="center" wrapText="1"/>
      <protection hidden="1"/>
    </xf>
    <xf numFmtId="0" fontId="41" fillId="7" borderId="209" xfId="0" applyFont="1" applyFill="1" applyBorder="1" applyAlignment="1" applyProtection="1">
      <alignment horizontal="center" vertical="center" wrapText="1"/>
      <protection hidden="1"/>
    </xf>
    <xf numFmtId="0" fontId="3" fillId="19" borderId="0" xfId="0" applyFont="1" applyFill="1"/>
  </cellXfs>
  <cellStyles count="6">
    <cellStyle name="Euro" xfId="1"/>
    <cellStyle name="Euro 2" xfId="5"/>
    <cellStyle name="Hipervínculo" xfId="2" builtinId="8"/>
    <cellStyle name="Moneda" xfId="3" builtinId="4"/>
    <cellStyle name="Normal" xfId="0" builtinId="0"/>
    <cellStyle name="Normal 2" xfId="4"/>
  </cellStyles>
  <dxfs count="115">
    <dxf>
      <font>
        <condense val="0"/>
        <extend val="0"/>
        <color rgb="FF9C0006"/>
      </font>
      <fill>
        <patternFill>
          <bgColor rgb="FFFFC7CE"/>
        </patternFill>
      </fill>
    </dxf>
    <dxf>
      <font>
        <condense val="0"/>
        <extend val="0"/>
        <color indexed="9"/>
      </font>
    </dxf>
    <dxf>
      <font>
        <condense val="0"/>
        <extend val="0"/>
        <color auto="1"/>
      </font>
      <fill>
        <patternFill>
          <bgColor indexed="10"/>
        </patternFill>
      </fill>
    </dxf>
    <dxf>
      <font>
        <condense val="0"/>
        <extend val="0"/>
        <color rgb="FF9C0006"/>
      </font>
      <fill>
        <patternFill>
          <bgColor rgb="FFFFC7CE"/>
        </patternFill>
      </fill>
    </dxf>
    <dxf>
      <font>
        <condense val="0"/>
        <extend val="0"/>
        <color indexed="9"/>
      </font>
    </dxf>
    <dxf>
      <font>
        <condense val="0"/>
        <extend val="0"/>
        <color auto="1"/>
      </font>
      <fill>
        <patternFill>
          <bgColor indexed="10"/>
        </patternFill>
      </fill>
    </dxf>
    <dxf>
      <font>
        <condense val="0"/>
        <extend val="0"/>
        <color rgb="FF9C0006"/>
      </font>
      <fill>
        <patternFill>
          <bgColor rgb="FFFFC7CE"/>
        </patternFill>
      </fill>
    </dxf>
    <dxf>
      <font>
        <condense val="0"/>
        <extend val="0"/>
        <color indexed="9"/>
      </font>
    </dxf>
    <dxf>
      <font>
        <condense val="0"/>
        <extend val="0"/>
        <color auto="1"/>
      </font>
      <fill>
        <patternFill>
          <bgColor indexed="10"/>
        </patternFill>
      </fill>
    </dxf>
    <dxf>
      <font>
        <condense val="0"/>
        <extend val="0"/>
        <color rgb="FF9C0006"/>
      </font>
      <fill>
        <patternFill>
          <bgColor rgb="FFFFC7CE"/>
        </patternFill>
      </fill>
    </dxf>
    <dxf>
      <font>
        <condense val="0"/>
        <extend val="0"/>
        <color indexed="9"/>
      </font>
    </dxf>
    <dxf>
      <font>
        <condense val="0"/>
        <extend val="0"/>
        <color auto="1"/>
      </font>
      <fill>
        <patternFill>
          <bgColor indexed="10"/>
        </patternFill>
      </fill>
    </dxf>
    <dxf>
      <font>
        <condense val="0"/>
        <extend val="0"/>
        <color rgb="FF9C0006"/>
      </font>
      <fill>
        <patternFill>
          <bgColor rgb="FFFFC7CE"/>
        </patternFill>
      </fill>
    </dxf>
    <dxf>
      <font>
        <condense val="0"/>
        <extend val="0"/>
        <color indexed="9"/>
      </font>
    </dxf>
    <dxf>
      <font>
        <condense val="0"/>
        <extend val="0"/>
        <color auto="1"/>
      </font>
      <fill>
        <patternFill>
          <bgColor indexed="10"/>
        </patternFill>
      </fill>
    </dxf>
    <dxf>
      <font>
        <condense val="0"/>
        <extend val="0"/>
        <color rgb="FF9C0006"/>
      </font>
      <fill>
        <patternFill>
          <bgColor rgb="FFFFC7CE"/>
        </patternFill>
      </fill>
    </dxf>
    <dxf>
      <font>
        <condense val="0"/>
        <extend val="0"/>
        <color indexed="9"/>
      </font>
    </dxf>
    <dxf>
      <font>
        <condense val="0"/>
        <extend val="0"/>
        <color auto="1"/>
      </font>
      <fill>
        <patternFill>
          <bgColor indexed="10"/>
        </patternFill>
      </fill>
    </dxf>
    <dxf>
      <font>
        <condense val="0"/>
        <extend val="0"/>
        <color rgb="FF9C0006"/>
      </font>
      <fill>
        <patternFill>
          <bgColor rgb="FFFFC7CE"/>
        </patternFill>
      </fill>
    </dxf>
    <dxf>
      <font>
        <condense val="0"/>
        <extend val="0"/>
        <color indexed="9"/>
      </font>
    </dxf>
    <dxf>
      <font>
        <condense val="0"/>
        <extend val="0"/>
        <color auto="1"/>
      </font>
      <fill>
        <patternFill>
          <bgColor indexed="10"/>
        </patternFill>
      </fill>
    </dxf>
    <dxf>
      <font>
        <condense val="0"/>
        <extend val="0"/>
        <color rgb="FF9C0006"/>
      </font>
      <fill>
        <patternFill>
          <bgColor rgb="FFFFC7CE"/>
        </patternFill>
      </fill>
    </dxf>
    <dxf>
      <font>
        <condense val="0"/>
        <extend val="0"/>
        <color indexed="9"/>
      </font>
    </dxf>
    <dxf>
      <font>
        <condense val="0"/>
        <extend val="0"/>
        <color auto="1"/>
      </font>
      <fill>
        <patternFill>
          <bgColor indexed="10"/>
        </patternFill>
      </fill>
    </dxf>
    <dxf>
      <font>
        <condense val="0"/>
        <extend val="0"/>
        <color rgb="FF9C0006"/>
      </font>
      <fill>
        <patternFill>
          <bgColor rgb="FFFFC7CE"/>
        </patternFill>
      </fill>
    </dxf>
    <dxf>
      <font>
        <condense val="0"/>
        <extend val="0"/>
        <color indexed="9"/>
      </font>
    </dxf>
    <dxf>
      <font>
        <condense val="0"/>
        <extend val="0"/>
        <color auto="1"/>
      </font>
      <fill>
        <patternFill>
          <bgColor indexed="10"/>
        </patternFill>
      </fill>
    </dxf>
    <dxf>
      <font>
        <condense val="0"/>
        <extend val="0"/>
        <color rgb="FF9C0006"/>
      </font>
      <fill>
        <patternFill>
          <bgColor rgb="FFFFC7CE"/>
        </patternFill>
      </fill>
    </dxf>
    <dxf>
      <font>
        <condense val="0"/>
        <extend val="0"/>
        <color indexed="9"/>
      </font>
    </dxf>
    <dxf>
      <font>
        <condense val="0"/>
        <extend val="0"/>
        <color auto="1"/>
      </font>
      <fill>
        <patternFill>
          <bgColor indexed="10"/>
        </patternFill>
      </fill>
    </dxf>
    <dxf>
      <font>
        <condense val="0"/>
        <extend val="0"/>
        <color rgb="FF9C0006"/>
      </font>
      <fill>
        <patternFill>
          <bgColor rgb="FFFFC7CE"/>
        </patternFill>
      </fill>
    </dxf>
    <dxf>
      <font>
        <condense val="0"/>
        <extend val="0"/>
        <color indexed="9"/>
      </font>
    </dxf>
    <dxf>
      <font>
        <condense val="0"/>
        <extend val="0"/>
        <color auto="1"/>
      </font>
      <fill>
        <patternFill>
          <bgColor indexed="10"/>
        </patternFill>
      </fill>
    </dxf>
    <dxf>
      <font>
        <condense val="0"/>
        <extend val="0"/>
        <color rgb="FF9C0006"/>
      </font>
      <fill>
        <patternFill>
          <bgColor rgb="FFFFC7CE"/>
        </patternFill>
      </fill>
    </dxf>
    <dxf>
      <font>
        <condense val="0"/>
        <extend val="0"/>
        <color indexed="9"/>
      </font>
    </dxf>
    <dxf>
      <font>
        <condense val="0"/>
        <extend val="0"/>
        <color auto="1"/>
      </font>
      <fill>
        <patternFill>
          <bgColor indexed="10"/>
        </patternFill>
      </fill>
    </dxf>
    <dxf>
      <font>
        <condense val="0"/>
        <extend val="0"/>
        <color rgb="FF9C0006"/>
      </font>
      <fill>
        <patternFill>
          <bgColor rgb="FFFFC7CE"/>
        </patternFill>
      </fill>
    </dxf>
    <dxf>
      <font>
        <condense val="0"/>
        <extend val="0"/>
        <color indexed="9"/>
      </font>
    </dxf>
    <dxf>
      <font>
        <condense val="0"/>
        <extend val="0"/>
        <color auto="1"/>
      </font>
      <fill>
        <patternFill>
          <bgColor indexed="10"/>
        </patternFill>
      </fill>
    </dxf>
    <dxf>
      <font>
        <condense val="0"/>
        <extend val="0"/>
        <color rgb="FF9C0006"/>
      </font>
      <fill>
        <patternFill>
          <bgColor rgb="FFFFC7CE"/>
        </patternFill>
      </fill>
    </dxf>
    <dxf>
      <font>
        <condense val="0"/>
        <extend val="0"/>
        <color indexed="9"/>
      </font>
    </dxf>
    <dxf>
      <font>
        <condense val="0"/>
        <extend val="0"/>
        <color auto="1"/>
      </font>
      <fill>
        <patternFill>
          <bgColor indexed="10"/>
        </patternFill>
      </fill>
    </dxf>
    <dxf>
      <font>
        <condense val="0"/>
        <extend val="0"/>
        <color rgb="FF9C0006"/>
      </font>
      <fill>
        <patternFill>
          <bgColor rgb="FFFFC7CE"/>
        </patternFill>
      </fill>
    </dxf>
    <dxf>
      <font>
        <condense val="0"/>
        <extend val="0"/>
        <color indexed="9"/>
      </font>
    </dxf>
    <dxf>
      <font>
        <condense val="0"/>
        <extend val="0"/>
        <color auto="1"/>
      </font>
      <fill>
        <patternFill>
          <bgColor indexed="10"/>
        </patternFill>
      </fill>
    </dxf>
    <dxf>
      <font>
        <condense val="0"/>
        <extend val="0"/>
        <color rgb="FF9C0006"/>
      </font>
      <fill>
        <patternFill>
          <bgColor rgb="FFFFC7CE"/>
        </patternFill>
      </fill>
    </dxf>
    <dxf>
      <font>
        <condense val="0"/>
        <extend val="0"/>
        <color indexed="9"/>
      </font>
    </dxf>
    <dxf>
      <font>
        <condense val="0"/>
        <extend val="0"/>
        <color auto="1"/>
      </font>
      <fill>
        <patternFill>
          <bgColor indexed="10"/>
        </patternFill>
      </fill>
    </dxf>
    <dxf>
      <font>
        <condense val="0"/>
        <extend val="0"/>
        <color rgb="FF9C0006"/>
      </font>
      <fill>
        <patternFill>
          <bgColor rgb="FFFFC7CE"/>
        </patternFill>
      </fill>
    </dxf>
    <dxf>
      <font>
        <condense val="0"/>
        <extend val="0"/>
        <color indexed="9"/>
      </font>
    </dxf>
    <dxf>
      <font>
        <condense val="0"/>
        <extend val="0"/>
        <color auto="1"/>
      </font>
      <fill>
        <patternFill>
          <bgColor indexed="10"/>
        </patternFill>
      </fill>
    </dxf>
    <dxf>
      <font>
        <condense val="0"/>
        <extend val="0"/>
        <color rgb="FF9C0006"/>
      </font>
      <fill>
        <patternFill>
          <bgColor rgb="FFFFC7CE"/>
        </patternFill>
      </fill>
    </dxf>
    <dxf>
      <font>
        <condense val="0"/>
        <extend val="0"/>
        <color indexed="9"/>
      </font>
    </dxf>
    <dxf>
      <font>
        <condense val="0"/>
        <extend val="0"/>
        <color auto="1"/>
      </font>
      <fill>
        <patternFill>
          <bgColor indexed="10"/>
        </patternFill>
      </fill>
    </dxf>
    <dxf>
      <font>
        <condense val="0"/>
        <extend val="0"/>
        <color rgb="FF9C0006"/>
      </font>
      <fill>
        <patternFill>
          <bgColor rgb="FFFFC7CE"/>
        </patternFill>
      </fill>
    </dxf>
    <dxf>
      <font>
        <condense val="0"/>
        <extend val="0"/>
        <color indexed="9"/>
      </font>
    </dxf>
    <dxf>
      <font>
        <condense val="0"/>
        <extend val="0"/>
        <color auto="1"/>
      </font>
      <fill>
        <patternFill>
          <bgColor indexed="10"/>
        </patternFill>
      </fill>
    </dxf>
    <dxf>
      <font>
        <condense val="0"/>
        <extend val="0"/>
        <color rgb="FF9C0006"/>
      </font>
      <fill>
        <patternFill>
          <bgColor rgb="FFFFC7CE"/>
        </patternFill>
      </fill>
    </dxf>
    <dxf>
      <font>
        <condense val="0"/>
        <extend val="0"/>
        <color indexed="9"/>
      </font>
    </dxf>
    <dxf>
      <font>
        <condense val="0"/>
        <extend val="0"/>
        <color auto="1"/>
      </font>
      <fill>
        <patternFill>
          <bgColor indexed="10"/>
        </patternFill>
      </fill>
    </dxf>
    <dxf>
      <font>
        <condense val="0"/>
        <extend val="0"/>
        <color rgb="FF9C0006"/>
      </font>
      <fill>
        <patternFill>
          <bgColor rgb="FFFFC7CE"/>
        </patternFill>
      </fill>
    </dxf>
    <dxf>
      <font>
        <condense val="0"/>
        <extend val="0"/>
        <color indexed="9"/>
      </font>
    </dxf>
    <dxf>
      <font>
        <condense val="0"/>
        <extend val="0"/>
        <color auto="1"/>
      </font>
      <fill>
        <patternFill>
          <bgColor indexed="10"/>
        </patternFill>
      </fill>
    </dxf>
    <dxf>
      <font>
        <condense val="0"/>
        <extend val="0"/>
        <color rgb="FF9C0006"/>
      </font>
      <fill>
        <patternFill>
          <bgColor rgb="FFFFC7CE"/>
        </patternFill>
      </fill>
    </dxf>
    <dxf>
      <font>
        <condense val="0"/>
        <extend val="0"/>
        <color indexed="9"/>
      </font>
    </dxf>
    <dxf>
      <font>
        <condense val="0"/>
        <extend val="0"/>
        <color auto="1"/>
      </font>
      <fill>
        <patternFill>
          <bgColor indexed="10"/>
        </patternFill>
      </fill>
    </dxf>
    <dxf>
      <font>
        <condense val="0"/>
        <extend val="0"/>
        <color rgb="FF9C0006"/>
      </font>
      <fill>
        <patternFill>
          <bgColor rgb="FFFFC7CE"/>
        </patternFill>
      </fill>
    </dxf>
    <dxf>
      <font>
        <condense val="0"/>
        <extend val="0"/>
        <color indexed="9"/>
      </font>
    </dxf>
    <dxf>
      <font>
        <condense val="0"/>
        <extend val="0"/>
        <color auto="1"/>
      </font>
      <fill>
        <patternFill>
          <bgColor indexed="10"/>
        </patternFill>
      </fill>
    </dxf>
    <dxf>
      <font>
        <condense val="0"/>
        <extend val="0"/>
        <color rgb="FF9C0006"/>
      </font>
      <fill>
        <patternFill>
          <bgColor rgb="FFFFC7CE"/>
        </patternFill>
      </fill>
    </dxf>
    <dxf>
      <font>
        <condense val="0"/>
        <extend val="0"/>
        <color indexed="9"/>
      </font>
    </dxf>
    <dxf>
      <font>
        <condense val="0"/>
        <extend val="0"/>
        <color auto="1"/>
      </font>
      <fill>
        <patternFill>
          <bgColor indexed="10"/>
        </patternFill>
      </fill>
    </dxf>
    <dxf>
      <font>
        <condense val="0"/>
        <extend val="0"/>
        <color rgb="FF9C0006"/>
      </font>
      <fill>
        <patternFill>
          <bgColor rgb="FFFFC7CE"/>
        </patternFill>
      </fill>
    </dxf>
    <dxf>
      <font>
        <condense val="0"/>
        <extend val="0"/>
        <color indexed="9"/>
      </font>
    </dxf>
    <dxf>
      <font>
        <condense val="0"/>
        <extend val="0"/>
        <color auto="1"/>
      </font>
      <fill>
        <patternFill>
          <bgColor indexed="10"/>
        </patternFill>
      </fill>
    </dxf>
    <dxf>
      <font>
        <condense val="0"/>
        <extend val="0"/>
        <color rgb="FF9C0006"/>
      </font>
      <fill>
        <patternFill>
          <bgColor rgb="FFFFC7CE"/>
        </patternFill>
      </fill>
    </dxf>
    <dxf>
      <font>
        <condense val="0"/>
        <extend val="0"/>
        <color indexed="9"/>
      </font>
    </dxf>
    <dxf>
      <font>
        <condense val="0"/>
        <extend val="0"/>
        <color auto="1"/>
      </font>
      <fill>
        <patternFill>
          <bgColor indexed="10"/>
        </patternFill>
      </fill>
    </dxf>
    <dxf>
      <font>
        <condense val="0"/>
        <extend val="0"/>
        <color rgb="FF9C0006"/>
      </font>
      <fill>
        <patternFill>
          <bgColor rgb="FFFFC7CE"/>
        </patternFill>
      </fill>
    </dxf>
    <dxf>
      <font>
        <condense val="0"/>
        <extend val="0"/>
        <color indexed="9"/>
      </font>
    </dxf>
    <dxf>
      <font>
        <condense val="0"/>
        <extend val="0"/>
        <color auto="1"/>
      </font>
      <fill>
        <patternFill>
          <bgColor indexed="10"/>
        </patternFill>
      </fill>
    </dxf>
    <dxf>
      <font>
        <condense val="0"/>
        <extend val="0"/>
        <color rgb="FF9C0006"/>
      </font>
      <fill>
        <patternFill>
          <bgColor rgb="FFFFC7CE"/>
        </patternFill>
      </fill>
    </dxf>
    <dxf>
      <font>
        <condense val="0"/>
        <extend val="0"/>
        <color indexed="9"/>
      </font>
    </dxf>
    <dxf>
      <font>
        <condense val="0"/>
        <extend val="0"/>
        <color auto="1"/>
      </font>
      <fill>
        <patternFill>
          <bgColor indexed="10"/>
        </patternFill>
      </fill>
    </dxf>
    <dxf>
      <font>
        <condense val="0"/>
        <extend val="0"/>
        <color rgb="FF9C0006"/>
      </font>
      <fill>
        <patternFill>
          <bgColor rgb="FFFFC7CE"/>
        </patternFill>
      </fill>
    </dxf>
    <dxf>
      <font>
        <condense val="0"/>
        <extend val="0"/>
        <color indexed="9"/>
      </font>
    </dxf>
    <dxf>
      <font>
        <condense val="0"/>
        <extend val="0"/>
        <color auto="1"/>
      </font>
      <fill>
        <patternFill>
          <bgColor indexed="10"/>
        </patternFill>
      </fill>
    </dxf>
    <dxf>
      <font>
        <condense val="0"/>
        <extend val="0"/>
        <color indexed="9"/>
      </font>
    </dxf>
    <dxf>
      <font>
        <condense val="0"/>
        <extend val="0"/>
        <color auto="1"/>
      </font>
      <fill>
        <patternFill>
          <bgColor indexed="10"/>
        </patternFill>
      </fill>
    </dxf>
    <dxf>
      <font>
        <condense val="0"/>
        <extend val="0"/>
        <color rgb="FF9C0006"/>
      </font>
      <fill>
        <patternFill>
          <bgColor rgb="FFFFC7CE"/>
        </patternFill>
      </fill>
    </dxf>
    <dxf>
      <font>
        <condense val="0"/>
        <extend val="0"/>
        <color indexed="9"/>
      </font>
    </dxf>
    <dxf>
      <font>
        <condense val="0"/>
        <extend val="0"/>
        <color auto="1"/>
      </font>
      <fill>
        <patternFill>
          <bgColor indexed="1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10"/>
      </font>
      <fill>
        <patternFill>
          <bgColor indexed="45"/>
        </patternFill>
      </fill>
    </dxf>
    <dxf>
      <fill>
        <patternFill>
          <bgColor indexed="10"/>
        </patternFill>
      </fill>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indexed="9"/>
      </font>
      <fill>
        <patternFill>
          <bgColor indexed="14"/>
        </patternFill>
      </fill>
    </dxf>
    <dxf>
      <font>
        <condense val="0"/>
        <extend val="0"/>
        <color indexed="17"/>
      </font>
    </dxf>
    <dxf>
      <font>
        <condense val="0"/>
        <extend val="0"/>
        <color indexed="9"/>
      </font>
    </dxf>
    <dxf>
      <font>
        <condense val="0"/>
        <extend val="0"/>
        <color indexed="60"/>
      </font>
    </dxf>
    <dxf>
      <font>
        <condense val="0"/>
        <extend val="0"/>
        <color indexed="9"/>
      </font>
    </dxf>
    <dxf>
      <font>
        <condense val="0"/>
        <extend val="0"/>
        <color indexed="9"/>
      </font>
    </dxf>
    <dxf>
      <fill>
        <patternFill>
          <bgColor indexed="42"/>
        </patternFill>
      </fill>
    </dxf>
    <dxf>
      <fill>
        <patternFill>
          <bgColor indexed="10"/>
        </patternFill>
      </fill>
    </dxf>
    <dxf>
      <fill>
        <patternFill>
          <bgColor indexed="10"/>
        </patternFill>
      </fill>
    </dxf>
    <dxf>
      <fill>
        <patternFill>
          <bgColor indexed="10"/>
        </patternFill>
      </fill>
    </dxf>
    <dxf>
      <fill>
        <patternFill>
          <bgColor indexed="53"/>
        </patternFill>
      </fill>
      <border>
        <left style="thin">
          <color indexed="64"/>
        </left>
        <right style="thin">
          <color indexed="64"/>
        </right>
        <top style="thin">
          <color indexed="64"/>
        </top>
        <bottom style="thin">
          <color indexed="64"/>
        </bottom>
      </border>
    </dxf>
    <dxf>
      <fill>
        <patternFill>
          <bgColor indexed="42"/>
        </patternFill>
      </fill>
    </dxf>
    <dxf>
      <fill>
        <patternFill>
          <bgColor indexed="10"/>
        </patternFill>
      </fill>
    </dxf>
    <dxf>
      <font>
        <condense val="0"/>
        <extend val="0"/>
        <color indexed="43"/>
      </font>
    </dxf>
    <dxf>
      <fill>
        <patternFill patternType="solid">
          <bgColor indexed="10"/>
        </patternFill>
      </fill>
    </dxf>
  </dxfs>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1304925</xdr:colOff>
      <xdr:row>154</xdr:row>
      <xdr:rowOff>180975</xdr:rowOff>
    </xdr:from>
    <xdr:to>
      <xdr:col>4</xdr:col>
      <xdr:colOff>619125</xdr:colOff>
      <xdr:row>162</xdr:row>
      <xdr:rowOff>47625</xdr:rowOff>
    </xdr:to>
    <xdr:sp macro="" textlink="">
      <xdr:nvSpPr>
        <xdr:cNvPr id="6162" name="AutoShape 18"/>
        <xdr:cNvSpPr>
          <a:spLocks noChangeArrowheads="1"/>
        </xdr:cNvSpPr>
      </xdr:nvSpPr>
      <xdr:spPr bwMode="auto">
        <a:xfrm>
          <a:off x="2819400" y="34280475"/>
          <a:ext cx="3857625" cy="1257300"/>
        </a:xfrm>
        <a:prstGeom prst="wedgeRoundRectCallout">
          <a:avLst>
            <a:gd name="adj1" fmla="val -39875"/>
            <a:gd name="adj2" fmla="val -71213"/>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s-ES" sz="1200" b="0" i="0" u="none" strike="noStrike" baseline="0">
              <a:solidFill>
                <a:srgbClr val="000000"/>
              </a:solidFill>
              <a:latin typeface="Arial"/>
              <a:cs typeface="Arial"/>
            </a:rPr>
            <a:t>Para describir la tarea, escoja una de las opciones del listado desplegable o escriba el nombre real de la tarea según se haya descrito en la memoria. El desplegable recoge la información que Vd. proporcionó en la solicitud para este apartado.</a:t>
          </a:r>
        </a:p>
      </xdr:txBody>
    </xdr:sp>
    <xdr:clientData/>
  </xdr:twoCellAnchor>
  <xdr:twoCellAnchor>
    <xdr:from>
      <xdr:col>7</xdr:col>
      <xdr:colOff>95250</xdr:colOff>
      <xdr:row>150</xdr:row>
      <xdr:rowOff>133350</xdr:rowOff>
    </xdr:from>
    <xdr:to>
      <xdr:col>7</xdr:col>
      <xdr:colOff>1009650</xdr:colOff>
      <xdr:row>154</xdr:row>
      <xdr:rowOff>152400</xdr:rowOff>
    </xdr:to>
    <xdr:sp macro="" textlink="">
      <xdr:nvSpPr>
        <xdr:cNvPr id="6164" name="AutoShape 20"/>
        <xdr:cNvSpPr>
          <a:spLocks/>
        </xdr:cNvSpPr>
      </xdr:nvSpPr>
      <xdr:spPr bwMode="auto">
        <a:xfrm>
          <a:off x="10696575" y="33575625"/>
          <a:ext cx="914400" cy="676275"/>
        </a:xfrm>
        <a:prstGeom prst="borderCallout1">
          <a:avLst>
            <a:gd name="adj1" fmla="val 111269"/>
            <a:gd name="adj2" fmla="val 87500"/>
            <a:gd name="adj3" fmla="val 111269"/>
            <a:gd name="adj4" fmla="val -126042"/>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s-ES" sz="1000" b="0" i="0" u="none" strike="noStrike" baseline="0">
              <a:solidFill>
                <a:srgbClr val="000000"/>
              </a:solidFill>
              <a:latin typeface="Arial"/>
              <a:cs typeface="Arial"/>
            </a:rPr>
            <a:t>REMANENTE DE HORAS NO ASIGNADAS A TAREAS</a:t>
          </a:r>
        </a:p>
      </xdr:txBody>
    </xdr:sp>
    <xdr:clientData/>
  </xdr:twoCellAnchor>
  <xdr:twoCellAnchor>
    <xdr:from>
      <xdr:col>4</xdr:col>
      <xdr:colOff>330200</xdr:colOff>
      <xdr:row>2</xdr:row>
      <xdr:rowOff>168274</xdr:rowOff>
    </xdr:from>
    <xdr:to>
      <xdr:col>5</xdr:col>
      <xdr:colOff>368300</xdr:colOff>
      <xdr:row>12</xdr:row>
      <xdr:rowOff>50799</xdr:rowOff>
    </xdr:to>
    <xdr:sp macro="" textlink="">
      <xdr:nvSpPr>
        <xdr:cNvPr id="4" name="3 Rectángulo"/>
        <xdr:cNvSpPr/>
      </xdr:nvSpPr>
      <xdr:spPr>
        <a:xfrm>
          <a:off x="6375400" y="1133474"/>
          <a:ext cx="1549400" cy="3705225"/>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5</xdr:col>
      <xdr:colOff>409575</xdr:colOff>
      <xdr:row>2</xdr:row>
      <xdr:rowOff>165100</xdr:rowOff>
    </xdr:from>
    <xdr:to>
      <xdr:col>6</xdr:col>
      <xdr:colOff>396875</xdr:colOff>
      <xdr:row>12</xdr:row>
      <xdr:rowOff>50800</xdr:rowOff>
    </xdr:to>
    <xdr:sp macro="" textlink="">
      <xdr:nvSpPr>
        <xdr:cNvPr id="5" name="4 Rectángulo"/>
        <xdr:cNvSpPr/>
      </xdr:nvSpPr>
      <xdr:spPr>
        <a:xfrm>
          <a:off x="7966075" y="1130300"/>
          <a:ext cx="1498600" cy="3708400"/>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3</xdr:col>
      <xdr:colOff>241300</xdr:colOff>
      <xdr:row>11</xdr:row>
      <xdr:rowOff>409575</xdr:rowOff>
    </xdr:from>
    <xdr:to>
      <xdr:col>4</xdr:col>
      <xdr:colOff>266700</xdr:colOff>
      <xdr:row>12</xdr:row>
      <xdr:rowOff>117475</xdr:rowOff>
    </xdr:to>
    <xdr:sp macro="" textlink="">
      <xdr:nvSpPr>
        <xdr:cNvPr id="6" name="5 Llamada rectangular redondeada"/>
        <xdr:cNvSpPr/>
      </xdr:nvSpPr>
      <xdr:spPr>
        <a:xfrm>
          <a:off x="4775200" y="4575175"/>
          <a:ext cx="1536700" cy="330200"/>
        </a:xfrm>
        <a:prstGeom prst="wedgeRoundRectCallout">
          <a:avLst>
            <a:gd name="adj1" fmla="val 71109"/>
            <a:gd name="adj2" fmla="val -384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Almudena</a:t>
          </a:r>
        </a:p>
      </xdr:txBody>
    </xdr:sp>
    <xdr:clientData/>
  </xdr:twoCellAnchor>
  <xdr:twoCellAnchor>
    <xdr:from>
      <xdr:col>6</xdr:col>
      <xdr:colOff>606425</xdr:colOff>
      <xdr:row>11</xdr:row>
      <xdr:rowOff>431800</xdr:rowOff>
    </xdr:from>
    <xdr:to>
      <xdr:col>7</xdr:col>
      <xdr:colOff>568325</xdr:colOff>
      <xdr:row>12</xdr:row>
      <xdr:rowOff>127000</xdr:rowOff>
    </xdr:to>
    <xdr:sp macro="" textlink="">
      <xdr:nvSpPr>
        <xdr:cNvPr id="7" name="6 Llamada rectangular redondeada"/>
        <xdr:cNvSpPr/>
      </xdr:nvSpPr>
      <xdr:spPr>
        <a:xfrm>
          <a:off x="9674225" y="4597400"/>
          <a:ext cx="1473200" cy="317500"/>
        </a:xfrm>
        <a:prstGeom prst="wedgeRoundRectCallout">
          <a:avLst>
            <a:gd name="adj1" fmla="val -74065"/>
            <a:gd name="adj2" fmla="val -44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IP</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1304925</xdr:colOff>
      <xdr:row>154</xdr:row>
      <xdr:rowOff>180975</xdr:rowOff>
    </xdr:from>
    <xdr:to>
      <xdr:col>4</xdr:col>
      <xdr:colOff>619125</xdr:colOff>
      <xdr:row>162</xdr:row>
      <xdr:rowOff>47625</xdr:rowOff>
    </xdr:to>
    <xdr:sp macro="" textlink="">
      <xdr:nvSpPr>
        <xdr:cNvPr id="19457" name="AutoShape 1"/>
        <xdr:cNvSpPr>
          <a:spLocks noChangeArrowheads="1"/>
        </xdr:cNvSpPr>
      </xdr:nvSpPr>
      <xdr:spPr bwMode="auto">
        <a:xfrm>
          <a:off x="2819400" y="34147125"/>
          <a:ext cx="3857625" cy="1257300"/>
        </a:xfrm>
        <a:prstGeom prst="wedgeRoundRectCallout">
          <a:avLst>
            <a:gd name="adj1" fmla="val -39875"/>
            <a:gd name="adj2" fmla="val -71213"/>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s-ES" sz="1200" b="0" i="0" u="none" strike="noStrike" baseline="0">
              <a:solidFill>
                <a:srgbClr val="000000"/>
              </a:solidFill>
              <a:latin typeface="Arial"/>
              <a:cs typeface="Arial"/>
            </a:rPr>
            <a:t>Para describir la tarea, escoja una de las opciones del listado desplegable o escriba el nombre real de la tarea según se haya descrito en la memoria. El desplegable recoge la información que Vd. proporcionó en la solicitud para este apartado.</a:t>
          </a:r>
        </a:p>
      </xdr:txBody>
    </xdr:sp>
    <xdr:clientData/>
  </xdr:twoCellAnchor>
  <xdr:twoCellAnchor>
    <xdr:from>
      <xdr:col>7</xdr:col>
      <xdr:colOff>95250</xdr:colOff>
      <xdr:row>150</xdr:row>
      <xdr:rowOff>133350</xdr:rowOff>
    </xdr:from>
    <xdr:to>
      <xdr:col>7</xdr:col>
      <xdr:colOff>1009650</xdr:colOff>
      <xdr:row>154</xdr:row>
      <xdr:rowOff>152400</xdr:rowOff>
    </xdr:to>
    <xdr:sp macro="" textlink="">
      <xdr:nvSpPr>
        <xdr:cNvPr id="19458" name="AutoShape 2"/>
        <xdr:cNvSpPr>
          <a:spLocks/>
        </xdr:cNvSpPr>
      </xdr:nvSpPr>
      <xdr:spPr bwMode="auto">
        <a:xfrm>
          <a:off x="10696575" y="33442275"/>
          <a:ext cx="914400" cy="676275"/>
        </a:xfrm>
        <a:prstGeom prst="borderCallout1">
          <a:avLst>
            <a:gd name="adj1" fmla="val 111269"/>
            <a:gd name="adj2" fmla="val 87500"/>
            <a:gd name="adj3" fmla="val 111269"/>
            <a:gd name="adj4" fmla="val -126042"/>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s-ES" sz="1000" b="0" i="0" u="none" strike="noStrike" baseline="0">
              <a:solidFill>
                <a:srgbClr val="000000"/>
              </a:solidFill>
              <a:latin typeface="Arial"/>
              <a:cs typeface="Arial"/>
            </a:rPr>
            <a:t>REMANENTE DE HORAS NO ASIGNADAS A TAREAS</a:t>
          </a:r>
        </a:p>
      </xdr:txBody>
    </xdr:sp>
    <xdr:clientData/>
  </xdr:twoCellAnchor>
  <xdr:twoCellAnchor>
    <xdr:from>
      <xdr:col>3</xdr:col>
      <xdr:colOff>1297667</xdr:colOff>
      <xdr:row>1</xdr:row>
      <xdr:rowOff>59417</xdr:rowOff>
    </xdr:from>
    <xdr:to>
      <xdr:col>4</xdr:col>
      <xdr:colOff>1335768</xdr:colOff>
      <xdr:row>11</xdr:row>
      <xdr:rowOff>390977</xdr:rowOff>
    </xdr:to>
    <xdr:sp macro="" textlink="">
      <xdr:nvSpPr>
        <xdr:cNvPr id="4" name="3 Rectángulo"/>
        <xdr:cNvSpPr/>
      </xdr:nvSpPr>
      <xdr:spPr>
        <a:xfrm>
          <a:off x="5841092" y="840467"/>
          <a:ext cx="1552576" cy="3712935"/>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4</xdr:col>
      <xdr:colOff>1377043</xdr:colOff>
      <xdr:row>1</xdr:row>
      <xdr:rowOff>65768</xdr:rowOff>
    </xdr:from>
    <xdr:to>
      <xdr:col>5</xdr:col>
      <xdr:colOff>1364343</xdr:colOff>
      <xdr:row>11</xdr:row>
      <xdr:rowOff>400503</xdr:rowOff>
    </xdr:to>
    <xdr:sp macro="" textlink="">
      <xdr:nvSpPr>
        <xdr:cNvPr id="5" name="4 Rectángulo"/>
        <xdr:cNvSpPr/>
      </xdr:nvSpPr>
      <xdr:spPr>
        <a:xfrm>
          <a:off x="7434943" y="846818"/>
          <a:ext cx="1501775" cy="3716110"/>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3</xdr:col>
      <xdr:colOff>50800</xdr:colOff>
      <xdr:row>11</xdr:row>
      <xdr:rowOff>104775</xdr:rowOff>
    </xdr:from>
    <xdr:to>
      <xdr:col>4</xdr:col>
      <xdr:colOff>76200</xdr:colOff>
      <xdr:row>11</xdr:row>
      <xdr:rowOff>438603</xdr:rowOff>
    </xdr:to>
    <xdr:sp macro="" textlink="">
      <xdr:nvSpPr>
        <xdr:cNvPr id="6" name="5 Llamada rectangular redondeada"/>
        <xdr:cNvSpPr/>
      </xdr:nvSpPr>
      <xdr:spPr>
        <a:xfrm>
          <a:off x="4594225" y="4267200"/>
          <a:ext cx="1539875" cy="333828"/>
        </a:xfrm>
        <a:prstGeom prst="wedgeRoundRectCallout">
          <a:avLst>
            <a:gd name="adj1" fmla="val 71109"/>
            <a:gd name="adj2" fmla="val -384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Almudena</a:t>
          </a:r>
        </a:p>
      </xdr:txBody>
    </xdr:sp>
    <xdr:clientData/>
  </xdr:twoCellAnchor>
  <xdr:twoCellAnchor>
    <xdr:from>
      <xdr:col>5</xdr:col>
      <xdr:colOff>1497693</xdr:colOff>
      <xdr:row>11</xdr:row>
      <xdr:rowOff>107950</xdr:rowOff>
    </xdr:from>
    <xdr:to>
      <xdr:col>6</xdr:col>
      <xdr:colOff>1459593</xdr:colOff>
      <xdr:row>11</xdr:row>
      <xdr:rowOff>429078</xdr:rowOff>
    </xdr:to>
    <xdr:sp macro="" textlink="">
      <xdr:nvSpPr>
        <xdr:cNvPr id="7" name="6 Llamada rectangular redondeada"/>
        <xdr:cNvSpPr/>
      </xdr:nvSpPr>
      <xdr:spPr>
        <a:xfrm>
          <a:off x="9070068" y="4270375"/>
          <a:ext cx="1476375" cy="321128"/>
        </a:xfrm>
        <a:prstGeom prst="wedgeRoundRectCallout">
          <a:avLst>
            <a:gd name="adj1" fmla="val -74065"/>
            <a:gd name="adj2" fmla="val -44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IP</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1304925</xdr:colOff>
      <xdr:row>154</xdr:row>
      <xdr:rowOff>180975</xdr:rowOff>
    </xdr:from>
    <xdr:to>
      <xdr:col>4</xdr:col>
      <xdr:colOff>619125</xdr:colOff>
      <xdr:row>162</xdr:row>
      <xdr:rowOff>47625</xdr:rowOff>
    </xdr:to>
    <xdr:sp macro="" textlink="">
      <xdr:nvSpPr>
        <xdr:cNvPr id="20481" name="AutoShape 1"/>
        <xdr:cNvSpPr>
          <a:spLocks noChangeArrowheads="1"/>
        </xdr:cNvSpPr>
      </xdr:nvSpPr>
      <xdr:spPr bwMode="auto">
        <a:xfrm>
          <a:off x="2819400" y="34147125"/>
          <a:ext cx="3857625" cy="1257300"/>
        </a:xfrm>
        <a:prstGeom prst="wedgeRoundRectCallout">
          <a:avLst>
            <a:gd name="adj1" fmla="val -39875"/>
            <a:gd name="adj2" fmla="val -71213"/>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s-ES" sz="1200" b="0" i="0" u="none" strike="noStrike" baseline="0">
              <a:solidFill>
                <a:srgbClr val="000000"/>
              </a:solidFill>
              <a:latin typeface="Arial"/>
              <a:cs typeface="Arial"/>
            </a:rPr>
            <a:t>Para describir la tarea, escoja una de las opciones del listado desplegable o escriba el nombre real de la tarea según se haya descrito en la memoria. El desplegable recoge la información que Vd. proporcionó en la solicitud para este apartado.</a:t>
          </a:r>
        </a:p>
      </xdr:txBody>
    </xdr:sp>
    <xdr:clientData/>
  </xdr:twoCellAnchor>
  <xdr:twoCellAnchor>
    <xdr:from>
      <xdr:col>7</xdr:col>
      <xdr:colOff>95250</xdr:colOff>
      <xdr:row>150</xdr:row>
      <xdr:rowOff>133350</xdr:rowOff>
    </xdr:from>
    <xdr:to>
      <xdr:col>7</xdr:col>
      <xdr:colOff>1009650</xdr:colOff>
      <xdr:row>154</xdr:row>
      <xdr:rowOff>152400</xdr:rowOff>
    </xdr:to>
    <xdr:sp macro="" textlink="">
      <xdr:nvSpPr>
        <xdr:cNvPr id="20482" name="AutoShape 2"/>
        <xdr:cNvSpPr>
          <a:spLocks/>
        </xdr:cNvSpPr>
      </xdr:nvSpPr>
      <xdr:spPr bwMode="auto">
        <a:xfrm>
          <a:off x="10696575" y="33442275"/>
          <a:ext cx="914400" cy="676275"/>
        </a:xfrm>
        <a:prstGeom prst="borderCallout1">
          <a:avLst>
            <a:gd name="adj1" fmla="val 111269"/>
            <a:gd name="adj2" fmla="val 87500"/>
            <a:gd name="adj3" fmla="val 111269"/>
            <a:gd name="adj4" fmla="val -126042"/>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s-ES" sz="1000" b="0" i="0" u="none" strike="noStrike" baseline="0">
              <a:solidFill>
                <a:srgbClr val="000000"/>
              </a:solidFill>
              <a:latin typeface="Arial"/>
              <a:cs typeface="Arial"/>
            </a:rPr>
            <a:t>REMANENTE DE HORAS NO ASIGNADAS A TAREAS</a:t>
          </a:r>
        </a:p>
      </xdr:txBody>
    </xdr:sp>
    <xdr:clientData/>
  </xdr:twoCellAnchor>
  <xdr:twoCellAnchor>
    <xdr:from>
      <xdr:col>3</xdr:col>
      <xdr:colOff>1297667</xdr:colOff>
      <xdr:row>1</xdr:row>
      <xdr:rowOff>59417</xdr:rowOff>
    </xdr:from>
    <xdr:to>
      <xdr:col>4</xdr:col>
      <xdr:colOff>1335768</xdr:colOff>
      <xdr:row>11</xdr:row>
      <xdr:rowOff>390977</xdr:rowOff>
    </xdr:to>
    <xdr:sp macro="" textlink="">
      <xdr:nvSpPr>
        <xdr:cNvPr id="4" name="3 Rectángulo"/>
        <xdr:cNvSpPr/>
      </xdr:nvSpPr>
      <xdr:spPr>
        <a:xfrm>
          <a:off x="5841092" y="840467"/>
          <a:ext cx="1552576" cy="3712935"/>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4</xdr:col>
      <xdr:colOff>1377043</xdr:colOff>
      <xdr:row>1</xdr:row>
      <xdr:rowOff>65768</xdr:rowOff>
    </xdr:from>
    <xdr:to>
      <xdr:col>5</xdr:col>
      <xdr:colOff>1364343</xdr:colOff>
      <xdr:row>11</xdr:row>
      <xdr:rowOff>400503</xdr:rowOff>
    </xdr:to>
    <xdr:sp macro="" textlink="">
      <xdr:nvSpPr>
        <xdr:cNvPr id="5" name="4 Rectángulo"/>
        <xdr:cNvSpPr/>
      </xdr:nvSpPr>
      <xdr:spPr>
        <a:xfrm>
          <a:off x="7418614" y="841375"/>
          <a:ext cx="1497693" cy="3709307"/>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3</xdr:col>
      <xdr:colOff>50800</xdr:colOff>
      <xdr:row>11</xdr:row>
      <xdr:rowOff>104775</xdr:rowOff>
    </xdr:from>
    <xdr:to>
      <xdr:col>4</xdr:col>
      <xdr:colOff>76200</xdr:colOff>
      <xdr:row>11</xdr:row>
      <xdr:rowOff>438603</xdr:rowOff>
    </xdr:to>
    <xdr:sp macro="" textlink="">
      <xdr:nvSpPr>
        <xdr:cNvPr id="6" name="5 Llamada rectangular redondeada"/>
        <xdr:cNvSpPr/>
      </xdr:nvSpPr>
      <xdr:spPr>
        <a:xfrm>
          <a:off x="4594225" y="4267200"/>
          <a:ext cx="1539875" cy="333828"/>
        </a:xfrm>
        <a:prstGeom prst="wedgeRoundRectCallout">
          <a:avLst>
            <a:gd name="adj1" fmla="val 71109"/>
            <a:gd name="adj2" fmla="val -384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Almudena</a:t>
          </a:r>
        </a:p>
      </xdr:txBody>
    </xdr:sp>
    <xdr:clientData/>
  </xdr:twoCellAnchor>
  <xdr:twoCellAnchor>
    <xdr:from>
      <xdr:col>5</xdr:col>
      <xdr:colOff>1497693</xdr:colOff>
      <xdr:row>11</xdr:row>
      <xdr:rowOff>107950</xdr:rowOff>
    </xdr:from>
    <xdr:to>
      <xdr:col>6</xdr:col>
      <xdr:colOff>1459593</xdr:colOff>
      <xdr:row>11</xdr:row>
      <xdr:rowOff>429078</xdr:rowOff>
    </xdr:to>
    <xdr:sp macro="" textlink="">
      <xdr:nvSpPr>
        <xdr:cNvPr id="7" name="6 Llamada rectangular redondeada"/>
        <xdr:cNvSpPr/>
      </xdr:nvSpPr>
      <xdr:spPr>
        <a:xfrm>
          <a:off x="9070068" y="4270375"/>
          <a:ext cx="1476375" cy="321128"/>
        </a:xfrm>
        <a:prstGeom prst="wedgeRoundRectCallout">
          <a:avLst>
            <a:gd name="adj1" fmla="val -74065"/>
            <a:gd name="adj2" fmla="val -44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IP</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1304925</xdr:colOff>
      <xdr:row>154</xdr:row>
      <xdr:rowOff>180975</xdr:rowOff>
    </xdr:from>
    <xdr:to>
      <xdr:col>4</xdr:col>
      <xdr:colOff>619125</xdr:colOff>
      <xdr:row>162</xdr:row>
      <xdr:rowOff>47625</xdr:rowOff>
    </xdr:to>
    <xdr:sp macro="" textlink="">
      <xdr:nvSpPr>
        <xdr:cNvPr id="21505" name="AutoShape 1"/>
        <xdr:cNvSpPr>
          <a:spLocks noChangeArrowheads="1"/>
        </xdr:cNvSpPr>
      </xdr:nvSpPr>
      <xdr:spPr bwMode="auto">
        <a:xfrm>
          <a:off x="2819400" y="34147125"/>
          <a:ext cx="3857625" cy="1257300"/>
        </a:xfrm>
        <a:prstGeom prst="wedgeRoundRectCallout">
          <a:avLst>
            <a:gd name="adj1" fmla="val -39875"/>
            <a:gd name="adj2" fmla="val -71213"/>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s-ES" sz="1200" b="0" i="0" u="none" strike="noStrike" baseline="0">
              <a:solidFill>
                <a:srgbClr val="000000"/>
              </a:solidFill>
              <a:latin typeface="Arial"/>
              <a:cs typeface="Arial"/>
            </a:rPr>
            <a:t>Para describir la tarea, escoja una de las opciones del listado desplegable o escriba el nombre real de la tarea según se haya descrito en la memoria. El desplegable recoge la información que Vd. proporcionó en la solicitud para este apartado.</a:t>
          </a:r>
        </a:p>
      </xdr:txBody>
    </xdr:sp>
    <xdr:clientData/>
  </xdr:twoCellAnchor>
  <xdr:twoCellAnchor>
    <xdr:from>
      <xdr:col>7</xdr:col>
      <xdr:colOff>95250</xdr:colOff>
      <xdr:row>150</xdr:row>
      <xdr:rowOff>133350</xdr:rowOff>
    </xdr:from>
    <xdr:to>
      <xdr:col>7</xdr:col>
      <xdr:colOff>1009650</xdr:colOff>
      <xdr:row>154</xdr:row>
      <xdr:rowOff>152400</xdr:rowOff>
    </xdr:to>
    <xdr:sp macro="" textlink="">
      <xdr:nvSpPr>
        <xdr:cNvPr id="21506" name="AutoShape 2"/>
        <xdr:cNvSpPr>
          <a:spLocks/>
        </xdr:cNvSpPr>
      </xdr:nvSpPr>
      <xdr:spPr bwMode="auto">
        <a:xfrm>
          <a:off x="10696575" y="33442275"/>
          <a:ext cx="914400" cy="676275"/>
        </a:xfrm>
        <a:prstGeom prst="borderCallout1">
          <a:avLst>
            <a:gd name="adj1" fmla="val 111269"/>
            <a:gd name="adj2" fmla="val 87500"/>
            <a:gd name="adj3" fmla="val 111269"/>
            <a:gd name="adj4" fmla="val -126042"/>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s-ES" sz="1000" b="0" i="0" u="none" strike="noStrike" baseline="0">
              <a:solidFill>
                <a:srgbClr val="000000"/>
              </a:solidFill>
              <a:latin typeface="Arial"/>
              <a:cs typeface="Arial"/>
            </a:rPr>
            <a:t>REMANENTE DE HORAS NO ASIGNADAS A TAREAS</a:t>
          </a:r>
        </a:p>
      </xdr:txBody>
    </xdr:sp>
    <xdr:clientData/>
  </xdr:twoCellAnchor>
  <xdr:twoCellAnchor>
    <xdr:from>
      <xdr:col>3</xdr:col>
      <xdr:colOff>1297667</xdr:colOff>
      <xdr:row>1</xdr:row>
      <xdr:rowOff>59417</xdr:rowOff>
    </xdr:from>
    <xdr:to>
      <xdr:col>4</xdr:col>
      <xdr:colOff>1335768</xdr:colOff>
      <xdr:row>11</xdr:row>
      <xdr:rowOff>390977</xdr:rowOff>
    </xdr:to>
    <xdr:sp macro="" textlink="">
      <xdr:nvSpPr>
        <xdr:cNvPr id="4" name="3 Rectángulo"/>
        <xdr:cNvSpPr/>
      </xdr:nvSpPr>
      <xdr:spPr>
        <a:xfrm>
          <a:off x="5841092" y="840467"/>
          <a:ext cx="1552576" cy="3712935"/>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4</xdr:col>
      <xdr:colOff>1377043</xdr:colOff>
      <xdr:row>1</xdr:row>
      <xdr:rowOff>65768</xdr:rowOff>
    </xdr:from>
    <xdr:to>
      <xdr:col>5</xdr:col>
      <xdr:colOff>1364343</xdr:colOff>
      <xdr:row>11</xdr:row>
      <xdr:rowOff>400503</xdr:rowOff>
    </xdr:to>
    <xdr:sp macro="" textlink="">
      <xdr:nvSpPr>
        <xdr:cNvPr id="5" name="4 Rectángulo"/>
        <xdr:cNvSpPr/>
      </xdr:nvSpPr>
      <xdr:spPr>
        <a:xfrm>
          <a:off x="7434943" y="846818"/>
          <a:ext cx="1501775" cy="3716110"/>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3</xdr:col>
      <xdr:colOff>50800</xdr:colOff>
      <xdr:row>11</xdr:row>
      <xdr:rowOff>104775</xdr:rowOff>
    </xdr:from>
    <xdr:to>
      <xdr:col>4</xdr:col>
      <xdr:colOff>76200</xdr:colOff>
      <xdr:row>11</xdr:row>
      <xdr:rowOff>438603</xdr:rowOff>
    </xdr:to>
    <xdr:sp macro="" textlink="">
      <xdr:nvSpPr>
        <xdr:cNvPr id="6" name="5 Llamada rectangular redondeada"/>
        <xdr:cNvSpPr/>
      </xdr:nvSpPr>
      <xdr:spPr>
        <a:xfrm>
          <a:off x="4594225" y="4267200"/>
          <a:ext cx="1539875" cy="333828"/>
        </a:xfrm>
        <a:prstGeom prst="wedgeRoundRectCallout">
          <a:avLst>
            <a:gd name="adj1" fmla="val 71109"/>
            <a:gd name="adj2" fmla="val -384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Almudena</a:t>
          </a:r>
        </a:p>
      </xdr:txBody>
    </xdr:sp>
    <xdr:clientData/>
  </xdr:twoCellAnchor>
  <xdr:twoCellAnchor>
    <xdr:from>
      <xdr:col>5</xdr:col>
      <xdr:colOff>1497693</xdr:colOff>
      <xdr:row>11</xdr:row>
      <xdr:rowOff>107950</xdr:rowOff>
    </xdr:from>
    <xdr:to>
      <xdr:col>6</xdr:col>
      <xdr:colOff>1459593</xdr:colOff>
      <xdr:row>11</xdr:row>
      <xdr:rowOff>429078</xdr:rowOff>
    </xdr:to>
    <xdr:sp macro="" textlink="">
      <xdr:nvSpPr>
        <xdr:cNvPr id="7" name="6 Llamada rectangular redondeada"/>
        <xdr:cNvSpPr/>
      </xdr:nvSpPr>
      <xdr:spPr>
        <a:xfrm>
          <a:off x="9070068" y="4270375"/>
          <a:ext cx="1476375" cy="321128"/>
        </a:xfrm>
        <a:prstGeom prst="wedgeRoundRectCallout">
          <a:avLst>
            <a:gd name="adj1" fmla="val -74065"/>
            <a:gd name="adj2" fmla="val -44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IP</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1304925</xdr:colOff>
      <xdr:row>154</xdr:row>
      <xdr:rowOff>180975</xdr:rowOff>
    </xdr:from>
    <xdr:to>
      <xdr:col>4</xdr:col>
      <xdr:colOff>619125</xdr:colOff>
      <xdr:row>162</xdr:row>
      <xdr:rowOff>47625</xdr:rowOff>
    </xdr:to>
    <xdr:sp macro="" textlink="">
      <xdr:nvSpPr>
        <xdr:cNvPr id="22529" name="AutoShape 1"/>
        <xdr:cNvSpPr>
          <a:spLocks noChangeArrowheads="1"/>
        </xdr:cNvSpPr>
      </xdr:nvSpPr>
      <xdr:spPr bwMode="auto">
        <a:xfrm>
          <a:off x="2819400" y="34147125"/>
          <a:ext cx="3857625" cy="1257300"/>
        </a:xfrm>
        <a:prstGeom prst="wedgeRoundRectCallout">
          <a:avLst>
            <a:gd name="adj1" fmla="val -39875"/>
            <a:gd name="adj2" fmla="val -71213"/>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s-ES" sz="1200" b="0" i="0" u="none" strike="noStrike" baseline="0">
              <a:solidFill>
                <a:srgbClr val="000000"/>
              </a:solidFill>
              <a:latin typeface="Arial"/>
              <a:cs typeface="Arial"/>
            </a:rPr>
            <a:t>Para describir la tarea, escoja una de las opciones del listado desplegable o escriba el nombre real de la tarea según se haya descrito en la memoria. El desplegable recoge la información que Vd. proporcionó en la solicitud para este apartado.</a:t>
          </a:r>
        </a:p>
      </xdr:txBody>
    </xdr:sp>
    <xdr:clientData/>
  </xdr:twoCellAnchor>
  <xdr:twoCellAnchor>
    <xdr:from>
      <xdr:col>7</xdr:col>
      <xdr:colOff>95250</xdr:colOff>
      <xdr:row>150</xdr:row>
      <xdr:rowOff>133350</xdr:rowOff>
    </xdr:from>
    <xdr:to>
      <xdr:col>7</xdr:col>
      <xdr:colOff>1009650</xdr:colOff>
      <xdr:row>154</xdr:row>
      <xdr:rowOff>152400</xdr:rowOff>
    </xdr:to>
    <xdr:sp macro="" textlink="">
      <xdr:nvSpPr>
        <xdr:cNvPr id="22530" name="AutoShape 2"/>
        <xdr:cNvSpPr>
          <a:spLocks/>
        </xdr:cNvSpPr>
      </xdr:nvSpPr>
      <xdr:spPr bwMode="auto">
        <a:xfrm>
          <a:off x="10696575" y="33442275"/>
          <a:ext cx="914400" cy="676275"/>
        </a:xfrm>
        <a:prstGeom prst="borderCallout1">
          <a:avLst>
            <a:gd name="adj1" fmla="val 111269"/>
            <a:gd name="adj2" fmla="val 87500"/>
            <a:gd name="adj3" fmla="val 111269"/>
            <a:gd name="adj4" fmla="val -126042"/>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s-ES" sz="1000" b="0" i="0" u="none" strike="noStrike" baseline="0">
              <a:solidFill>
                <a:srgbClr val="000000"/>
              </a:solidFill>
              <a:latin typeface="Arial"/>
              <a:cs typeface="Arial"/>
            </a:rPr>
            <a:t>REMANENTE DE HORAS NO ASIGNADAS A TAREAS</a:t>
          </a:r>
        </a:p>
      </xdr:txBody>
    </xdr:sp>
    <xdr:clientData/>
  </xdr:twoCellAnchor>
  <xdr:twoCellAnchor>
    <xdr:from>
      <xdr:col>3</xdr:col>
      <xdr:colOff>1297667</xdr:colOff>
      <xdr:row>1</xdr:row>
      <xdr:rowOff>59417</xdr:rowOff>
    </xdr:from>
    <xdr:to>
      <xdr:col>4</xdr:col>
      <xdr:colOff>1335768</xdr:colOff>
      <xdr:row>11</xdr:row>
      <xdr:rowOff>390977</xdr:rowOff>
    </xdr:to>
    <xdr:sp macro="" textlink="">
      <xdr:nvSpPr>
        <xdr:cNvPr id="4" name="3 Rectángulo"/>
        <xdr:cNvSpPr/>
      </xdr:nvSpPr>
      <xdr:spPr>
        <a:xfrm>
          <a:off x="5841092" y="840467"/>
          <a:ext cx="1552576" cy="3712935"/>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4</xdr:col>
      <xdr:colOff>1377043</xdr:colOff>
      <xdr:row>1</xdr:row>
      <xdr:rowOff>65768</xdr:rowOff>
    </xdr:from>
    <xdr:to>
      <xdr:col>5</xdr:col>
      <xdr:colOff>1364343</xdr:colOff>
      <xdr:row>11</xdr:row>
      <xdr:rowOff>400503</xdr:rowOff>
    </xdr:to>
    <xdr:sp macro="" textlink="">
      <xdr:nvSpPr>
        <xdr:cNvPr id="5" name="4 Rectángulo"/>
        <xdr:cNvSpPr/>
      </xdr:nvSpPr>
      <xdr:spPr>
        <a:xfrm>
          <a:off x="7434943" y="846818"/>
          <a:ext cx="1501775" cy="3716110"/>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3</xdr:col>
      <xdr:colOff>50800</xdr:colOff>
      <xdr:row>11</xdr:row>
      <xdr:rowOff>104775</xdr:rowOff>
    </xdr:from>
    <xdr:to>
      <xdr:col>4</xdr:col>
      <xdr:colOff>76200</xdr:colOff>
      <xdr:row>11</xdr:row>
      <xdr:rowOff>438603</xdr:rowOff>
    </xdr:to>
    <xdr:sp macro="" textlink="">
      <xdr:nvSpPr>
        <xdr:cNvPr id="6" name="5 Llamada rectangular redondeada"/>
        <xdr:cNvSpPr/>
      </xdr:nvSpPr>
      <xdr:spPr>
        <a:xfrm>
          <a:off x="4594225" y="4267200"/>
          <a:ext cx="1539875" cy="333828"/>
        </a:xfrm>
        <a:prstGeom prst="wedgeRoundRectCallout">
          <a:avLst>
            <a:gd name="adj1" fmla="val 71109"/>
            <a:gd name="adj2" fmla="val -384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Almudena</a:t>
          </a:r>
        </a:p>
      </xdr:txBody>
    </xdr:sp>
    <xdr:clientData/>
  </xdr:twoCellAnchor>
  <xdr:twoCellAnchor>
    <xdr:from>
      <xdr:col>5</xdr:col>
      <xdr:colOff>1497693</xdr:colOff>
      <xdr:row>11</xdr:row>
      <xdr:rowOff>107950</xdr:rowOff>
    </xdr:from>
    <xdr:to>
      <xdr:col>6</xdr:col>
      <xdr:colOff>1459593</xdr:colOff>
      <xdr:row>11</xdr:row>
      <xdr:rowOff>429078</xdr:rowOff>
    </xdr:to>
    <xdr:sp macro="" textlink="">
      <xdr:nvSpPr>
        <xdr:cNvPr id="7" name="6 Llamada rectangular redondeada"/>
        <xdr:cNvSpPr/>
      </xdr:nvSpPr>
      <xdr:spPr>
        <a:xfrm>
          <a:off x="9070068" y="4270375"/>
          <a:ext cx="1476375" cy="321128"/>
        </a:xfrm>
        <a:prstGeom prst="wedgeRoundRectCallout">
          <a:avLst>
            <a:gd name="adj1" fmla="val -74065"/>
            <a:gd name="adj2" fmla="val -44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IP</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1304925</xdr:colOff>
      <xdr:row>154</xdr:row>
      <xdr:rowOff>180975</xdr:rowOff>
    </xdr:from>
    <xdr:to>
      <xdr:col>4</xdr:col>
      <xdr:colOff>619125</xdr:colOff>
      <xdr:row>162</xdr:row>
      <xdr:rowOff>47625</xdr:rowOff>
    </xdr:to>
    <xdr:sp macro="" textlink="">
      <xdr:nvSpPr>
        <xdr:cNvPr id="23553" name="AutoShape 1"/>
        <xdr:cNvSpPr>
          <a:spLocks noChangeArrowheads="1"/>
        </xdr:cNvSpPr>
      </xdr:nvSpPr>
      <xdr:spPr bwMode="auto">
        <a:xfrm>
          <a:off x="2819400" y="34147125"/>
          <a:ext cx="3857625" cy="1257300"/>
        </a:xfrm>
        <a:prstGeom prst="wedgeRoundRectCallout">
          <a:avLst>
            <a:gd name="adj1" fmla="val -39875"/>
            <a:gd name="adj2" fmla="val -71213"/>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s-ES" sz="1200" b="0" i="0" u="none" strike="noStrike" baseline="0">
              <a:solidFill>
                <a:srgbClr val="000000"/>
              </a:solidFill>
              <a:latin typeface="Arial"/>
              <a:cs typeface="Arial"/>
            </a:rPr>
            <a:t>Para describir la tarea, escoja una de las opciones del listado desplegable o escriba el nombre real de la tarea según se haya descrito en la memoria. El desplegable recoge la información que Vd. proporcionó en la solicitud para este apartado.</a:t>
          </a:r>
        </a:p>
      </xdr:txBody>
    </xdr:sp>
    <xdr:clientData/>
  </xdr:twoCellAnchor>
  <xdr:twoCellAnchor>
    <xdr:from>
      <xdr:col>7</xdr:col>
      <xdr:colOff>95250</xdr:colOff>
      <xdr:row>150</xdr:row>
      <xdr:rowOff>133350</xdr:rowOff>
    </xdr:from>
    <xdr:to>
      <xdr:col>7</xdr:col>
      <xdr:colOff>1009650</xdr:colOff>
      <xdr:row>154</xdr:row>
      <xdr:rowOff>152400</xdr:rowOff>
    </xdr:to>
    <xdr:sp macro="" textlink="">
      <xdr:nvSpPr>
        <xdr:cNvPr id="23554" name="AutoShape 2"/>
        <xdr:cNvSpPr>
          <a:spLocks/>
        </xdr:cNvSpPr>
      </xdr:nvSpPr>
      <xdr:spPr bwMode="auto">
        <a:xfrm>
          <a:off x="10696575" y="33442275"/>
          <a:ext cx="914400" cy="676275"/>
        </a:xfrm>
        <a:prstGeom prst="borderCallout1">
          <a:avLst>
            <a:gd name="adj1" fmla="val 111269"/>
            <a:gd name="adj2" fmla="val 87500"/>
            <a:gd name="adj3" fmla="val 111269"/>
            <a:gd name="adj4" fmla="val -126042"/>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s-ES" sz="1000" b="0" i="0" u="none" strike="noStrike" baseline="0">
              <a:solidFill>
                <a:srgbClr val="000000"/>
              </a:solidFill>
              <a:latin typeface="Arial"/>
              <a:cs typeface="Arial"/>
            </a:rPr>
            <a:t>REMANENTE DE HORAS NO ASIGNADAS A TAREAS</a:t>
          </a:r>
        </a:p>
      </xdr:txBody>
    </xdr:sp>
    <xdr:clientData/>
  </xdr:twoCellAnchor>
  <xdr:twoCellAnchor>
    <xdr:from>
      <xdr:col>3</xdr:col>
      <xdr:colOff>1297667</xdr:colOff>
      <xdr:row>1</xdr:row>
      <xdr:rowOff>59417</xdr:rowOff>
    </xdr:from>
    <xdr:to>
      <xdr:col>4</xdr:col>
      <xdr:colOff>1335768</xdr:colOff>
      <xdr:row>11</xdr:row>
      <xdr:rowOff>390977</xdr:rowOff>
    </xdr:to>
    <xdr:sp macro="" textlink="">
      <xdr:nvSpPr>
        <xdr:cNvPr id="4" name="3 Rectángulo"/>
        <xdr:cNvSpPr/>
      </xdr:nvSpPr>
      <xdr:spPr>
        <a:xfrm>
          <a:off x="5841092" y="840467"/>
          <a:ext cx="1552576" cy="3712935"/>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4</xdr:col>
      <xdr:colOff>1377043</xdr:colOff>
      <xdr:row>1</xdr:row>
      <xdr:rowOff>65768</xdr:rowOff>
    </xdr:from>
    <xdr:to>
      <xdr:col>5</xdr:col>
      <xdr:colOff>1364343</xdr:colOff>
      <xdr:row>11</xdr:row>
      <xdr:rowOff>400503</xdr:rowOff>
    </xdr:to>
    <xdr:sp macro="" textlink="">
      <xdr:nvSpPr>
        <xdr:cNvPr id="5" name="4 Rectángulo"/>
        <xdr:cNvSpPr/>
      </xdr:nvSpPr>
      <xdr:spPr>
        <a:xfrm>
          <a:off x="7434943" y="846818"/>
          <a:ext cx="1501775" cy="3716110"/>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3</xdr:col>
      <xdr:colOff>50800</xdr:colOff>
      <xdr:row>11</xdr:row>
      <xdr:rowOff>104775</xdr:rowOff>
    </xdr:from>
    <xdr:to>
      <xdr:col>4</xdr:col>
      <xdr:colOff>76200</xdr:colOff>
      <xdr:row>11</xdr:row>
      <xdr:rowOff>438603</xdr:rowOff>
    </xdr:to>
    <xdr:sp macro="" textlink="">
      <xdr:nvSpPr>
        <xdr:cNvPr id="6" name="5 Llamada rectangular redondeada"/>
        <xdr:cNvSpPr/>
      </xdr:nvSpPr>
      <xdr:spPr>
        <a:xfrm>
          <a:off x="4594225" y="4267200"/>
          <a:ext cx="1539875" cy="333828"/>
        </a:xfrm>
        <a:prstGeom prst="wedgeRoundRectCallout">
          <a:avLst>
            <a:gd name="adj1" fmla="val 71109"/>
            <a:gd name="adj2" fmla="val -384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Almudena</a:t>
          </a:r>
        </a:p>
      </xdr:txBody>
    </xdr:sp>
    <xdr:clientData/>
  </xdr:twoCellAnchor>
  <xdr:twoCellAnchor>
    <xdr:from>
      <xdr:col>5</xdr:col>
      <xdr:colOff>1497693</xdr:colOff>
      <xdr:row>11</xdr:row>
      <xdr:rowOff>107950</xdr:rowOff>
    </xdr:from>
    <xdr:to>
      <xdr:col>6</xdr:col>
      <xdr:colOff>1459593</xdr:colOff>
      <xdr:row>11</xdr:row>
      <xdr:rowOff>429078</xdr:rowOff>
    </xdr:to>
    <xdr:sp macro="" textlink="">
      <xdr:nvSpPr>
        <xdr:cNvPr id="7" name="6 Llamada rectangular redondeada"/>
        <xdr:cNvSpPr/>
      </xdr:nvSpPr>
      <xdr:spPr>
        <a:xfrm>
          <a:off x="9070068" y="4270375"/>
          <a:ext cx="1476375" cy="321128"/>
        </a:xfrm>
        <a:prstGeom prst="wedgeRoundRectCallout">
          <a:avLst>
            <a:gd name="adj1" fmla="val -74065"/>
            <a:gd name="adj2" fmla="val -44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IP</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1304925</xdr:colOff>
      <xdr:row>154</xdr:row>
      <xdr:rowOff>180975</xdr:rowOff>
    </xdr:from>
    <xdr:to>
      <xdr:col>4</xdr:col>
      <xdr:colOff>619125</xdr:colOff>
      <xdr:row>162</xdr:row>
      <xdr:rowOff>47625</xdr:rowOff>
    </xdr:to>
    <xdr:sp macro="" textlink="">
      <xdr:nvSpPr>
        <xdr:cNvPr id="24577" name="AutoShape 1"/>
        <xdr:cNvSpPr>
          <a:spLocks noChangeArrowheads="1"/>
        </xdr:cNvSpPr>
      </xdr:nvSpPr>
      <xdr:spPr bwMode="auto">
        <a:xfrm>
          <a:off x="2819400" y="34147125"/>
          <a:ext cx="3857625" cy="1257300"/>
        </a:xfrm>
        <a:prstGeom prst="wedgeRoundRectCallout">
          <a:avLst>
            <a:gd name="adj1" fmla="val -39875"/>
            <a:gd name="adj2" fmla="val -71213"/>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s-ES" sz="1200" b="0" i="0" u="none" strike="noStrike" baseline="0">
              <a:solidFill>
                <a:srgbClr val="000000"/>
              </a:solidFill>
              <a:latin typeface="Arial"/>
              <a:cs typeface="Arial"/>
            </a:rPr>
            <a:t>Para describir la tarea, escoja una de las opciones del listado desplegable o escriba el nombre real de la tarea según se haya descrito en la memoria. El desplegable recoge la información que Vd. proporcionó en la solicitud para este apartado.</a:t>
          </a:r>
        </a:p>
      </xdr:txBody>
    </xdr:sp>
    <xdr:clientData/>
  </xdr:twoCellAnchor>
  <xdr:twoCellAnchor>
    <xdr:from>
      <xdr:col>7</xdr:col>
      <xdr:colOff>95250</xdr:colOff>
      <xdr:row>150</xdr:row>
      <xdr:rowOff>133350</xdr:rowOff>
    </xdr:from>
    <xdr:to>
      <xdr:col>7</xdr:col>
      <xdr:colOff>1009650</xdr:colOff>
      <xdr:row>154</xdr:row>
      <xdr:rowOff>152400</xdr:rowOff>
    </xdr:to>
    <xdr:sp macro="" textlink="">
      <xdr:nvSpPr>
        <xdr:cNvPr id="24578" name="AutoShape 2"/>
        <xdr:cNvSpPr>
          <a:spLocks/>
        </xdr:cNvSpPr>
      </xdr:nvSpPr>
      <xdr:spPr bwMode="auto">
        <a:xfrm>
          <a:off x="10696575" y="33442275"/>
          <a:ext cx="914400" cy="676275"/>
        </a:xfrm>
        <a:prstGeom prst="borderCallout1">
          <a:avLst>
            <a:gd name="adj1" fmla="val 111269"/>
            <a:gd name="adj2" fmla="val 87500"/>
            <a:gd name="adj3" fmla="val 111269"/>
            <a:gd name="adj4" fmla="val -126042"/>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s-ES" sz="1000" b="0" i="0" u="none" strike="noStrike" baseline="0">
              <a:solidFill>
                <a:srgbClr val="000000"/>
              </a:solidFill>
              <a:latin typeface="Arial"/>
              <a:cs typeface="Arial"/>
            </a:rPr>
            <a:t>REMANENTE DE HORAS NO ASIGNADAS A TAREAS</a:t>
          </a:r>
        </a:p>
      </xdr:txBody>
    </xdr:sp>
    <xdr:clientData/>
  </xdr:twoCellAnchor>
  <xdr:twoCellAnchor>
    <xdr:from>
      <xdr:col>3</xdr:col>
      <xdr:colOff>1297667</xdr:colOff>
      <xdr:row>1</xdr:row>
      <xdr:rowOff>59417</xdr:rowOff>
    </xdr:from>
    <xdr:to>
      <xdr:col>4</xdr:col>
      <xdr:colOff>1335768</xdr:colOff>
      <xdr:row>11</xdr:row>
      <xdr:rowOff>390977</xdr:rowOff>
    </xdr:to>
    <xdr:sp macro="" textlink="">
      <xdr:nvSpPr>
        <xdr:cNvPr id="4" name="3 Rectángulo"/>
        <xdr:cNvSpPr/>
      </xdr:nvSpPr>
      <xdr:spPr>
        <a:xfrm>
          <a:off x="5841092" y="840467"/>
          <a:ext cx="1552576" cy="3712935"/>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4</xdr:col>
      <xdr:colOff>1377043</xdr:colOff>
      <xdr:row>1</xdr:row>
      <xdr:rowOff>65768</xdr:rowOff>
    </xdr:from>
    <xdr:to>
      <xdr:col>5</xdr:col>
      <xdr:colOff>1364343</xdr:colOff>
      <xdr:row>11</xdr:row>
      <xdr:rowOff>400503</xdr:rowOff>
    </xdr:to>
    <xdr:sp macro="" textlink="">
      <xdr:nvSpPr>
        <xdr:cNvPr id="5" name="4 Rectángulo"/>
        <xdr:cNvSpPr/>
      </xdr:nvSpPr>
      <xdr:spPr>
        <a:xfrm>
          <a:off x="7434943" y="846818"/>
          <a:ext cx="1501775" cy="3716110"/>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3</xdr:col>
      <xdr:colOff>50800</xdr:colOff>
      <xdr:row>11</xdr:row>
      <xdr:rowOff>104775</xdr:rowOff>
    </xdr:from>
    <xdr:to>
      <xdr:col>4</xdr:col>
      <xdr:colOff>76200</xdr:colOff>
      <xdr:row>11</xdr:row>
      <xdr:rowOff>438603</xdr:rowOff>
    </xdr:to>
    <xdr:sp macro="" textlink="">
      <xdr:nvSpPr>
        <xdr:cNvPr id="6" name="5 Llamada rectangular redondeada"/>
        <xdr:cNvSpPr/>
      </xdr:nvSpPr>
      <xdr:spPr>
        <a:xfrm>
          <a:off x="4594225" y="4267200"/>
          <a:ext cx="1539875" cy="333828"/>
        </a:xfrm>
        <a:prstGeom prst="wedgeRoundRectCallout">
          <a:avLst>
            <a:gd name="adj1" fmla="val 71109"/>
            <a:gd name="adj2" fmla="val -384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Almudena</a:t>
          </a:r>
        </a:p>
      </xdr:txBody>
    </xdr:sp>
    <xdr:clientData/>
  </xdr:twoCellAnchor>
  <xdr:twoCellAnchor>
    <xdr:from>
      <xdr:col>5</xdr:col>
      <xdr:colOff>1497693</xdr:colOff>
      <xdr:row>11</xdr:row>
      <xdr:rowOff>107950</xdr:rowOff>
    </xdr:from>
    <xdr:to>
      <xdr:col>6</xdr:col>
      <xdr:colOff>1459593</xdr:colOff>
      <xdr:row>11</xdr:row>
      <xdr:rowOff>429078</xdr:rowOff>
    </xdr:to>
    <xdr:sp macro="" textlink="">
      <xdr:nvSpPr>
        <xdr:cNvPr id="7" name="6 Llamada rectangular redondeada"/>
        <xdr:cNvSpPr/>
      </xdr:nvSpPr>
      <xdr:spPr>
        <a:xfrm>
          <a:off x="9070068" y="4270375"/>
          <a:ext cx="1476375" cy="321128"/>
        </a:xfrm>
        <a:prstGeom prst="wedgeRoundRectCallout">
          <a:avLst>
            <a:gd name="adj1" fmla="val -74065"/>
            <a:gd name="adj2" fmla="val -44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IP</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1304925</xdr:colOff>
      <xdr:row>154</xdr:row>
      <xdr:rowOff>180975</xdr:rowOff>
    </xdr:from>
    <xdr:to>
      <xdr:col>4</xdr:col>
      <xdr:colOff>619125</xdr:colOff>
      <xdr:row>162</xdr:row>
      <xdr:rowOff>47625</xdr:rowOff>
    </xdr:to>
    <xdr:sp macro="" textlink="">
      <xdr:nvSpPr>
        <xdr:cNvPr id="25601" name="AutoShape 1"/>
        <xdr:cNvSpPr>
          <a:spLocks noChangeArrowheads="1"/>
        </xdr:cNvSpPr>
      </xdr:nvSpPr>
      <xdr:spPr bwMode="auto">
        <a:xfrm>
          <a:off x="2819400" y="34147125"/>
          <a:ext cx="3857625" cy="1257300"/>
        </a:xfrm>
        <a:prstGeom prst="wedgeRoundRectCallout">
          <a:avLst>
            <a:gd name="adj1" fmla="val -39875"/>
            <a:gd name="adj2" fmla="val -71213"/>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s-ES" sz="1200" b="0" i="0" u="none" strike="noStrike" baseline="0">
              <a:solidFill>
                <a:srgbClr val="000000"/>
              </a:solidFill>
              <a:latin typeface="Arial"/>
              <a:cs typeface="Arial"/>
            </a:rPr>
            <a:t>Para describir la tarea, escoja una de las opciones del listado desplegable o escriba el nombre real de la tarea según se haya descrito en la memoria. El desplegable recoge la información que Vd. proporcionó en la solicitud para este apartado.</a:t>
          </a:r>
        </a:p>
      </xdr:txBody>
    </xdr:sp>
    <xdr:clientData/>
  </xdr:twoCellAnchor>
  <xdr:twoCellAnchor>
    <xdr:from>
      <xdr:col>7</xdr:col>
      <xdr:colOff>95250</xdr:colOff>
      <xdr:row>150</xdr:row>
      <xdr:rowOff>133350</xdr:rowOff>
    </xdr:from>
    <xdr:to>
      <xdr:col>7</xdr:col>
      <xdr:colOff>1009650</xdr:colOff>
      <xdr:row>154</xdr:row>
      <xdr:rowOff>152400</xdr:rowOff>
    </xdr:to>
    <xdr:sp macro="" textlink="">
      <xdr:nvSpPr>
        <xdr:cNvPr id="25602" name="AutoShape 2"/>
        <xdr:cNvSpPr>
          <a:spLocks/>
        </xdr:cNvSpPr>
      </xdr:nvSpPr>
      <xdr:spPr bwMode="auto">
        <a:xfrm>
          <a:off x="10696575" y="33442275"/>
          <a:ext cx="914400" cy="676275"/>
        </a:xfrm>
        <a:prstGeom prst="borderCallout1">
          <a:avLst>
            <a:gd name="adj1" fmla="val 111269"/>
            <a:gd name="adj2" fmla="val 87500"/>
            <a:gd name="adj3" fmla="val 111269"/>
            <a:gd name="adj4" fmla="val -126042"/>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s-ES" sz="1000" b="0" i="0" u="none" strike="noStrike" baseline="0">
              <a:solidFill>
                <a:srgbClr val="000000"/>
              </a:solidFill>
              <a:latin typeface="Arial"/>
              <a:cs typeface="Arial"/>
            </a:rPr>
            <a:t>REMANENTE DE HORAS NO ASIGNADAS A TAREAS</a:t>
          </a:r>
        </a:p>
      </xdr:txBody>
    </xdr:sp>
    <xdr:clientData/>
  </xdr:twoCellAnchor>
  <xdr:twoCellAnchor>
    <xdr:from>
      <xdr:col>3</xdr:col>
      <xdr:colOff>1297667</xdr:colOff>
      <xdr:row>1</xdr:row>
      <xdr:rowOff>59417</xdr:rowOff>
    </xdr:from>
    <xdr:to>
      <xdr:col>4</xdr:col>
      <xdr:colOff>1335768</xdr:colOff>
      <xdr:row>11</xdr:row>
      <xdr:rowOff>390977</xdr:rowOff>
    </xdr:to>
    <xdr:sp macro="" textlink="">
      <xdr:nvSpPr>
        <xdr:cNvPr id="4" name="3 Rectángulo"/>
        <xdr:cNvSpPr/>
      </xdr:nvSpPr>
      <xdr:spPr>
        <a:xfrm>
          <a:off x="5841092" y="840467"/>
          <a:ext cx="1552576" cy="3712935"/>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4</xdr:col>
      <xdr:colOff>1377043</xdr:colOff>
      <xdr:row>1</xdr:row>
      <xdr:rowOff>65768</xdr:rowOff>
    </xdr:from>
    <xdr:to>
      <xdr:col>5</xdr:col>
      <xdr:colOff>1364343</xdr:colOff>
      <xdr:row>11</xdr:row>
      <xdr:rowOff>400503</xdr:rowOff>
    </xdr:to>
    <xdr:sp macro="" textlink="">
      <xdr:nvSpPr>
        <xdr:cNvPr id="5" name="4 Rectángulo"/>
        <xdr:cNvSpPr/>
      </xdr:nvSpPr>
      <xdr:spPr>
        <a:xfrm>
          <a:off x="7434943" y="846818"/>
          <a:ext cx="1501775" cy="3716110"/>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3</xdr:col>
      <xdr:colOff>50800</xdr:colOff>
      <xdr:row>11</xdr:row>
      <xdr:rowOff>104775</xdr:rowOff>
    </xdr:from>
    <xdr:to>
      <xdr:col>4</xdr:col>
      <xdr:colOff>76200</xdr:colOff>
      <xdr:row>11</xdr:row>
      <xdr:rowOff>438603</xdr:rowOff>
    </xdr:to>
    <xdr:sp macro="" textlink="">
      <xdr:nvSpPr>
        <xdr:cNvPr id="6" name="5 Llamada rectangular redondeada"/>
        <xdr:cNvSpPr/>
      </xdr:nvSpPr>
      <xdr:spPr>
        <a:xfrm>
          <a:off x="4594225" y="4267200"/>
          <a:ext cx="1539875" cy="333828"/>
        </a:xfrm>
        <a:prstGeom prst="wedgeRoundRectCallout">
          <a:avLst>
            <a:gd name="adj1" fmla="val 71109"/>
            <a:gd name="adj2" fmla="val -384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Almudena</a:t>
          </a:r>
        </a:p>
      </xdr:txBody>
    </xdr:sp>
    <xdr:clientData/>
  </xdr:twoCellAnchor>
  <xdr:twoCellAnchor>
    <xdr:from>
      <xdr:col>5</xdr:col>
      <xdr:colOff>1497693</xdr:colOff>
      <xdr:row>11</xdr:row>
      <xdr:rowOff>107950</xdr:rowOff>
    </xdr:from>
    <xdr:to>
      <xdr:col>6</xdr:col>
      <xdr:colOff>1459593</xdr:colOff>
      <xdr:row>11</xdr:row>
      <xdr:rowOff>429078</xdr:rowOff>
    </xdr:to>
    <xdr:sp macro="" textlink="">
      <xdr:nvSpPr>
        <xdr:cNvPr id="7" name="6 Llamada rectangular redondeada"/>
        <xdr:cNvSpPr/>
      </xdr:nvSpPr>
      <xdr:spPr>
        <a:xfrm>
          <a:off x="9070068" y="4270375"/>
          <a:ext cx="1476375" cy="321128"/>
        </a:xfrm>
        <a:prstGeom prst="wedgeRoundRectCallout">
          <a:avLst>
            <a:gd name="adj1" fmla="val -74065"/>
            <a:gd name="adj2" fmla="val -44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IP</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1304925</xdr:colOff>
      <xdr:row>154</xdr:row>
      <xdr:rowOff>180975</xdr:rowOff>
    </xdr:from>
    <xdr:to>
      <xdr:col>4</xdr:col>
      <xdr:colOff>619125</xdr:colOff>
      <xdr:row>162</xdr:row>
      <xdr:rowOff>47625</xdr:rowOff>
    </xdr:to>
    <xdr:sp macro="" textlink="">
      <xdr:nvSpPr>
        <xdr:cNvPr id="26625" name="AutoShape 1"/>
        <xdr:cNvSpPr>
          <a:spLocks noChangeArrowheads="1"/>
        </xdr:cNvSpPr>
      </xdr:nvSpPr>
      <xdr:spPr bwMode="auto">
        <a:xfrm>
          <a:off x="2819400" y="34147125"/>
          <a:ext cx="3857625" cy="1257300"/>
        </a:xfrm>
        <a:prstGeom prst="wedgeRoundRectCallout">
          <a:avLst>
            <a:gd name="adj1" fmla="val -39875"/>
            <a:gd name="adj2" fmla="val -71213"/>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s-ES" sz="1200" b="0" i="0" u="none" strike="noStrike" baseline="0">
              <a:solidFill>
                <a:srgbClr val="000000"/>
              </a:solidFill>
              <a:latin typeface="Arial"/>
              <a:cs typeface="Arial"/>
            </a:rPr>
            <a:t>Para describir la tarea, escoja una de las opciones del listado desplegable o escriba el nombre real de la tarea según se haya descrito en la memoria. El desplegable recoge la información que Vd. proporcionó en la solicitud para este apartado.</a:t>
          </a:r>
        </a:p>
      </xdr:txBody>
    </xdr:sp>
    <xdr:clientData/>
  </xdr:twoCellAnchor>
  <xdr:twoCellAnchor>
    <xdr:from>
      <xdr:col>7</xdr:col>
      <xdr:colOff>95250</xdr:colOff>
      <xdr:row>150</xdr:row>
      <xdr:rowOff>133350</xdr:rowOff>
    </xdr:from>
    <xdr:to>
      <xdr:col>7</xdr:col>
      <xdr:colOff>1009650</xdr:colOff>
      <xdr:row>154</xdr:row>
      <xdr:rowOff>152400</xdr:rowOff>
    </xdr:to>
    <xdr:sp macro="" textlink="">
      <xdr:nvSpPr>
        <xdr:cNvPr id="26626" name="AutoShape 2"/>
        <xdr:cNvSpPr>
          <a:spLocks/>
        </xdr:cNvSpPr>
      </xdr:nvSpPr>
      <xdr:spPr bwMode="auto">
        <a:xfrm>
          <a:off x="10696575" y="33442275"/>
          <a:ext cx="914400" cy="676275"/>
        </a:xfrm>
        <a:prstGeom prst="borderCallout1">
          <a:avLst>
            <a:gd name="adj1" fmla="val 111269"/>
            <a:gd name="adj2" fmla="val 87500"/>
            <a:gd name="adj3" fmla="val 111269"/>
            <a:gd name="adj4" fmla="val -126042"/>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s-ES" sz="1000" b="0" i="0" u="none" strike="noStrike" baseline="0">
              <a:solidFill>
                <a:srgbClr val="000000"/>
              </a:solidFill>
              <a:latin typeface="Arial"/>
              <a:cs typeface="Arial"/>
            </a:rPr>
            <a:t>REMANENTE DE HORAS NO ASIGNADAS A TAREAS</a:t>
          </a:r>
        </a:p>
      </xdr:txBody>
    </xdr:sp>
    <xdr:clientData/>
  </xdr:twoCellAnchor>
  <xdr:twoCellAnchor>
    <xdr:from>
      <xdr:col>3</xdr:col>
      <xdr:colOff>1297667</xdr:colOff>
      <xdr:row>1</xdr:row>
      <xdr:rowOff>59417</xdr:rowOff>
    </xdr:from>
    <xdr:to>
      <xdr:col>4</xdr:col>
      <xdr:colOff>1335768</xdr:colOff>
      <xdr:row>11</xdr:row>
      <xdr:rowOff>390977</xdr:rowOff>
    </xdr:to>
    <xdr:sp macro="" textlink="">
      <xdr:nvSpPr>
        <xdr:cNvPr id="4" name="3 Rectángulo"/>
        <xdr:cNvSpPr/>
      </xdr:nvSpPr>
      <xdr:spPr>
        <a:xfrm>
          <a:off x="5841092" y="840467"/>
          <a:ext cx="1552576" cy="3712935"/>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4</xdr:col>
      <xdr:colOff>1377043</xdr:colOff>
      <xdr:row>1</xdr:row>
      <xdr:rowOff>65768</xdr:rowOff>
    </xdr:from>
    <xdr:to>
      <xdr:col>5</xdr:col>
      <xdr:colOff>1364343</xdr:colOff>
      <xdr:row>11</xdr:row>
      <xdr:rowOff>400503</xdr:rowOff>
    </xdr:to>
    <xdr:sp macro="" textlink="">
      <xdr:nvSpPr>
        <xdr:cNvPr id="5" name="4 Rectángulo"/>
        <xdr:cNvSpPr/>
      </xdr:nvSpPr>
      <xdr:spPr>
        <a:xfrm>
          <a:off x="7434943" y="846818"/>
          <a:ext cx="1501775" cy="3716110"/>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3</xdr:col>
      <xdr:colOff>50800</xdr:colOff>
      <xdr:row>11</xdr:row>
      <xdr:rowOff>104775</xdr:rowOff>
    </xdr:from>
    <xdr:to>
      <xdr:col>4</xdr:col>
      <xdr:colOff>76200</xdr:colOff>
      <xdr:row>11</xdr:row>
      <xdr:rowOff>438603</xdr:rowOff>
    </xdr:to>
    <xdr:sp macro="" textlink="">
      <xdr:nvSpPr>
        <xdr:cNvPr id="6" name="5 Llamada rectangular redondeada"/>
        <xdr:cNvSpPr/>
      </xdr:nvSpPr>
      <xdr:spPr>
        <a:xfrm>
          <a:off x="4594225" y="4267200"/>
          <a:ext cx="1539875" cy="333828"/>
        </a:xfrm>
        <a:prstGeom prst="wedgeRoundRectCallout">
          <a:avLst>
            <a:gd name="adj1" fmla="val 71109"/>
            <a:gd name="adj2" fmla="val -384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Almudena</a:t>
          </a:r>
        </a:p>
      </xdr:txBody>
    </xdr:sp>
    <xdr:clientData/>
  </xdr:twoCellAnchor>
  <xdr:twoCellAnchor>
    <xdr:from>
      <xdr:col>5</xdr:col>
      <xdr:colOff>1497693</xdr:colOff>
      <xdr:row>11</xdr:row>
      <xdr:rowOff>107950</xdr:rowOff>
    </xdr:from>
    <xdr:to>
      <xdr:col>6</xdr:col>
      <xdr:colOff>1459593</xdr:colOff>
      <xdr:row>11</xdr:row>
      <xdr:rowOff>429078</xdr:rowOff>
    </xdr:to>
    <xdr:sp macro="" textlink="">
      <xdr:nvSpPr>
        <xdr:cNvPr id="7" name="6 Llamada rectangular redondeada"/>
        <xdr:cNvSpPr/>
      </xdr:nvSpPr>
      <xdr:spPr>
        <a:xfrm>
          <a:off x="9070068" y="4270375"/>
          <a:ext cx="1476375" cy="321128"/>
        </a:xfrm>
        <a:prstGeom prst="wedgeRoundRectCallout">
          <a:avLst>
            <a:gd name="adj1" fmla="val -74065"/>
            <a:gd name="adj2" fmla="val -44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IP</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1304925</xdr:colOff>
      <xdr:row>154</xdr:row>
      <xdr:rowOff>180975</xdr:rowOff>
    </xdr:from>
    <xdr:to>
      <xdr:col>4</xdr:col>
      <xdr:colOff>619125</xdr:colOff>
      <xdr:row>162</xdr:row>
      <xdr:rowOff>47625</xdr:rowOff>
    </xdr:to>
    <xdr:sp macro="" textlink="">
      <xdr:nvSpPr>
        <xdr:cNvPr id="27649" name="AutoShape 1"/>
        <xdr:cNvSpPr>
          <a:spLocks noChangeArrowheads="1"/>
        </xdr:cNvSpPr>
      </xdr:nvSpPr>
      <xdr:spPr bwMode="auto">
        <a:xfrm>
          <a:off x="2819400" y="34147125"/>
          <a:ext cx="3857625" cy="1257300"/>
        </a:xfrm>
        <a:prstGeom prst="wedgeRoundRectCallout">
          <a:avLst>
            <a:gd name="adj1" fmla="val -39875"/>
            <a:gd name="adj2" fmla="val -71213"/>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s-ES" sz="1200" b="0" i="0" u="none" strike="noStrike" baseline="0">
              <a:solidFill>
                <a:srgbClr val="000000"/>
              </a:solidFill>
              <a:latin typeface="Arial"/>
              <a:cs typeface="Arial"/>
            </a:rPr>
            <a:t>Para describir la tarea, escoja una de las opciones del listado desplegable o escriba el nombre real de la tarea según se haya descrito en la memoria. El desplegable recoge la información que Vd. proporcionó en la solicitud para este apartado.</a:t>
          </a:r>
        </a:p>
      </xdr:txBody>
    </xdr:sp>
    <xdr:clientData/>
  </xdr:twoCellAnchor>
  <xdr:twoCellAnchor>
    <xdr:from>
      <xdr:col>7</xdr:col>
      <xdr:colOff>95250</xdr:colOff>
      <xdr:row>150</xdr:row>
      <xdr:rowOff>133350</xdr:rowOff>
    </xdr:from>
    <xdr:to>
      <xdr:col>7</xdr:col>
      <xdr:colOff>1009650</xdr:colOff>
      <xdr:row>154</xdr:row>
      <xdr:rowOff>152400</xdr:rowOff>
    </xdr:to>
    <xdr:sp macro="" textlink="">
      <xdr:nvSpPr>
        <xdr:cNvPr id="27650" name="AutoShape 2"/>
        <xdr:cNvSpPr>
          <a:spLocks/>
        </xdr:cNvSpPr>
      </xdr:nvSpPr>
      <xdr:spPr bwMode="auto">
        <a:xfrm>
          <a:off x="10696575" y="33442275"/>
          <a:ext cx="914400" cy="676275"/>
        </a:xfrm>
        <a:prstGeom prst="borderCallout1">
          <a:avLst>
            <a:gd name="adj1" fmla="val 111269"/>
            <a:gd name="adj2" fmla="val 87500"/>
            <a:gd name="adj3" fmla="val 111269"/>
            <a:gd name="adj4" fmla="val -126042"/>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s-ES" sz="1000" b="0" i="0" u="none" strike="noStrike" baseline="0">
              <a:solidFill>
                <a:srgbClr val="000000"/>
              </a:solidFill>
              <a:latin typeface="Arial"/>
              <a:cs typeface="Arial"/>
            </a:rPr>
            <a:t>REMANENTE DE HORAS NO ASIGNADAS A TAREAS</a:t>
          </a:r>
        </a:p>
      </xdr:txBody>
    </xdr:sp>
    <xdr:clientData/>
  </xdr:twoCellAnchor>
  <xdr:twoCellAnchor>
    <xdr:from>
      <xdr:col>3</xdr:col>
      <xdr:colOff>1297667</xdr:colOff>
      <xdr:row>1</xdr:row>
      <xdr:rowOff>59417</xdr:rowOff>
    </xdr:from>
    <xdr:to>
      <xdr:col>4</xdr:col>
      <xdr:colOff>1335768</xdr:colOff>
      <xdr:row>11</xdr:row>
      <xdr:rowOff>390977</xdr:rowOff>
    </xdr:to>
    <xdr:sp macro="" textlink="">
      <xdr:nvSpPr>
        <xdr:cNvPr id="4" name="3 Rectángulo"/>
        <xdr:cNvSpPr/>
      </xdr:nvSpPr>
      <xdr:spPr>
        <a:xfrm>
          <a:off x="5841092" y="840467"/>
          <a:ext cx="1552576" cy="3712935"/>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4</xdr:col>
      <xdr:colOff>1377043</xdr:colOff>
      <xdr:row>1</xdr:row>
      <xdr:rowOff>65768</xdr:rowOff>
    </xdr:from>
    <xdr:to>
      <xdr:col>5</xdr:col>
      <xdr:colOff>1364343</xdr:colOff>
      <xdr:row>11</xdr:row>
      <xdr:rowOff>400503</xdr:rowOff>
    </xdr:to>
    <xdr:sp macro="" textlink="">
      <xdr:nvSpPr>
        <xdr:cNvPr id="5" name="4 Rectángulo"/>
        <xdr:cNvSpPr/>
      </xdr:nvSpPr>
      <xdr:spPr>
        <a:xfrm>
          <a:off x="7434943" y="846818"/>
          <a:ext cx="1501775" cy="3716110"/>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3</xdr:col>
      <xdr:colOff>50800</xdr:colOff>
      <xdr:row>11</xdr:row>
      <xdr:rowOff>104775</xdr:rowOff>
    </xdr:from>
    <xdr:to>
      <xdr:col>4</xdr:col>
      <xdr:colOff>76200</xdr:colOff>
      <xdr:row>11</xdr:row>
      <xdr:rowOff>438603</xdr:rowOff>
    </xdr:to>
    <xdr:sp macro="" textlink="">
      <xdr:nvSpPr>
        <xdr:cNvPr id="6" name="5 Llamada rectangular redondeada"/>
        <xdr:cNvSpPr/>
      </xdr:nvSpPr>
      <xdr:spPr>
        <a:xfrm>
          <a:off x="4594225" y="4267200"/>
          <a:ext cx="1539875" cy="333828"/>
        </a:xfrm>
        <a:prstGeom prst="wedgeRoundRectCallout">
          <a:avLst>
            <a:gd name="adj1" fmla="val 71109"/>
            <a:gd name="adj2" fmla="val -384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Almudena</a:t>
          </a:r>
        </a:p>
      </xdr:txBody>
    </xdr:sp>
    <xdr:clientData/>
  </xdr:twoCellAnchor>
  <xdr:twoCellAnchor>
    <xdr:from>
      <xdr:col>5</xdr:col>
      <xdr:colOff>1497693</xdr:colOff>
      <xdr:row>11</xdr:row>
      <xdr:rowOff>107950</xdr:rowOff>
    </xdr:from>
    <xdr:to>
      <xdr:col>6</xdr:col>
      <xdr:colOff>1459593</xdr:colOff>
      <xdr:row>11</xdr:row>
      <xdr:rowOff>429078</xdr:rowOff>
    </xdr:to>
    <xdr:sp macro="" textlink="">
      <xdr:nvSpPr>
        <xdr:cNvPr id="7" name="6 Llamada rectangular redondeada"/>
        <xdr:cNvSpPr/>
      </xdr:nvSpPr>
      <xdr:spPr>
        <a:xfrm>
          <a:off x="9070068" y="4270375"/>
          <a:ext cx="1476375" cy="321128"/>
        </a:xfrm>
        <a:prstGeom prst="wedgeRoundRectCallout">
          <a:avLst>
            <a:gd name="adj1" fmla="val -74065"/>
            <a:gd name="adj2" fmla="val -44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IP</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1304925</xdr:colOff>
      <xdr:row>154</xdr:row>
      <xdr:rowOff>180975</xdr:rowOff>
    </xdr:from>
    <xdr:to>
      <xdr:col>4</xdr:col>
      <xdr:colOff>619125</xdr:colOff>
      <xdr:row>162</xdr:row>
      <xdr:rowOff>47625</xdr:rowOff>
    </xdr:to>
    <xdr:sp macro="" textlink="">
      <xdr:nvSpPr>
        <xdr:cNvPr id="28673" name="AutoShape 1"/>
        <xdr:cNvSpPr>
          <a:spLocks noChangeArrowheads="1"/>
        </xdr:cNvSpPr>
      </xdr:nvSpPr>
      <xdr:spPr bwMode="auto">
        <a:xfrm>
          <a:off x="2819400" y="34147125"/>
          <a:ext cx="3857625" cy="1257300"/>
        </a:xfrm>
        <a:prstGeom prst="wedgeRoundRectCallout">
          <a:avLst>
            <a:gd name="adj1" fmla="val -39875"/>
            <a:gd name="adj2" fmla="val -71213"/>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s-ES" sz="1200" b="0" i="0" u="none" strike="noStrike" baseline="0">
              <a:solidFill>
                <a:srgbClr val="000000"/>
              </a:solidFill>
              <a:latin typeface="Arial"/>
              <a:cs typeface="Arial"/>
            </a:rPr>
            <a:t>Para describir la tarea, escoja una de las opciones del listado desplegable o escriba el nombre real de la tarea según se haya descrito en la memoria. El desplegable recoge la información que Vd. proporcionó en la solicitud para este apartado.</a:t>
          </a:r>
        </a:p>
      </xdr:txBody>
    </xdr:sp>
    <xdr:clientData/>
  </xdr:twoCellAnchor>
  <xdr:twoCellAnchor>
    <xdr:from>
      <xdr:col>7</xdr:col>
      <xdr:colOff>95250</xdr:colOff>
      <xdr:row>150</xdr:row>
      <xdr:rowOff>133350</xdr:rowOff>
    </xdr:from>
    <xdr:to>
      <xdr:col>7</xdr:col>
      <xdr:colOff>1009650</xdr:colOff>
      <xdr:row>154</xdr:row>
      <xdr:rowOff>152400</xdr:rowOff>
    </xdr:to>
    <xdr:sp macro="" textlink="">
      <xdr:nvSpPr>
        <xdr:cNvPr id="28674" name="AutoShape 2"/>
        <xdr:cNvSpPr>
          <a:spLocks/>
        </xdr:cNvSpPr>
      </xdr:nvSpPr>
      <xdr:spPr bwMode="auto">
        <a:xfrm>
          <a:off x="10696575" y="33442275"/>
          <a:ext cx="914400" cy="676275"/>
        </a:xfrm>
        <a:prstGeom prst="borderCallout1">
          <a:avLst>
            <a:gd name="adj1" fmla="val 111269"/>
            <a:gd name="adj2" fmla="val 87500"/>
            <a:gd name="adj3" fmla="val 111269"/>
            <a:gd name="adj4" fmla="val -126042"/>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s-ES" sz="1000" b="0" i="0" u="none" strike="noStrike" baseline="0">
              <a:solidFill>
                <a:srgbClr val="000000"/>
              </a:solidFill>
              <a:latin typeface="Arial"/>
              <a:cs typeface="Arial"/>
            </a:rPr>
            <a:t>REMANENTE DE HORAS NO ASIGNADAS A TAREAS</a:t>
          </a:r>
        </a:p>
      </xdr:txBody>
    </xdr:sp>
    <xdr:clientData/>
  </xdr:twoCellAnchor>
  <xdr:twoCellAnchor>
    <xdr:from>
      <xdr:col>3</xdr:col>
      <xdr:colOff>1297667</xdr:colOff>
      <xdr:row>1</xdr:row>
      <xdr:rowOff>59417</xdr:rowOff>
    </xdr:from>
    <xdr:to>
      <xdr:col>4</xdr:col>
      <xdr:colOff>1335768</xdr:colOff>
      <xdr:row>11</xdr:row>
      <xdr:rowOff>390977</xdr:rowOff>
    </xdr:to>
    <xdr:sp macro="" textlink="">
      <xdr:nvSpPr>
        <xdr:cNvPr id="4" name="3 Rectángulo"/>
        <xdr:cNvSpPr/>
      </xdr:nvSpPr>
      <xdr:spPr>
        <a:xfrm>
          <a:off x="5841092" y="840467"/>
          <a:ext cx="1552576" cy="3712935"/>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4</xdr:col>
      <xdr:colOff>1377043</xdr:colOff>
      <xdr:row>1</xdr:row>
      <xdr:rowOff>65768</xdr:rowOff>
    </xdr:from>
    <xdr:to>
      <xdr:col>5</xdr:col>
      <xdr:colOff>1364343</xdr:colOff>
      <xdr:row>11</xdr:row>
      <xdr:rowOff>400503</xdr:rowOff>
    </xdr:to>
    <xdr:sp macro="" textlink="">
      <xdr:nvSpPr>
        <xdr:cNvPr id="5" name="4 Rectángulo"/>
        <xdr:cNvSpPr/>
      </xdr:nvSpPr>
      <xdr:spPr>
        <a:xfrm>
          <a:off x="7434943" y="846818"/>
          <a:ext cx="1501775" cy="3716110"/>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3</xdr:col>
      <xdr:colOff>50800</xdr:colOff>
      <xdr:row>11</xdr:row>
      <xdr:rowOff>104775</xdr:rowOff>
    </xdr:from>
    <xdr:to>
      <xdr:col>4</xdr:col>
      <xdr:colOff>76200</xdr:colOff>
      <xdr:row>11</xdr:row>
      <xdr:rowOff>438603</xdr:rowOff>
    </xdr:to>
    <xdr:sp macro="" textlink="">
      <xdr:nvSpPr>
        <xdr:cNvPr id="6" name="5 Llamada rectangular redondeada"/>
        <xdr:cNvSpPr/>
      </xdr:nvSpPr>
      <xdr:spPr>
        <a:xfrm>
          <a:off x="4594225" y="4267200"/>
          <a:ext cx="1539875" cy="333828"/>
        </a:xfrm>
        <a:prstGeom prst="wedgeRoundRectCallout">
          <a:avLst>
            <a:gd name="adj1" fmla="val 71109"/>
            <a:gd name="adj2" fmla="val -384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Almudena</a:t>
          </a:r>
        </a:p>
      </xdr:txBody>
    </xdr:sp>
    <xdr:clientData/>
  </xdr:twoCellAnchor>
  <xdr:twoCellAnchor>
    <xdr:from>
      <xdr:col>5</xdr:col>
      <xdr:colOff>1497693</xdr:colOff>
      <xdr:row>11</xdr:row>
      <xdr:rowOff>107950</xdr:rowOff>
    </xdr:from>
    <xdr:to>
      <xdr:col>6</xdr:col>
      <xdr:colOff>1459593</xdr:colOff>
      <xdr:row>11</xdr:row>
      <xdr:rowOff>429078</xdr:rowOff>
    </xdr:to>
    <xdr:sp macro="" textlink="">
      <xdr:nvSpPr>
        <xdr:cNvPr id="7" name="6 Llamada rectangular redondeada"/>
        <xdr:cNvSpPr/>
      </xdr:nvSpPr>
      <xdr:spPr>
        <a:xfrm>
          <a:off x="9070068" y="4270375"/>
          <a:ext cx="1476375" cy="321128"/>
        </a:xfrm>
        <a:prstGeom prst="wedgeRoundRectCallout">
          <a:avLst>
            <a:gd name="adj1" fmla="val -74065"/>
            <a:gd name="adj2" fmla="val -44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IP</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1304925</xdr:colOff>
      <xdr:row>154</xdr:row>
      <xdr:rowOff>180975</xdr:rowOff>
    </xdr:from>
    <xdr:to>
      <xdr:col>4</xdr:col>
      <xdr:colOff>619125</xdr:colOff>
      <xdr:row>162</xdr:row>
      <xdr:rowOff>47625</xdr:rowOff>
    </xdr:to>
    <xdr:sp macro="" textlink="">
      <xdr:nvSpPr>
        <xdr:cNvPr id="11265" name="AutoShape 1"/>
        <xdr:cNvSpPr>
          <a:spLocks noChangeArrowheads="1"/>
        </xdr:cNvSpPr>
      </xdr:nvSpPr>
      <xdr:spPr bwMode="auto">
        <a:xfrm>
          <a:off x="2819400" y="34147125"/>
          <a:ext cx="3857625" cy="1257300"/>
        </a:xfrm>
        <a:prstGeom prst="wedgeRoundRectCallout">
          <a:avLst>
            <a:gd name="adj1" fmla="val -39875"/>
            <a:gd name="adj2" fmla="val -71213"/>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s-ES" sz="1200" b="0" i="0" u="none" strike="noStrike" baseline="0">
              <a:solidFill>
                <a:srgbClr val="000000"/>
              </a:solidFill>
              <a:latin typeface="Arial"/>
              <a:cs typeface="Arial"/>
            </a:rPr>
            <a:t>Para describir la tarea, escoja una de las opciones del listado desplegable o escriba el nombre real de la tarea según se haya descrito en la memoria. El desplegable recoge la información que Vd. proporcionó en la solicitud para este apartado.</a:t>
          </a:r>
        </a:p>
      </xdr:txBody>
    </xdr:sp>
    <xdr:clientData/>
  </xdr:twoCellAnchor>
  <xdr:twoCellAnchor>
    <xdr:from>
      <xdr:col>7</xdr:col>
      <xdr:colOff>95250</xdr:colOff>
      <xdr:row>150</xdr:row>
      <xdr:rowOff>133350</xdr:rowOff>
    </xdr:from>
    <xdr:to>
      <xdr:col>7</xdr:col>
      <xdr:colOff>1009650</xdr:colOff>
      <xdr:row>154</xdr:row>
      <xdr:rowOff>152400</xdr:rowOff>
    </xdr:to>
    <xdr:sp macro="" textlink="">
      <xdr:nvSpPr>
        <xdr:cNvPr id="11266" name="AutoShape 2"/>
        <xdr:cNvSpPr>
          <a:spLocks/>
        </xdr:cNvSpPr>
      </xdr:nvSpPr>
      <xdr:spPr bwMode="auto">
        <a:xfrm>
          <a:off x="10696575" y="33442275"/>
          <a:ext cx="914400" cy="676275"/>
        </a:xfrm>
        <a:prstGeom prst="borderCallout1">
          <a:avLst>
            <a:gd name="adj1" fmla="val 111269"/>
            <a:gd name="adj2" fmla="val 87500"/>
            <a:gd name="adj3" fmla="val 111269"/>
            <a:gd name="adj4" fmla="val -126042"/>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s-ES" sz="1000" b="0" i="0" u="none" strike="noStrike" baseline="0">
              <a:solidFill>
                <a:srgbClr val="000000"/>
              </a:solidFill>
              <a:latin typeface="Arial"/>
              <a:cs typeface="Arial"/>
            </a:rPr>
            <a:t>REMANENTE DE HORAS NO ASIGNADAS A TAREAS</a:t>
          </a:r>
        </a:p>
      </xdr:txBody>
    </xdr:sp>
    <xdr:clientData/>
  </xdr:twoCellAnchor>
  <xdr:twoCellAnchor>
    <xdr:from>
      <xdr:col>1</xdr:col>
      <xdr:colOff>1304925</xdr:colOff>
      <xdr:row>154</xdr:row>
      <xdr:rowOff>180975</xdr:rowOff>
    </xdr:from>
    <xdr:to>
      <xdr:col>4</xdr:col>
      <xdr:colOff>619125</xdr:colOff>
      <xdr:row>162</xdr:row>
      <xdr:rowOff>47625</xdr:rowOff>
    </xdr:to>
    <xdr:sp macro="" textlink="">
      <xdr:nvSpPr>
        <xdr:cNvPr id="4" name="AutoShape 18"/>
        <xdr:cNvSpPr>
          <a:spLocks noChangeArrowheads="1"/>
        </xdr:cNvSpPr>
      </xdr:nvSpPr>
      <xdr:spPr bwMode="auto">
        <a:xfrm>
          <a:off x="2819400" y="34280475"/>
          <a:ext cx="3857625" cy="1257300"/>
        </a:xfrm>
        <a:prstGeom prst="wedgeRoundRectCallout">
          <a:avLst>
            <a:gd name="adj1" fmla="val -39875"/>
            <a:gd name="adj2" fmla="val -71213"/>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s-ES" sz="1200" b="0" i="0" u="none" strike="noStrike" baseline="0">
              <a:solidFill>
                <a:srgbClr val="000000"/>
              </a:solidFill>
              <a:latin typeface="Arial"/>
              <a:cs typeface="Arial"/>
            </a:rPr>
            <a:t>Para describir la tarea, escoja una de las opciones del listado desplegable o escriba el nombre real de la tarea según se haya descrito en la memoria. El desplegable recoge la información que Vd. proporcionó en la solicitud para este apartado.</a:t>
          </a:r>
        </a:p>
      </xdr:txBody>
    </xdr:sp>
    <xdr:clientData/>
  </xdr:twoCellAnchor>
  <xdr:twoCellAnchor>
    <xdr:from>
      <xdr:col>7</xdr:col>
      <xdr:colOff>95250</xdr:colOff>
      <xdr:row>150</xdr:row>
      <xdr:rowOff>133350</xdr:rowOff>
    </xdr:from>
    <xdr:to>
      <xdr:col>7</xdr:col>
      <xdr:colOff>1009650</xdr:colOff>
      <xdr:row>154</xdr:row>
      <xdr:rowOff>152400</xdr:rowOff>
    </xdr:to>
    <xdr:sp macro="" textlink="">
      <xdr:nvSpPr>
        <xdr:cNvPr id="5" name="AutoShape 20"/>
        <xdr:cNvSpPr>
          <a:spLocks/>
        </xdr:cNvSpPr>
      </xdr:nvSpPr>
      <xdr:spPr bwMode="auto">
        <a:xfrm>
          <a:off x="10696575" y="33575625"/>
          <a:ext cx="914400" cy="676275"/>
        </a:xfrm>
        <a:prstGeom prst="borderCallout1">
          <a:avLst>
            <a:gd name="adj1" fmla="val 111269"/>
            <a:gd name="adj2" fmla="val 87500"/>
            <a:gd name="adj3" fmla="val 111269"/>
            <a:gd name="adj4" fmla="val -126042"/>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s-ES" sz="1000" b="0" i="0" u="none" strike="noStrike" baseline="0">
              <a:solidFill>
                <a:srgbClr val="000000"/>
              </a:solidFill>
              <a:latin typeface="Arial"/>
              <a:cs typeface="Arial"/>
            </a:rPr>
            <a:t>REMANENTE DE HORAS NO ASIGNADAS A TAREAS</a:t>
          </a:r>
        </a:p>
      </xdr:txBody>
    </xdr:sp>
    <xdr:clientData/>
  </xdr:twoCellAnchor>
  <xdr:twoCellAnchor>
    <xdr:from>
      <xdr:col>3</xdr:col>
      <xdr:colOff>1297667</xdr:colOff>
      <xdr:row>1</xdr:row>
      <xdr:rowOff>59417</xdr:rowOff>
    </xdr:from>
    <xdr:to>
      <xdr:col>4</xdr:col>
      <xdr:colOff>1335768</xdr:colOff>
      <xdr:row>11</xdr:row>
      <xdr:rowOff>390977</xdr:rowOff>
    </xdr:to>
    <xdr:sp macro="" textlink="">
      <xdr:nvSpPr>
        <xdr:cNvPr id="6" name="5 Rectángulo"/>
        <xdr:cNvSpPr/>
      </xdr:nvSpPr>
      <xdr:spPr>
        <a:xfrm>
          <a:off x="5828846" y="835024"/>
          <a:ext cx="1548493" cy="3706132"/>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4</xdr:col>
      <xdr:colOff>1377043</xdr:colOff>
      <xdr:row>1</xdr:row>
      <xdr:rowOff>65768</xdr:rowOff>
    </xdr:from>
    <xdr:to>
      <xdr:col>5</xdr:col>
      <xdr:colOff>1364343</xdr:colOff>
      <xdr:row>11</xdr:row>
      <xdr:rowOff>400503</xdr:rowOff>
    </xdr:to>
    <xdr:sp macro="" textlink="">
      <xdr:nvSpPr>
        <xdr:cNvPr id="7" name="6 Rectángulo"/>
        <xdr:cNvSpPr/>
      </xdr:nvSpPr>
      <xdr:spPr>
        <a:xfrm>
          <a:off x="7418614" y="841375"/>
          <a:ext cx="1497693" cy="3709307"/>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3</xdr:col>
      <xdr:colOff>50800</xdr:colOff>
      <xdr:row>11</xdr:row>
      <xdr:rowOff>104775</xdr:rowOff>
    </xdr:from>
    <xdr:to>
      <xdr:col>4</xdr:col>
      <xdr:colOff>76200</xdr:colOff>
      <xdr:row>11</xdr:row>
      <xdr:rowOff>438603</xdr:rowOff>
    </xdr:to>
    <xdr:sp macro="" textlink="">
      <xdr:nvSpPr>
        <xdr:cNvPr id="8" name="7 Llamada rectangular redondeada"/>
        <xdr:cNvSpPr/>
      </xdr:nvSpPr>
      <xdr:spPr>
        <a:xfrm>
          <a:off x="4581979" y="4254954"/>
          <a:ext cx="1535792" cy="333828"/>
        </a:xfrm>
        <a:prstGeom prst="wedgeRoundRectCallout">
          <a:avLst>
            <a:gd name="adj1" fmla="val 71109"/>
            <a:gd name="adj2" fmla="val -384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Almudena</a:t>
          </a:r>
        </a:p>
      </xdr:txBody>
    </xdr:sp>
    <xdr:clientData/>
  </xdr:twoCellAnchor>
  <xdr:twoCellAnchor>
    <xdr:from>
      <xdr:col>5</xdr:col>
      <xdr:colOff>1497693</xdr:colOff>
      <xdr:row>11</xdr:row>
      <xdr:rowOff>107950</xdr:rowOff>
    </xdr:from>
    <xdr:to>
      <xdr:col>6</xdr:col>
      <xdr:colOff>1459593</xdr:colOff>
      <xdr:row>11</xdr:row>
      <xdr:rowOff>429078</xdr:rowOff>
    </xdr:to>
    <xdr:sp macro="" textlink="">
      <xdr:nvSpPr>
        <xdr:cNvPr id="9" name="8 Llamada rectangular redondeada"/>
        <xdr:cNvSpPr/>
      </xdr:nvSpPr>
      <xdr:spPr>
        <a:xfrm>
          <a:off x="9049657" y="4258129"/>
          <a:ext cx="1472293" cy="321128"/>
        </a:xfrm>
        <a:prstGeom prst="wedgeRoundRectCallout">
          <a:avLst>
            <a:gd name="adj1" fmla="val -74065"/>
            <a:gd name="adj2" fmla="val -44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IP</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1304925</xdr:colOff>
      <xdr:row>154</xdr:row>
      <xdr:rowOff>180975</xdr:rowOff>
    </xdr:from>
    <xdr:to>
      <xdr:col>4</xdr:col>
      <xdr:colOff>619125</xdr:colOff>
      <xdr:row>162</xdr:row>
      <xdr:rowOff>47625</xdr:rowOff>
    </xdr:to>
    <xdr:sp macro="" textlink="">
      <xdr:nvSpPr>
        <xdr:cNvPr id="29697" name="AutoShape 1"/>
        <xdr:cNvSpPr>
          <a:spLocks noChangeArrowheads="1"/>
        </xdr:cNvSpPr>
      </xdr:nvSpPr>
      <xdr:spPr bwMode="auto">
        <a:xfrm>
          <a:off x="2819400" y="34147125"/>
          <a:ext cx="3857625" cy="1257300"/>
        </a:xfrm>
        <a:prstGeom prst="wedgeRoundRectCallout">
          <a:avLst>
            <a:gd name="adj1" fmla="val -39875"/>
            <a:gd name="adj2" fmla="val -71213"/>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s-ES" sz="1200" b="0" i="0" u="none" strike="noStrike" baseline="0">
              <a:solidFill>
                <a:srgbClr val="000000"/>
              </a:solidFill>
              <a:latin typeface="Arial"/>
              <a:cs typeface="Arial"/>
            </a:rPr>
            <a:t>Para describir la tarea, escoja una de las opciones del listado desplegable o escriba el nombre real de la tarea según se haya descrito en la memoria. El desplegable recoge la información que Vd. proporcionó en la solicitud para este apartado.</a:t>
          </a:r>
        </a:p>
      </xdr:txBody>
    </xdr:sp>
    <xdr:clientData/>
  </xdr:twoCellAnchor>
  <xdr:twoCellAnchor>
    <xdr:from>
      <xdr:col>7</xdr:col>
      <xdr:colOff>95250</xdr:colOff>
      <xdr:row>150</xdr:row>
      <xdr:rowOff>133350</xdr:rowOff>
    </xdr:from>
    <xdr:to>
      <xdr:col>7</xdr:col>
      <xdr:colOff>1009650</xdr:colOff>
      <xdr:row>154</xdr:row>
      <xdr:rowOff>152400</xdr:rowOff>
    </xdr:to>
    <xdr:sp macro="" textlink="">
      <xdr:nvSpPr>
        <xdr:cNvPr id="29698" name="AutoShape 2"/>
        <xdr:cNvSpPr>
          <a:spLocks/>
        </xdr:cNvSpPr>
      </xdr:nvSpPr>
      <xdr:spPr bwMode="auto">
        <a:xfrm>
          <a:off x="10696575" y="33442275"/>
          <a:ext cx="914400" cy="676275"/>
        </a:xfrm>
        <a:prstGeom prst="borderCallout1">
          <a:avLst>
            <a:gd name="adj1" fmla="val 111269"/>
            <a:gd name="adj2" fmla="val 87500"/>
            <a:gd name="adj3" fmla="val 111269"/>
            <a:gd name="adj4" fmla="val -126042"/>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s-ES" sz="1000" b="0" i="0" u="none" strike="noStrike" baseline="0">
              <a:solidFill>
                <a:srgbClr val="000000"/>
              </a:solidFill>
              <a:latin typeface="Arial"/>
              <a:cs typeface="Arial"/>
            </a:rPr>
            <a:t>REMANENTE DE HORAS NO ASIGNADAS A TAREAS</a:t>
          </a:r>
        </a:p>
      </xdr:txBody>
    </xdr:sp>
    <xdr:clientData/>
  </xdr:twoCellAnchor>
  <xdr:twoCellAnchor>
    <xdr:from>
      <xdr:col>3</xdr:col>
      <xdr:colOff>1297667</xdr:colOff>
      <xdr:row>1</xdr:row>
      <xdr:rowOff>59417</xdr:rowOff>
    </xdr:from>
    <xdr:to>
      <xdr:col>4</xdr:col>
      <xdr:colOff>1335768</xdr:colOff>
      <xdr:row>11</xdr:row>
      <xdr:rowOff>390977</xdr:rowOff>
    </xdr:to>
    <xdr:sp macro="" textlink="">
      <xdr:nvSpPr>
        <xdr:cNvPr id="4" name="3 Rectángulo"/>
        <xdr:cNvSpPr/>
      </xdr:nvSpPr>
      <xdr:spPr>
        <a:xfrm>
          <a:off x="5841092" y="840467"/>
          <a:ext cx="1552576" cy="3712935"/>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4</xdr:col>
      <xdr:colOff>1377043</xdr:colOff>
      <xdr:row>1</xdr:row>
      <xdr:rowOff>65768</xdr:rowOff>
    </xdr:from>
    <xdr:to>
      <xdr:col>5</xdr:col>
      <xdr:colOff>1364343</xdr:colOff>
      <xdr:row>11</xdr:row>
      <xdr:rowOff>400503</xdr:rowOff>
    </xdr:to>
    <xdr:sp macro="" textlink="">
      <xdr:nvSpPr>
        <xdr:cNvPr id="5" name="4 Rectángulo"/>
        <xdr:cNvSpPr/>
      </xdr:nvSpPr>
      <xdr:spPr>
        <a:xfrm>
          <a:off x="7434943" y="846818"/>
          <a:ext cx="1501775" cy="3716110"/>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3</xdr:col>
      <xdr:colOff>50800</xdr:colOff>
      <xdr:row>11</xdr:row>
      <xdr:rowOff>104775</xdr:rowOff>
    </xdr:from>
    <xdr:to>
      <xdr:col>4</xdr:col>
      <xdr:colOff>76200</xdr:colOff>
      <xdr:row>11</xdr:row>
      <xdr:rowOff>438603</xdr:rowOff>
    </xdr:to>
    <xdr:sp macro="" textlink="">
      <xdr:nvSpPr>
        <xdr:cNvPr id="6" name="5 Llamada rectangular redondeada"/>
        <xdr:cNvSpPr/>
      </xdr:nvSpPr>
      <xdr:spPr>
        <a:xfrm>
          <a:off x="4594225" y="4267200"/>
          <a:ext cx="1539875" cy="333828"/>
        </a:xfrm>
        <a:prstGeom prst="wedgeRoundRectCallout">
          <a:avLst>
            <a:gd name="adj1" fmla="val 71109"/>
            <a:gd name="adj2" fmla="val -384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Almudena</a:t>
          </a:r>
        </a:p>
      </xdr:txBody>
    </xdr:sp>
    <xdr:clientData/>
  </xdr:twoCellAnchor>
  <xdr:twoCellAnchor>
    <xdr:from>
      <xdr:col>5</xdr:col>
      <xdr:colOff>1497693</xdr:colOff>
      <xdr:row>11</xdr:row>
      <xdr:rowOff>107950</xdr:rowOff>
    </xdr:from>
    <xdr:to>
      <xdr:col>6</xdr:col>
      <xdr:colOff>1459593</xdr:colOff>
      <xdr:row>11</xdr:row>
      <xdr:rowOff>429078</xdr:rowOff>
    </xdr:to>
    <xdr:sp macro="" textlink="">
      <xdr:nvSpPr>
        <xdr:cNvPr id="7" name="6 Llamada rectangular redondeada"/>
        <xdr:cNvSpPr/>
      </xdr:nvSpPr>
      <xdr:spPr>
        <a:xfrm>
          <a:off x="9070068" y="4270375"/>
          <a:ext cx="1476375" cy="321128"/>
        </a:xfrm>
        <a:prstGeom prst="wedgeRoundRectCallout">
          <a:avLst>
            <a:gd name="adj1" fmla="val -74065"/>
            <a:gd name="adj2" fmla="val -44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IP</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1304925</xdr:colOff>
      <xdr:row>154</xdr:row>
      <xdr:rowOff>180975</xdr:rowOff>
    </xdr:from>
    <xdr:to>
      <xdr:col>4</xdr:col>
      <xdr:colOff>619125</xdr:colOff>
      <xdr:row>162</xdr:row>
      <xdr:rowOff>47625</xdr:rowOff>
    </xdr:to>
    <xdr:sp macro="" textlink="">
      <xdr:nvSpPr>
        <xdr:cNvPr id="30721" name="AutoShape 1"/>
        <xdr:cNvSpPr>
          <a:spLocks noChangeArrowheads="1"/>
        </xdr:cNvSpPr>
      </xdr:nvSpPr>
      <xdr:spPr bwMode="auto">
        <a:xfrm>
          <a:off x="2819400" y="34147125"/>
          <a:ext cx="3857625" cy="1257300"/>
        </a:xfrm>
        <a:prstGeom prst="wedgeRoundRectCallout">
          <a:avLst>
            <a:gd name="adj1" fmla="val -39875"/>
            <a:gd name="adj2" fmla="val -71213"/>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s-ES" sz="1200" b="0" i="0" u="none" strike="noStrike" baseline="0">
              <a:solidFill>
                <a:srgbClr val="000000"/>
              </a:solidFill>
              <a:latin typeface="Arial"/>
              <a:cs typeface="Arial"/>
            </a:rPr>
            <a:t>Para describir la tarea, escoja una de las opciones del listado desplegable o escriba el nombre real de la tarea según se haya descrito en la memoria. El desplegable recoge la información que Vd. proporcionó en la solicitud para este apartado.</a:t>
          </a:r>
        </a:p>
      </xdr:txBody>
    </xdr:sp>
    <xdr:clientData/>
  </xdr:twoCellAnchor>
  <xdr:twoCellAnchor>
    <xdr:from>
      <xdr:col>7</xdr:col>
      <xdr:colOff>95250</xdr:colOff>
      <xdr:row>150</xdr:row>
      <xdr:rowOff>133350</xdr:rowOff>
    </xdr:from>
    <xdr:to>
      <xdr:col>7</xdr:col>
      <xdr:colOff>1009650</xdr:colOff>
      <xdr:row>154</xdr:row>
      <xdr:rowOff>152400</xdr:rowOff>
    </xdr:to>
    <xdr:sp macro="" textlink="">
      <xdr:nvSpPr>
        <xdr:cNvPr id="30722" name="AutoShape 2"/>
        <xdr:cNvSpPr>
          <a:spLocks/>
        </xdr:cNvSpPr>
      </xdr:nvSpPr>
      <xdr:spPr bwMode="auto">
        <a:xfrm>
          <a:off x="10696575" y="33442275"/>
          <a:ext cx="914400" cy="676275"/>
        </a:xfrm>
        <a:prstGeom prst="borderCallout1">
          <a:avLst>
            <a:gd name="adj1" fmla="val 111269"/>
            <a:gd name="adj2" fmla="val 87500"/>
            <a:gd name="adj3" fmla="val 111269"/>
            <a:gd name="adj4" fmla="val -126042"/>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s-ES" sz="1000" b="0" i="0" u="none" strike="noStrike" baseline="0">
              <a:solidFill>
                <a:srgbClr val="000000"/>
              </a:solidFill>
              <a:latin typeface="Arial"/>
              <a:cs typeface="Arial"/>
            </a:rPr>
            <a:t>REMANENTE DE HORAS NO ASIGNADAS A TAREAS</a:t>
          </a:r>
        </a:p>
      </xdr:txBody>
    </xdr:sp>
    <xdr:clientData/>
  </xdr:twoCellAnchor>
  <xdr:twoCellAnchor>
    <xdr:from>
      <xdr:col>3</xdr:col>
      <xdr:colOff>1297667</xdr:colOff>
      <xdr:row>1</xdr:row>
      <xdr:rowOff>59417</xdr:rowOff>
    </xdr:from>
    <xdr:to>
      <xdr:col>4</xdr:col>
      <xdr:colOff>1335768</xdr:colOff>
      <xdr:row>11</xdr:row>
      <xdr:rowOff>390977</xdr:rowOff>
    </xdr:to>
    <xdr:sp macro="" textlink="">
      <xdr:nvSpPr>
        <xdr:cNvPr id="4" name="3 Rectángulo"/>
        <xdr:cNvSpPr/>
      </xdr:nvSpPr>
      <xdr:spPr>
        <a:xfrm>
          <a:off x="5841092" y="840467"/>
          <a:ext cx="1552576" cy="3712935"/>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4</xdr:col>
      <xdr:colOff>1377043</xdr:colOff>
      <xdr:row>1</xdr:row>
      <xdr:rowOff>65768</xdr:rowOff>
    </xdr:from>
    <xdr:to>
      <xdr:col>5</xdr:col>
      <xdr:colOff>1364343</xdr:colOff>
      <xdr:row>11</xdr:row>
      <xdr:rowOff>400503</xdr:rowOff>
    </xdr:to>
    <xdr:sp macro="" textlink="">
      <xdr:nvSpPr>
        <xdr:cNvPr id="5" name="4 Rectángulo"/>
        <xdr:cNvSpPr/>
      </xdr:nvSpPr>
      <xdr:spPr>
        <a:xfrm>
          <a:off x="7434943" y="846818"/>
          <a:ext cx="1501775" cy="3716110"/>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3</xdr:col>
      <xdr:colOff>50800</xdr:colOff>
      <xdr:row>11</xdr:row>
      <xdr:rowOff>104775</xdr:rowOff>
    </xdr:from>
    <xdr:to>
      <xdr:col>4</xdr:col>
      <xdr:colOff>76200</xdr:colOff>
      <xdr:row>11</xdr:row>
      <xdr:rowOff>438603</xdr:rowOff>
    </xdr:to>
    <xdr:sp macro="" textlink="">
      <xdr:nvSpPr>
        <xdr:cNvPr id="6" name="5 Llamada rectangular redondeada"/>
        <xdr:cNvSpPr/>
      </xdr:nvSpPr>
      <xdr:spPr>
        <a:xfrm>
          <a:off x="4594225" y="4267200"/>
          <a:ext cx="1539875" cy="333828"/>
        </a:xfrm>
        <a:prstGeom prst="wedgeRoundRectCallout">
          <a:avLst>
            <a:gd name="adj1" fmla="val 71109"/>
            <a:gd name="adj2" fmla="val -384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Almudena</a:t>
          </a:r>
        </a:p>
      </xdr:txBody>
    </xdr:sp>
    <xdr:clientData/>
  </xdr:twoCellAnchor>
  <xdr:twoCellAnchor>
    <xdr:from>
      <xdr:col>5</xdr:col>
      <xdr:colOff>1497693</xdr:colOff>
      <xdr:row>11</xdr:row>
      <xdr:rowOff>107950</xdr:rowOff>
    </xdr:from>
    <xdr:to>
      <xdr:col>6</xdr:col>
      <xdr:colOff>1459593</xdr:colOff>
      <xdr:row>11</xdr:row>
      <xdr:rowOff>429078</xdr:rowOff>
    </xdr:to>
    <xdr:sp macro="" textlink="">
      <xdr:nvSpPr>
        <xdr:cNvPr id="7" name="6 Llamada rectangular redondeada"/>
        <xdr:cNvSpPr/>
      </xdr:nvSpPr>
      <xdr:spPr>
        <a:xfrm>
          <a:off x="9070068" y="4270375"/>
          <a:ext cx="1476375" cy="321128"/>
        </a:xfrm>
        <a:prstGeom prst="wedgeRoundRectCallout">
          <a:avLst>
            <a:gd name="adj1" fmla="val -74065"/>
            <a:gd name="adj2" fmla="val -44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IP</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1304925</xdr:colOff>
      <xdr:row>154</xdr:row>
      <xdr:rowOff>180975</xdr:rowOff>
    </xdr:from>
    <xdr:to>
      <xdr:col>4</xdr:col>
      <xdr:colOff>619125</xdr:colOff>
      <xdr:row>162</xdr:row>
      <xdr:rowOff>47625</xdr:rowOff>
    </xdr:to>
    <xdr:sp macro="" textlink="">
      <xdr:nvSpPr>
        <xdr:cNvPr id="31745" name="AutoShape 1"/>
        <xdr:cNvSpPr>
          <a:spLocks noChangeArrowheads="1"/>
        </xdr:cNvSpPr>
      </xdr:nvSpPr>
      <xdr:spPr bwMode="auto">
        <a:xfrm>
          <a:off x="2819400" y="34147125"/>
          <a:ext cx="3857625" cy="1257300"/>
        </a:xfrm>
        <a:prstGeom prst="wedgeRoundRectCallout">
          <a:avLst>
            <a:gd name="adj1" fmla="val -39875"/>
            <a:gd name="adj2" fmla="val -71213"/>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s-ES" sz="1200" b="0" i="0" u="none" strike="noStrike" baseline="0">
              <a:solidFill>
                <a:srgbClr val="000000"/>
              </a:solidFill>
              <a:latin typeface="Arial"/>
              <a:cs typeface="Arial"/>
            </a:rPr>
            <a:t>Para describir la tarea, escoja una de las opciones del listado desplegable o escriba el nombre real de la tarea según se haya descrito en la memoria. El desplegable recoge la información que Vd. proporcionó en la solicitud para este apartado.</a:t>
          </a:r>
        </a:p>
      </xdr:txBody>
    </xdr:sp>
    <xdr:clientData/>
  </xdr:twoCellAnchor>
  <xdr:twoCellAnchor>
    <xdr:from>
      <xdr:col>7</xdr:col>
      <xdr:colOff>95250</xdr:colOff>
      <xdr:row>150</xdr:row>
      <xdr:rowOff>133350</xdr:rowOff>
    </xdr:from>
    <xdr:to>
      <xdr:col>7</xdr:col>
      <xdr:colOff>1009650</xdr:colOff>
      <xdr:row>154</xdr:row>
      <xdr:rowOff>152400</xdr:rowOff>
    </xdr:to>
    <xdr:sp macro="" textlink="">
      <xdr:nvSpPr>
        <xdr:cNvPr id="31746" name="AutoShape 2"/>
        <xdr:cNvSpPr>
          <a:spLocks/>
        </xdr:cNvSpPr>
      </xdr:nvSpPr>
      <xdr:spPr bwMode="auto">
        <a:xfrm>
          <a:off x="10696575" y="33442275"/>
          <a:ext cx="914400" cy="676275"/>
        </a:xfrm>
        <a:prstGeom prst="borderCallout1">
          <a:avLst>
            <a:gd name="adj1" fmla="val 111269"/>
            <a:gd name="adj2" fmla="val 87500"/>
            <a:gd name="adj3" fmla="val 111269"/>
            <a:gd name="adj4" fmla="val -126042"/>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s-ES" sz="1000" b="0" i="0" u="none" strike="noStrike" baseline="0">
              <a:solidFill>
                <a:srgbClr val="000000"/>
              </a:solidFill>
              <a:latin typeface="Arial"/>
              <a:cs typeface="Arial"/>
            </a:rPr>
            <a:t>REMANENTE DE HORAS NO ASIGNADAS A TAREAS</a:t>
          </a:r>
        </a:p>
      </xdr:txBody>
    </xdr:sp>
    <xdr:clientData/>
  </xdr:twoCellAnchor>
  <xdr:twoCellAnchor>
    <xdr:from>
      <xdr:col>3</xdr:col>
      <xdr:colOff>1297667</xdr:colOff>
      <xdr:row>1</xdr:row>
      <xdr:rowOff>59417</xdr:rowOff>
    </xdr:from>
    <xdr:to>
      <xdr:col>4</xdr:col>
      <xdr:colOff>1335768</xdr:colOff>
      <xdr:row>11</xdr:row>
      <xdr:rowOff>390977</xdr:rowOff>
    </xdr:to>
    <xdr:sp macro="" textlink="">
      <xdr:nvSpPr>
        <xdr:cNvPr id="4" name="3 Rectángulo"/>
        <xdr:cNvSpPr/>
      </xdr:nvSpPr>
      <xdr:spPr>
        <a:xfrm>
          <a:off x="5841092" y="840467"/>
          <a:ext cx="1552576" cy="3712935"/>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4</xdr:col>
      <xdr:colOff>1377043</xdr:colOff>
      <xdr:row>1</xdr:row>
      <xdr:rowOff>65768</xdr:rowOff>
    </xdr:from>
    <xdr:to>
      <xdr:col>5</xdr:col>
      <xdr:colOff>1364343</xdr:colOff>
      <xdr:row>11</xdr:row>
      <xdr:rowOff>400503</xdr:rowOff>
    </xdr:to>
    <xdr:sp macro="" textlink="">
      <xdr:nvSpPr>
        <xdr:cNvPr id="5" name="4 Rectángulo"/>
        <xdr:cNvSpPr/>
      </xdr:nvSpPr>
      <xdr:spPr>
        <a:xfrm>
          <a:off x="7434943" y="846818"/>
          <a:ext cx="1501775" cy="3716110"/>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3</xdr:col>
      <xdr:colOff>50800</xdr:colOff>
      <xdr:row>11</xdr:row>
      <xdr:rowOff>104775</xdr:rowOff>
    </xdr:from>
    <xdr:to>
      <xdr:col>4</xdr:col>
      <xdr:colOff>76200</xdr:colOff>
      <xdr:row>11</xdr:row>
      <xdr:rowOff>438603</xdr:rowOff>
    </xdr:to>
    <xdr:sp macro="" textlink="">
      <xdr:nvSpPr>
        <xdr:cNvPr id="6" name="5 Llamada rectangular redondeada"/>
        <xdr:cNvSpPr/>
      </xdr:nvSpPr>
      <xdr:spPr>
        <a:xfrm>
          <a:off x="4594225" y="4267200"/>
          <a:ext cx="1539875" cy="333828"/>
        </a:xfrm>
        <a:prstGeom prst="wedgeRoundRectCallout">
          <a:avLst>
            <a:gd name="adj1" fmla="val 71109"/>
            <a:gd name="adj2" fmla="val -384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Almudena</a:t>
          </a:r>
        </a:p>
      </xdr:txBody>
    </xdr:sp>
    <xdr:clientData/>
  </xdr:twoCellAnchor>
  <xdr:twoCellAnchor>
    <xdr:from>
      <xdr:col>5</xdr:col>
      <xdr:colOff>1497693</xdr:colOff>
      <xdr:row>11</xdr:row>
      <xdr:rowOff>107950</xdr:rowOff>
    </xdr:from>
    <xdr:to>
      <xdr:col>6</xdr:col>
      <xdr:colOff>1459593</xdr:colOff>
      <xdr:row>11</xdr:row>
      <xdr:rowOff>429078</xdr:rowOff>
    </xdr:to>
    <xdr:sp macro="" textlink="">
      <xdr:nvSpPr>
        <xdr:cNvPr id="7" name="6 Llamada rectangular redondeada"/>
        <xdr:cNvSpPr/>
      </xdr:nvSpPr>
      <xdr:spPr>
        <a:xfrm>
          <a:off x="9070068" y="4270375"/>
          <a:ext cx="1476375" cy="321128"/>
        </a:xfrm>
        <a:prstGeom prst="wedgeRoundRectCallout">
          <a:avLst>
            <a:gd name="adj1" fmla="val -74065"/>
            <a:gd name="adj2" fmla="val -44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IP</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1304925</xdr:colOff>
      <xdr:row>154</xdr:row>
      <xdr:rowOff>180975</xdr:rowOff>
    </xdr:from>
    <xdr:to>
      <xdr:col>4</xdr:col>
      <xdr:colOff>619125</xdr:colOff>
      <xdr:row>162</xdr:row>
      <xdr:rowOff>47625</xdr:rowOff>
    </xdr:to>
    <xdr:sp macro="" textlink="">
      <xdr:nvSpPr>
        <xdr:cNvPr id="32769" name="AutoShape 1"/>
        <xdr:cNvSpPr>
          <a:spLocks noChangeArrowheads="1"/>
        </xdr:cNvSpPr>
      </xdr:nvSpPr>
      <xdr:spPr bwMode="auto">
        <a:xfrm>
          <a:off x="2819400" y="34147125"/>
          <a:ext cx="3857625" cy="1257300"/>
        </a:xfrm>
        <a:prstGeom prst="wedgeRoundRectCallout">
          <a:avLst>
            <a:gd name="adj1" fmla="val -39875"/>
            <a:gd name="adj2" fmla="val -71213"/>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s-ES" sz="1200" b="0" i="0" u="none" strike="noStrike" baseline="0">
              <a:solidFill>
                <a:srgbClr val="000000"/>
              </a:solidFill>
              <a:latin typeface="Arial"/>
              <a:cs typeface="Arial"/>
            </a:rPr>
            <a:t>Para describir la tarea, escoja una de las opciones del listado desplegable o escriba el nombre real de la tarea según se haya descrito en la memoria. El desplegable recoge la información que Vd. proporcionó en la solicitud para este apartado.</a:t>
          </a:r>
        </a:p>
      </xdr:txBody>
    </xdr:sp>
    <xdr:clientData/>
  </xdr:twoCellAnchor>
  <xdr:twoCellAnchor>
    <xdr:from>
      <xdr:col>7</xdr:col>
      <xdr:colOff>95250</xdr:colOff>
      <xdr:row>150</xdr:row>
      <xdr:rowOff>133350</xdr:rowOff>
    </xdr:from>
    <xdr:to>
      <xdr:col>7</xdr:col>
      <xdr:colOff>1009650</xdr:colOff>
      <xdr:row>154</xdr:row>
      <xdr:rowOff>152400</xdr:rowOff>
    </xdr:to>
    <xdr:sp macro="" textlink="">
      <xdr:nvSpPr>
        <xdr:cNvPr id="32770" name="AutoShape 2"/>
        <xdr:cNvSpPr>
          <a:spLocks/>
        </xdr:cNvSpPr>
      </xdr:nvSpPr>
      <xdr:spPr bwMode="auto">
        <a:xfrm>
          <a:off x="10696575" y="33442275"/>
          <a:ext cx="914400" cy="676275"/>
        </a:xfrm>
        <a:prstGeom prst="borderCallout1">
          <a:avLst>
            <a:gd name="adj1" fmla="val 111269"/>
            <a:gd name="adj2" fmla="val 87500"/>
            <a:gd name="adj3" fmla="val 111269"/>
            <a:gd name="adj4" fmla="val -126042"/>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s-ES" sz="1000" b="0" i="0" u="none" strike="noStrike" baseline="0">
              <a:solidFill>
                <a:srgbClr val="000000"/>
              </a:solidFill>
              <a:latin typeface="Arial"/>
              <a:cs typeface="Arial"/>
            </a:rPr>
            <a:t>REMANENTE DE HORAS NO ASIGNADAS A TAREAS</a:t>
          </a:r>
        </a:p>
      </xdr:txBody>
    </xdr:sp>
    <xdr:clientData/>
  </xdr:twoCellAnchor>
  <xdr:twoCellAnchor>
    <xdr:from>
      <xdr:col>3</xdr:col>
      <xdr:colOff>1297667</xdr:colOff>
      <xdr:row>1</xdr:row>
      <xdr:rowOff>59417</xdr:rowOff>
    </xdr:from>
    <xdr:to>
      <xdr:col>4</xdr:col>
      <xdr:colOff>1335768</xdr:colOff>
      <xdr:row>11</xdr:row>
      <xdr:rowOff>390977</xdr:rowOff>
    </xdr:to>
    <xdr:sp macro="" textlink="">
      <xdr:nvSpPr>
        <xdr:cNvPr id="4" name="3 Rectángulo"/>
        <xdr:cNvSpPr/>
      </xdr:nvSpPr>
      <xdr:spPr>
        <a:xfrm>
          <a:off x="5841092" y="840467"/>
          <a:ext cx="1552576" cy="3712935"/>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4</xdr:col>
      <xdr:colOff>1377043</xdr:colOff>
      <xdr:row>1</xdr:row>
      <xdr:rowOff>65768</xdr:rowOff>
    </xdr:from>
    <xdr:to>
      <xdr:col>5</xdr:col>
      <xdr:colOff>1364343</xdr:colOff>
      <xdr:row>11</xdr:row>
      <xdr:rowOff>400503</xdr:rowOff>
    </xdr:to>
    <xdr:sp macro="" textlink="">
      <xdr:nvSpPr>
        <xdr:cNvPr id="5" name="4 Rectángulo"/>
        <xdr:cNvSpPr/>
      </xdr:nvSpPr>
      <xdr:spPr>
        <a:xfrm>
          <a:off x="7434943" y="846818"/>
          <a:ext cx="1501775" cy="3716110"/>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3</xdr:col>
      <xdr:colOff>50800</xdr:colOff>
      <xdr:row>11</xdr:row>
      <xdr:rowOff>104775</xdr:rowOff>
    </xdr:from>
    <xdr:to>
      <xdr:col>4</xdr:col>
      <xdr:colOff>76200</xdr:colOff>
      <xdr:row>11</xdr:row>
      <xdr:rowOff>438603</xdr:rowOff>
    </xdr:to>
    <xdr:sp macro="" textlink="">
      <xdr:nvSpPr>
        <xdr:cNvPr id="6" name="5 Llamada rectangular redondeada"/>
        <xdr:cNvSpPr/>
      </xdr:nvSpPr>
      <xdr:spPr>
        <a:xfrm>
          <a:off x="4594225" y="4267200"/>
          <a:ext cx="1539875" cy="333828"/>
        </a:xfrm>
        <a:prstGeom prst="wedgeRoundRectCallout">
          <a:avLst>
            <a:gd name="adj1" fmla="val 71109"/>
            <a:gd name="adj2" fmla="val -384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Almudena</a:t>
          </a:r>
        </a:p>
      </xdr:txBody>
    </xdr:sp>
    <xdr:clientData/>
  </xdr:twoCellAnchor>
  <xdr:twoCellAnchor>
    <xdr:from>
      <xdr:col>5</xdr:col>
      <xdr:colOff>1497693</xdr:colOff>
      <xdr:row>11</xdr:row>
      <xdr:rowOff>107950</xdr:rowOff>
    </xdr:from>
    <xdr:to>
      <xdr:col>6</xdr:col>
      <xdr:colOff>1459593</xdr:colOff>
      <xdr:row>11</xdr:row>
      <xdr:rowOff>429078</xdr:rowOff>
    </xdr:to>
    <xdr:sp macro="" textlink="">
      <xdr:nvSpPr>
        <xdr:cNvPr id="7" name="6 Llamada rectangular redondeada"/>
        <xdr:cNvSpPr/>
      </xdr:nvSpPr>
      <xdr:spPr>
        <a:xfrm>
          <a:off x="9070068" y="4270375"/>
          <a:ext cx="1476375" cy="321128"/>
        </a:xfrm>
        <a:prstGeom prst="wedgeRoundRectCallout">
          <a:avLst>
            <a:gd name="adj1" fmla="val -74065"/>
            <a:gd name="adj2" fmla="val -44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IP</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1304925</xdr:colOff>
      <xdr:row>154</xdr:row>
      <xdr:rowOff>180975</xdr:rowOff>
    </xdr:from>
    <xdr:to>
      <xdr:col>4</xdr:col>
      <xdr:colOff>619125</xdr:colOff>
      <xdr:row>162</xdr:row>
      <xdr:rowOff>47625</xdr:rowOff>
    </xdr:to>
    <xdr:sp macro="" textlink="">
      <xdr:nvSpPr>
        <xdr:cNvPr id="33793" name="AutoShape 1"/>
        <xdr:cNvSpPr>
          <a:spLocks noChangeArrowheads="1"/>
        </xdr:cNvSpPr>
      </xdr:nvSpPr>
      <xdr:spPr bwMode="auto">
        <a:xfrm>
          <a:off x="2819400" y="34147125"/>
          <a:ext cx="3857625" cy="1257300"/>
        </a:xfrm>
        <a:prstGeom prst="wedgeRoundRectCallout">
          <a:avLst>
            <a:gd name="adj1" fmla="val -39875"/>
            <a:gd name="adj2" fmla="val -71213"/>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s-ES" sz="1200" b="0" i="0" u="none" strike="noStrike" baseline="0">
              <a:solidFill>
                <a:srgbClr val="000000"/>
              </a:solidFill>
              <a:latin typeface="Arial"/>
              <a:cs typeface="Arial"/>
            </a:rPr>
            <a:t>Para describir la tarea, escoja una de las opciones del listado desplegable o escriba el nombre real de la tarea según se haya descrito en la memoria. El desplegable recoge la información que Vd. proporcionó en la solicitud para este apartado.</a:t>
          </a:r>
        </a:p>
      </xdr:txBody>
    </xdr:sp>
    <xdr:clientData/>
  </xdr:twoCellAnchor>
  <xdr:twoCellAnchor>
    <xdr:from>
      <xdr:col>7</xdr:col>
      <xdr:colOff>95250</xdr:colOff>
      <xdr:row>150</xdr:row>
      <xdr:rowOff>133350</xdr:rowOff>
    </xdr:from>
    <xdr:to>
      <xdr:col>7</xdr:col>
      <xdr:colOff>1009650</xdr:colOff>
      <xdr:row>154</xdr:row>
      <xdr:rowOff>152400</xdr:rowOff>
    </xdr:to>
    <xdr:sp macro="" textlink="">
      <xdr:nvSpPr>
        <xdr:cNvPr id="33794" name="AutoShape 2"/>
        <xdr:cNvSpPr>
          <a:spLocks/>
        </xdr:cNvSpPr>
      </xdr:nvSpPr>
      <xdr:spPr bwMode="auto">
        <a:xfrm>
          <a:off x="10696575" y="33442275"/>
          <a:ext cx="914400" cy="676275"/>
        </a:xfrm>
        <a:prstGeom prst="borderCallout1">
          <a:avLst>
            <a:gd name="adj1" fmla="val 111269"/>
            <a:gd name="adj2" fmla="val 87500"/>
            <a:gd name="adj3" fmla="val 111269"/>
            <a:gd name="adj4" fmla="val -126042"/>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s-ES" sz="1000" b="0" i="0" u="none" strike="noStrike" baseline="0">
              <a:solidFill>
                <a:srgbClr val="000000"/>
              </a:solidFill>
              <a:latin typeface="Arial"/>
              <a:cs typeface="Arial"/>
            </a:rPr>
            <a:t>REMANENTE DE HORAS NO ASIGNADAS A TAREAS</a:t>
          </a:r>
        </a:p>
      </xdr:txBody>
    </xdr:sp>
    <xdr:clientData/>
  </xdr:twoCellAnchor>
  <xdr:twoCellAnchor>
    <xdr:from>
      <xdr:col>3</xdr:col>
      <xdr:colOff>1297667</xdr:colOff>
      <xdr:row>1</xdr:row>
      <xdr:rowOff>59417</xdr:rowOff>
    </xdr:from>
    <xdr:to>
      <xdr:col>4</xdr:col>
      <xdr:colOff>1335768</xdr:colOff>
      <xdr:row>11</xdr:row>
      <xdr:rowOff>390977</xdr:rowOff>
    </xdr:to>
    <xdr:sp macro="" textlink="">
      <xdr:nvSpPr>
        <xdr:cNvPr id="4" name="3 Rectángulo"/>
        <xdr:cNvSpPr/>
      </xdr:nvSpPr>
      <xdr:spPr>
        <a:xfrm>
          <a:off x="5841092" y="840467"/>
          <a:ext cx="1552576" cy="3712935"/>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4</xdr:col>
      <xdr:colOff>1377043</xdr:colOff>
      <xdr:row>1</xdr:row>
      <xdr:rowOff>65768</xdr:rowOff>
    </xdr:from>
    <xdr:to>
      <xdr:col>5</xdr:col>
      <xdr:colOff>1364343</xdr:colOff>
      <xdr:row>11</xdr:row>
      <xdr:rowOff>400503</xdr:rowOff>
    </xdr:to>
    <xdr:sp macro="" textlink="">
      <xdr:nvSpPr>
        <xdr:cNvPr id="5" name="4 Rectángulo"/>
        <xdr:cNvSpPr/>
      </xdr:nvSpPr>
      <xdr:spPr>
        <a:xfrm>
          <a:off x="7434943" y="846818"/>
          <a:ext cx="1501775" cy="3716110"/>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3</xdr:col>
      <xdr:colOff>50800</xdr:colOff>
      <xdr:row>11</xdr:row>
      <xdr:rowOff>104775</xdr:rowOff>
    </xdr:from>
    <xdr:to>
      <xdr:col>4</xdr:col>
      <xdr:colOff>76200</xdr:colOff>
      <xdr:row>11</xdr:row>
      <xdr:rowOff>438603</xdr:rowOff>
    </xdr:to>
    <xdr:sp macro="" textlink="">
      <xdr:nvSpPr>
        <xdr:cNvPr id="6" name="5 Llamada rectangular redondeada"/>
        <xdr:cNvSpPr/>
      </xdr:nvSpPr>
      <xdr:spPr>
        <a:xfrm>
          <a:off x="4594225" y="4267200"/>
          <a:ext cx="1539875" cy="333828"/>
        </a:xfrm>
        <a:prstGeom prst="wedgeRoundRectCallout">
          <a:avLst>
            <a:gd name="adj1" fmla="val 71109"/>
            <a:gd name="adj2" fmla="val -384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Almudena</a:t>
          </a:r>
        </a:p>
      </xdr:txBody>
    </xdr:sp>
    <xdr:clientData/>
  </xdr:twoCellAnchor>
  <xdr:twoCellAnchor>
    <xdr:from>
      <xdr:col>5</xdr:col>
      <xdr:colOff>1497693</xdr:colOff>
      <xdr:row>11</xdr:row>
      <xdr:rowOff>107950</xdr:rowOff>
    </xdr:from>
    <xdr:to>
      <xdr:col>6</xdr:col>
      <xdr:colOff>1459593</xdr:colOff>
      <xdr:row>11</xdr:row>
      <xdr:rowOff>429078</xdr:rowOff>
    </xdr:to>
    <xdr:sp macro="" textlink="">
      <xdr:nvSpPr>
        <xdr:cNvPr id="7" name="6 Llamada rectangular redondeada"/>
        <xdr:cNvSpPr/>
      </xdr:nvSpPr>
      <xdr:spPr>
        <a:xfrm>
          <a:off x="9070068" y="4270375"/>
          <a:ext cx="1476375" cy="321128"/>
        </a:xfrm>
        <a:prstGeom prst="wedgeRoundRectCallout">
          <a:avLst>
            <a:gd name="adj1" fmla="val -74065"/>
            <a:gd name="adj2" fmla="val -44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IP</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1304925</xdr:colOff>
      <xdr:row>154</xdr:row>
      <xdr:rowOff>180975</xdr:rowOff>
    </xdr:from>
    <xdr:to>
      <xdr:col>4</xdr:col>
      <xdr:colOff>619125</xdr:colOff>
      <xdr:row>162</xdr:row>
      <xdr:rowOff>47625</xdr:rowOff>
    </xdr:to>
    <xdr:sp macro="" textlink="">
      <xdr:nvSpPr>
        <xdr:cNvPr id="34817" name="AutoShape 1"/>
        <xdr:cNvSpPr>
          <a:spLocks noChangeArrowheads="1"/>
        </xdr:cNvSpPr>
      </xdr:nvSpPr>
      <xdr:spPr bwMode="auto">
        <a:xfrm>
          <a:off x="2819400" y="34147125"/>
          <a:ext cx="3857625" cy="1257300"/>
        </a:xfrm>
        <a:prstGeom prst="wedgeRoundRectCallout">
          <a:avLst>
            <a:gd name="adj1" fmla="val -39875"/>
            <a:gd name="adj2" fmla="val -71213"/>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s-ES" sz="1200" b="0" i="0" u="none" strike="noStrike" baseline="0">
              <a:solidFill>
                <a:srgbClr val="000000"/>
              </a:solidFill>
              <a:latin typeface="Arial"/>
              <a:cs typeface="Arial"/>
            </a:rPr>
            <a:t>Para describir la tarea, escoja una de las opciones del listado desplegable o escriba el nombre real de la tarea según se haya descrito en la memoria. El desplegable recoge la información que Vd. proporcionó en la solicitud para este apartado.</a:t>
          </a:r>
        </a:p>
      </xdr:txBody>
    </xdr:sp>
    <xdr:clientData/>
  </xdr:twoCellAnchor>
  <xdr:twoCellAnchor>
    <xdr:from>
      <xdr:col>7</xdr:col>
      <xdr:colOff>95250</xdr:colOff>
      <xdr:row>150</xdr:row>
      <xdr:rowOff>133350</xdr:rowOff>
    </xdr:from>
    <xdr:to>
      <xdr:col>7</xdr:col>
      <xdr:colOff>1009650</xdr:colOff>
      <xdr:row>154</xdr:row>
      <xdr:rowOff>152400</xdr:rowOff>
    </xdr:to>
    <xdr:sp macro="" textlink="">
      <xdr:nvSpPr>
        <xdr:cNvPr id="34818" name="AutoShape 2"/>
        <xdr:cNvSpPr>
          <a:spLocks/>
        </xdr:cNvSpPr>
      </xdr:nvSpPr>
      <xdr:spPr bwMode="auto">
        <a:xfrm>
          <a:off x="10696575" y="33442275"/>
          <a:ext cx="914400" cy="676275"/>
        </a:xfrm>
        <a:prstGeom prst="borderCallout1">
          <a:avLst>
            <a:gd name="adj1" fmla="val 111269"/>
            <a:gd name="adj2" fmla="val 87500"/>
            <a:gd name="adj3" fmla="val 111269"/>
            <a:gd name="adj4" fmla="val -126042"/>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s-ES" sz="1000" b="0" i="0" u="none" strike="noStrike" baseline="0">
              <a:solidFill>
                <a:srgbClr val="000000"/>
              </a:solidFill>
              <a:latin typeface="Arial"/>
              <a:cs typeface="Arial"/>
            </a:rPr>
            <a:t>REMANENTE DE HORAS NO ASIGNADAS A TAREAS</a:t>
          </a:r>
        </a:p>
      </xdr:txBody>
    </xdr:sp>
    <xdr:clientData/>
  </xdr:twoCellAnchor>
  <xdr:twoCellAnchor>
    <xdr:from>
      <xdr:col>3</xdr:col>
      <xdr:colOff>1297667</xdr:colOff>
      <xdr:row>1</xdr:row>
      <xdr:rowOff>59417</xdr:rowOff>
    </xdr:from>
    <xdr:to>
      <xdr:col>4</xdr:col>
      <xdr:colOff>1335768</xdr:colOff>
      <xdr:row>11</xdr:row>
      <xdr:rowOff>390977</xdr:rowOff>
    </xdr:to>
    <xdr:sp macro="" textlink="">
      <xdr:nvSpPr>
        <xdr:cNvPr id="4" name="3 Rectángulo"/>
        <xdr:cNvSpPr/>
      </xdr:nvSpPr>
      <xdr:spPr>
        <a:xfrm>
          <a:off x="5841092" y="840467"/>
          <a:ext cx="1552576" cy="3712935"/>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4</xdr:col>
      <xdr:colOff>1377043</xdr:colOff>
      <xdr:row>1</xdr:row>
      <xdr:rowOff>65768</xdr:rowOff>
    </xdr:from>
    <xdr:to>
      <xdr:col>5</xdr:col>
      <xdr:colOff>1364343</xdr:colOff>
      <xdr:row>11</xdr:row>
      <xdr:rowOff>400503</xdr:rowOff>
    </xdr:to>
    <xdr:sp macro="" textlink="">
      <xdr:nvSpPr>
        <xdr:cNvPr id="5" name="4 Rectángulo"/>
        <xdr:cNvSpPr/>
      </xdr:nvSpPr>
      <xdr:spPr>
        <a:xfrm>
          <a:off x="7434943" y="846818"/>
          <a:ext cx="1501775" cy="3716110"/>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3</xdr:col>
      <xdr:colOff>50800</xdr:colOff>
      <xdr:row>11</xdr:row>
      <xdr:rowOff>104775</xdr:rowOff>
    </xdr:from>
    <xdr:to>
      <xdr:col>4</xdr:col>
      <xdr:colOff>76200</xdr:colOff>
      <xdr:row>11</xdr:row>
      <xdr:rowOff>438603</xdr:rowOff>
    </xdr:to>
    <xdr:sp macro="" textlink="">
      <xdr:nvSpPr>
        <xdr:cNvPr id="6" name="5 Llamada rectangular redondeada"/>
        <xdr:cNvSpPr/>
      </xdr:nvSpPr>
      <xdr:spPr>
        <a:xfrm>
          <a:off x="4594225" y="4267200"/>
          <a:ext cx="1539875" cy="333828"/>
        </a:xfrm>
        <a:prstGeom prst="wedgeRoundRectCallout">
          <a:avLst>
            <a:gd name="adj1" fmla="val 71109"/>
            <a:gd name="adj2" fmla="val -384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Almudena</a:t>
          </a:r>
        </a:p>
      </xdr:txBody>
    </xdr:sp>
    <xdr:clientData/>
  </xdr:twoCellAnchor>
  <xdr:twoCellAnchor>
    <xdr:from>
      <xdr:col>5</xdr:col>
      <xdr:colOff>1497693</xdr:colOff>
      <xdr:row>11</xdr:row>
      <xdr:rowOff>107950</xdr:rowOff>
    </xdr:from>
    <xdr:to>
      <xdr:col>6</xdr:col>
      <xdr:colOff>1459593</xdr:colOff>
      <xdr:row>11</xdr:row>
      <xdr:rowOff>429078</xdr:rowOff>
    </xdr:to>
    <xdr:sp macro="" textlink="">
      <xdr:nvSpPr>
        <xdr:cNvPr id="7" name="6 Llamada rectangular redondeada"/>
        <xdr:cNvSpPr/>
      </xdr:nvSpPr>
      <xdr:spPr>
        <a:xfrm>
          <a:off x="9070068" y="4270375"/>
          <a:ext cx="1476375" cy="321128"/>
        </a:xfrm>
        <a:prstGeom prst="wedgeRoundRectCallout">
          <a:avLst>
            <a:gd name="adj1" fmla="val -74065"/>
            <a:gd name="adj2" fmla="val -44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IP</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1304925</xdr:colOff>
      <xdr:row>154</xdr:row>
      <xdr:rowOff>180975</xdr:rowOff>
    </xdr:from>
    <xdr:to>
      <xdr:col>4</xdr:col>
      <xdr:colOff>619125</xdr:colOff>
      <xdr:row>162</xdr:row>
      <xdr:rowOff>47625</xdr:rowOff>
    </xdr:to>
    <xdr:sp macro="" textlink="">
      <xdr:nvSpPr>
        <xdr:cNvPr id="35841" name="AutoShape 1"/>
        <xdr:cNvSpPr>
          <a:spLocks noChangeArrowheads="1"/>
        </xdr:cNvSpPr>
      </xdr:nvSpPr>
      <xdr:spPr bwMode="auto">
        <a:xfrm>
          <a:off x="2819400" y="34147125"/>
          <a:ext cx="3857625" cy="1257300"/>
        </a:xfrm>
        <a:prstGeom prst="wedgeRoundRectCallout">
          <a:avLst>
            <a:gd name="adj1" fmla="val -39875"/>
            <a:gd name="adj2" fmla="val -71213"/>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s-ES" sz="1200" b="0" i="0" u="none" strike="noStrike" baseline="0">
              <a:solidFill>
                <a:srgbClr val="000000"/>
              </a:solidFill>
              <a:latin typeface="Arial"/>
              <a:cs typeface="Arial"/>
            </a:rPr>
            <a:t>Para describir la tarea, escoja una de las opciones del listado desplegable o escriba el nombre real de la tarea según se haya descrito en la memoria. El desplegable recoge la información que Vd. proporcionó en la solicitud para este apartado.</a:t>
          </a:r>
        </a:p>
      </xdr:txBody>
    </xdr:sp>
    <xdr:clientData/>
  </xdr:twoCellAnchor>
  <xdr:twoCellAnchor>
    <xdr:from>
      <xdr:col>7</xdr:col>
      <xdr:colOff>95250</xdr:colOff>
      <xdr:row>150</xdr:row>
      <xdr:rowOff>133350</xdr:rowOff>
    </xdr:from>
    <xdr:to>
      <xdr:col>7</xdr:col>
      <xdr:colOff>1009650</xdr:colOff>
      <xdr:row>154</xdr:row>
      <xdr:rowOff>152400</xdr:rowOff>
    </xdr:to>
    <xdr:sp macro="" textlink="">
      <xdr:nvSpPr>
        <xdr:cNvPr id="35842" name="AutoShape 2"/>
        <xdr:cNvSpPr>
          <a:spLocks/>
        </xdr:cNvSpPr>
      </xdr:nvSpPr>
      <xdr:spPr bwMode="auto">
        <a:xfrm>
          <a:off x="10696575" y="33442275"/>
          <a:ext cx="914400" cy="676275"/>
        </a:xfrm>
        <a:prstGeom prst="borderCallout1">
          <a:avLst>
            <a:gd name="adj1" fmla="val 111269"/>
            <a:gd name="adj2" fmla="val 87500"/>
            <a:gd name="adj3" fmla="val 111269"/>
            <a:gd name="adj4" fmla="val -126042"/>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s-ES" sz="1000" b="0" i="0" u="none" strike="noStrike" baseline="0">
              <a:solidFill>
                <a:srgbClr val="000000"/>
              </a:solidFill>
              <a:latin typeface="Arial"/>
              <a:cs typeface="Arial"/>
            </a:rPr>
            <a:t>REMANENTE DE HORAS NO ASIGNADAS A TAREAS</a:t>
          </a:r>
        </a:p>
      </xdr:txBody>
    </xdr:sp>
    <xdr:clientData/>
  </xdr:twoCellAnchor>
  <xdr:twoCellAnchor>
    <xdr:from>
      <xdr:col>3</xdr:col>
      <xdr:colOff>1297667</xdr:colOff>
      <xdr:row>1</xdr:row>
      <xdr:rowOff>59417</xdr:rowOff>
    </xdr:from>
    <xdr:to>
      <xdr:col>4</xdr:col>
      <xdr:colOff>1335768</xdr:colOff>
      <xdr:row>11</xdr:row>
      <xdr:rowOff>390977</xdr:rowOff>
    </xdr:to>
    <xdr:sp macro="" textlink="">
      <xdr:nvSpPr>
        <xdr:cNvPr id="4" name="3 Rectángulo"/>
        <xdr:cNvSpPr/>
      </xdr:nvSpPr>
      <xdr:spPr>
        <a:xfrm>
          <a:off x="5841092" y="840467"/>
          <a:ext cx="1552576" cy="3712935"/>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4</xdr:col>
      <xdr:colOff>1377043</xdr:colOff>
      <xdr:row>1</xdr:row>
      <xdr:rowOff>65768</xdr:rowOff>
    </xdr:from>
    <xdr:to>
      <xdr:col>5</xdr:col>
      <xdr:colOff>1364343</xdr:colOff>
      <xdr:row>11</xdr:row>
      <xdr:rowOff>400503</xdr:rowOff>
    </xdr:to>
    <xdr:sp macro="" textlink="">
      <xdr:nvSpPr>
        <xdr:cNvPr id="5" name="4 Rectángulo"/>
        <xdr:cNvSpPr/>
      </xdr:nvSpPr>
      <xdr:spPr>
        <a:xfrm>
          <a:off x="7434943" y="846818"/>
          <a:ext cx="1501775" cy="3716110"/>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3</xdr:col>
      <xdr:colOff>50800</xdr:colOff>
      <xdr:row>11</xdr:row>
      <xdr:rowOff>104775</xdr:rowOff>
    </xdr:from>
    <xdr:to>
      <xdr:col>4</xdr:col>
      <xdr:colOff>76200</xdr:colOff>
      <xdr:row>11</xdr:row>
      <xdr:rowOff>438603</xdr:rowOff>
    </xdr:to>
    <xdr:sp macro="" textlink="">
      <xdr:nvSpPr>
        <xdr:cNvPr id="6" name="5 Llamada rectangular redondeada"/>
        <xdr:cNvSpPr/>
      </xdr:nvSpPr>
      <xdr:spPr>
        <a:xfrm>
          <a:off x="4594225" y="4267200"/>
          <a:ext cx="1539875" cy="333828"/>
        </a:xfrm>
        <a:prstGeom prst="wedgeRoundRectCallout">
          <a:avLst>
            <a:gd name="adj1" fmla="val 71109"/>
            <a:gd name="adj2" fmla="val -384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Almudena</a:t>
          </a:r>
        </a:p>
      </xdr:txBody>
    </xdr:sp>
    <xdr:clientData/>
  </xdr:twoCellAnchor>
  <xdr:twoCellAnchor>
    <xdr:from>
      <xdr:col>5</xdr:col>
      <xdr:colOff>1497693</xdr:colOff>
      <xdr:row>11</xdr:row>
      <xdr:rowOff>107950</xdr:rowOff>
    </xdr:from>
    <xdr:to>
      <xdr:col>6</xdr:col>
      <xdr:colOff>1459593</xdr:colOff>
      <xdr:row>11</xdr:row>
      <xdr:rowOff>429078</xdr:rowOff>
    </xdr:to>
    <xdr:sp macro="" textlink="">
      <xdr:nvSpPr>
        <xdr:cNvPr id="7" name="6 Llamada rectangular redondeada"/>
        <xdr:cNvSpPr/>
      </xdr:nvSpPr>
      <xdr:spPr>
        <a:xfrm>
          <a:off x="9070068" y="4270375"/>
          <a:ext cx="1476375" cy="321128"/>
        </a:xfrm>
        <a:prstGeom prst="wedgeRoundRectCallout">
          <a:avLst>
            <a:gd name="adj1" fmla="val -74065"/>
            <a:gd name="adj2" fmla="val -44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IP</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1304925</xdr:colOff>
      <xdr:row>154</xdr:row>
      <xdr:rowOff>180975</xdr:rowOff>
    </xdr:from>
    <xdr:to>
      <xdr:col>4</xdr:col>
      <xdr:colOff>619125</xdr:colOff>
      <xdr:row>162</xdr:row>
      <xdr:rowOff>47625</xdr:rowOff>
    </xdr:to>
    <xdr:sp macro="" textlink="">
      <xdr:nvSpPr>
        <xdr:cNvPr id="36865" name="AutoShape 1"/>
        <xdr:cNvSpPr>
          <a:spLocks noChangeArrowheads="1"/>
        </xdr:cNvSpPr>
      </xdr:nvSpPr>
      <xdr:spPr bwMode="auto">
        <a:xfrm>
          <a:off x="2819400" y="34147125"/>
          <a:ext cx="3857625" cy="1257300"/>
        </a:xfrm>
        <a:prstGeom prst="wedgeRoundRectCallout">
          <a:avLst>
            <a:gd name="adj1" fmla="val -39875"/>
            <a:gd name="adj2" fmla="val -71213"/>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s-ES" sz="1200" b="0" i="0" u="none" strike="noStrike" baseline="0">
              <a:solidFill>
                <a:srgbClr val="000000"/>
              </a:solidFill>
              <a:latin typeface="Arial"/>
              <a:cs typeface="Arial"/>
            </a:rPr>
            <a:t>Para describir la tarea, escoja una de las opciones del listado desplegable o escriba el nombre real de la tarea según se haya descrito en la memoria. El desplegable recoge la información que Vd. proporcionó en la solicitud para este apartado.</a:t>
          </a:r>
        </a:p>
      </xdr:txBody>
    </xdr:sp>
    <xdr:clientData/>
  </xdr:twoCellAnchor>
  <xdr:twoCellAnchor>
    <xdr:from>
      <xdr:col>7</xdr:col>
      <xdr:colOff>95250</xdr:colOff>
      <xdr:row>150</xdr:row>
      <xdr:rowOff>133350</xdr:rowOff>
    </xdr:from>
    <xdr:to>
      <xdr:col>7</xdr:col>
      <xdr:colOff>1009650</xdr:colOff>
      <xdr:row>154</xdr:row>
      <xdr:rowOff>152400</xdr:rowOff>
    </xdr:to>
    <xdr:sp macro="" textlink="">
      <xdr:nvSpPr>
        <xdr:cNvPr id="36866" name="AutoShape 2"/>
        <xdr:cNvSpPr>
          <a:spLocks/>
        </xdr:cNvSpPr>
      </xdr:nvSpPr>
      <xdr:spPr bwMode="auto">
        <a:xfrm>
          <a:off x="10696575" y="33442275"/>
          <a:ext cx="914400" cy="676275"/>
        </a:xfrm>
        <a:prstGeom prst="borderCallout1">
          <a:avLst>
            <a:gd name="adj1" fmla="val 111269"/>
            <a:gd name="adj2" fmla="val 87500"/>
            <a:gd name="adj3" fmla="val 111269"/>
            <a:gd name="adj4" fmla="val -126042"/>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s-ES" sz="1000" b="0" i="0" u="none" strike="noStrike" baseline="0">
              <a:solidFill>
                <a:srgbClr val="000000"/>
              </a:solidFill>
              <a:latin typeface="Arial"/>
              <a:cs typeface="Arial"/>
            </a:rPr>
            <a:t>REMANENTE DE HORAS NO ASIGNADAS A TAREAS</a:t>
          </a:r>
        </a:p>
      </xdr:txBody>
    </xdr:sp>
    <xdr:clientData/>
  </xdr:twoCellAnchor>
  <xdr:twoCellAnchor>
    <xdr:from>
      <xdr:col>3</xdr:col>
      <xdr:colOff>1297667</xdr:colOff>
      <xdr:row>1</xdr:row>
      <xdr:rowOff>59417</xdr:rowOff>
    </xdr:from>
    <xdr:to>
      <xdr:col>4</xdr:col>
      <xdr:colOff>1335768</xdr:colOff>
      <xdr:row>11</xdr:row>
      <xdr:rowOff>390977</xdr:rowOff>
    </xdr:to>
    <xdr:sp macro="" textlink="">
      <xdr:nvSpPr>
        <xdr:cNvPr id="4" name="3 Rectángulo"/>
        <xdr:cNvSpPr/>
      </xdr:nvSpPr>
      <xdr:spPr>
        <a:xfrm>
          <a:off x="5841092" y="840467"/>
          <a:ext cx="1552576" cy="3712935"/>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4</xdr:col>
      <xdr:colOff>1377043</xdr:colOff>
      <xdr:row>1</xdr:row>
      <xdr:rowOff>65768</xdr:rowOff>
    </xdr:from>
    <xdr:to>
      <xdr:col>5</xdr:col>
      <xdr:colOff>1364343</xdr:colOff>
      <xdr:row>11</xdr:row>
      <xdr:rowOff>400503</xdr:rowOff>
    </xdr:to>
    <xdr:sp macro="" textlink="">
      <xdr:nvSpPr>
        <xdr:cNvPr id="5" name="4 Rectángulo"/>
        <xdr:cNvSpPr/>
      </xdr:nvSpPr>
      <xdr:spPr>
        <a:xfrm>
          <a:off x="7434943" y="846818"/>
          <a:ext cx="1501775" cy="3716110"/>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3</xdr:col>
      <xdr:colOff>50800</xdr:colOff>
      <xdr:row>11</xdr:row>
      <xdr:rowOff>104775</xdr:rowOff>
    </xdr:from>
    <xdr:to>
      <xdr:col>4</xdr:col>
      <xdr:colOff>76200</xdr:colOff>
      <xdr:row>11</xdr:row>
      <xdr:rowOff>438603</xdr:rowOff>
    </xdr:to>
    <xdr:sp macro="" textlink="">
      <xdr:nvSpPr>
        <xdr:cNvPr id="6" name="5 Llamada rectangular redondeada"/>
        <xdr:cNvSpPr/>
      </xdr:nvSpPr>
      <xdr:spPr>
        <a:xfrm>
          <a:off x="4594225" y="4267200"/>
          <a:ext cx="1539875" cy="333828"/>
        </a:xfrm>
        <a:prstGeom prst="wedgeRoundRectCallout">
          <a:avLst>
            <a:gd name="adj1" fmla="val 71109"/>
            <a:gd name="adj2" fmla="val -384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Almudena</a:t>
          </a:r>
        </a:p>
      </xdr:txBody>
    </xdr:sp>
    <xdr:clientData/>
  </xdr:twoCellAnchor>
  <xdr:twoCellAnchor>
    <xdr:from>
      <xdr:col>5</xdr:col>
      <xdr:colOff>1497693</xdr:colOff>
      <xdr:row>11</xdr:row>
      <xdr:rowOff>107950</xdr:rowOff>
    </xdr:from>
    <xdr:to>
      <xdr:col>6</xdr:col>
      <xdr:colOff>1459593</xdr:colOff>
      <xdr:row>11</xdr:row>
      <xdr:rowOff>429078</xdr:rowOff>
    </xdr:to>
    <xdr:sp macro="" textlink="">
      <xdr:nvSpPr>
        <xdr:cNvPr id="7" name="6 Llamada rectangular redondeada"/>
        <xdr:cNvSpPr/>
      </xdr:nvSpPr>
      <xdr:spPr>
        <a:xfrm>
          <a:off x="9070068" y="4270375"/>
          <a:ext cx="1476375" cy="321128"/>
        </a:xfrm>
        <a:prstGeom prst="wedgeRoundRectCallout">
          <a:avLst>
            <a:gd name="adj1" fmla="val -74065"/>
            <a:gd name="adj2" fmla="val -44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IP</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1304925</xdr:colOff>
      <xdr:row>154</xdr:row>
      <xdr:rowOff>180975</xdr:rowOff>
    </xdr:from>
    <xdr:to>
      <xdr:col>4</xdr:col>
      <xdr:colOff>619125</xdr:colOff>
      <xdr:row>162</xdr:row>
      <xdr:rowOff>47625</xdr:rowOff>
    </xdr:to>
    <xdr:sp macro="" textlink="">
      <xdr:nvSpPr>
        <xdr:cNvPr id="37889" name="AutoShape 1"/>
        <xdr:cNvSpPr>
          <a:spLocks noChangeArrowheads="1"/>
        </xdr:cNvSpPr>
      </xdr:nvSpPr>
      <xdr:spPr bwMode="auto">
        <a:xfrm>
          <a:off x="2819400" y="34147125"/>
          <a:ext cx="3857625" cy="1257300"/>
        </a:xfrm>
        <a:prstGeom prst="wedgeRoundRectCallout">
          <a:avLst>
            <a:gd name="adj1" fmla="val -39875"/>
            <a:gd name="adj2" fmla="val -71213"/>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s-ES" sz="1200" b="0" i="0" u="none" strike="noStrike" baseline="0">
              <a:solidFill>
                <a:srgbClr val="000000"/>
              </a:solidFill>
              <a:latin typeface="Arial"/>
              <a:cs typeface="Arial"/>
            </a:rPr>
            <a:t>Para describir la tarea, escoja una de las opciones del listado desplegable o escriba el nombre real de la tarea según se haya descrito en la memoria. El desplegable recoge la información que Vd. proporcionó en la solicitud para este apartado.</a:t>
          </a:r>
        </a:p>
      </xdr:txBody>
    </xdr:sp>
    <xdr:clientData/>
  </xdr:twoCellAnchor>
  <xdr:twoCellAnchor>
    <xdr:from>
      <xdr:col>7</xdr:col>
      <xdr:colOff>95250</xdr:colOff>
      <xdr:row>150</xdr:row>
      <xdr:rowOff>133350</xdr:rowOff>
    </xdr:from>
    <xdr:to>
      <xdr:col>7</xdr:col>
      <xdr:colOff>1009650</xdr:colOff>
      <xdr:row>154</xdr:row>
      <xdr:rowOff>152400</xdr:rowOff>
    </xdr:to>
    <xdr:sp macro="" textlink="">
      <xdr:nvSpPr>
        <xdr:cNvPr id="37890" name="AutoShape 2"/>
        <xdr:cNvSpPr>
          <a:spLocks/>
        </xdr:cNvSpPr>
      </xdr:nvSpPr>
      <xdr:spPr bwMode="auto">
        <a:xfrm>
          <a:off x="10696575" y="33442275"/>
          <a:ext cx="914400" cy="676275"/>
        </a:xfrm>
        <a:prstGeom prst="borderCallout1">
          <a:avLst>
            <a:gd name="adj1" fmla="val 111269"/>
            <a:gd name="adj2" fmla="val 87500"/>
            <a:gd name="adj3" fmla="val 111269"/>
            <a:gd name="adj4" fmla="val -126042"/>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s-ES" sz="1000" b="0" i="0" u="none" strike="noStrike" baseline="0">
              <a:solidFill>
                <a:srgbClr val="000000"/>
              </a:solidFill>
              <a:latin typeface="Arial"/>
              <a:cs typeface="Arial"/>
            </a:rPr>
            <a:t>REMANENTE DE HORAS NO ASIGNADAS A TAREAS</a:t>
          </a:r>
        </a:p>
      </xdr:txBody>
    </xdr:sp>
    <xdr:clientData/>
  </xdr:twoCellAnchor>
  <xdr:twoCellAnchor>
    <xdr:from>
      <xdr:col>3</xdr:col>
      <xdr:colOff>1297667</xdr:colOff>
      <xdr:row>1</xdr:row>
      <xdr:rowOff>59417</xdr:rowOff>
    </xdr:from>
    <xdr:to>
      <xdr:col>4</xdr:col>
      <xdr:colOff>1335768</xdr:colOff>
      <xdr:row>11</xdr:row>
      <xdr:rowOff>390977</xdr:rowOff>
    </xdr:to>
    <xdr:sp macro="" textlink="">
      <xdr:nvSpPr>
        <xdr:cNvPr id="4" name="3 Rectángulo"/>
        <xdr:cNvSpPr/>
      </xdr:nvSpPr>
      <xdr:spPr>
        <a:xfrm>
          <a:off x="5841092" y="840467"/>
          <a:ext cx="1552576" cy="3712935"/>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4</xdr:col>
      <xdr:colOff>1377043</xdr:colOff>
      <xdr:row>1</xdr:row>
      <xdr:rowOff>65768</xdr:rowOff>
    </xdr:from>
    <xdr:to>
      <xdr:col>5</xdr:col>
      <xdr:colOff>1364343</xdr:colOff>
      <xdr:row>11</xdr:row>
      <xdr:rowOff>400503</xdr:rowOff>
    </xdr:to>
    <xdr:sp macro="" textlink="">
      <xdr:nvSpPr>
        <xdr:cNvPr id="5" name="4 Rectángulo"/>
        <xdr:cNvSpPr/>
      </xdr:nvSpPr>
      <xdr:spPr>
        <a:xfrm>
          <a:off x="7434943" y="846818"/>
          <a:ext cx="1501775" cy="3716110"/>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3</xdr:col>
      <xdr:colOff>50800</xdr:colOff>
      <xdr:row>11</xdr:row>
      <xdr:rowOff>104775</xdr:rowOff>
    </xdr:from>
    <xdr:to>
      <xdr:col>4</xdr:col>
      <xdr:colOff>76200</xdr:colOff>
      <xdr:row>11</xdr:row>
      <xdr:rowOff>438603</xdr:rowOff>
    </xdr:to>
    <xdr:sp macro="" textlink="">
      <xdr:nvSpPr>
        <xdr:cNvPr id="6" name="5 Llamada rectangular redondeada"/>
        <xdr:cNvSpPr/>
      </xdr:nvSpPr>
      <xdr:spPr>
        <a:xfrm>
          <a:off x="4594225" y="4267200"/>
          <a:ext cx="1539875" cy="333828"/>
        </a:xfrm>
        <a:prstGeom prst="wedgeRoundRectCallout">
          <a:avLst>
            <a:gd name="adj1" fmla="val 71109"/>
            <a:gd name="adj2" fmla="val -384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Almudena</a:t>
          </a:r>
        </a:p>
      </xdr:txBody>
    </xdr:sp>
    <xdr:clientData/>
  </xdr:twoCellAnchor>
  <xdr:twoCellAnchor>
    <xdr:from>
      <xdr:col>5</xdr:col>
      <xdr:colOff>1497693</xdr:colOff>
      <xdr:row>11</xdr:row>
      <xdr:rowOff>107950</xdr:rowOff>
    </xdr:from>
    <xdr:to>
      <xdr:col>6</xdr:col>
      <xdr:colOff>1459593</xdr:colOff>
      <xdr:row>11</xdr:row>
      <xdr:rowOff>429078</xdr:rowOff>
    </xdr:to>
    <xdr:sp macro="" textlink="">
      <xdr:nvSpPr>
        <xdr:cNvPr id="7" name="6 Llamada rectangular redondeada"/>
        <xdr:cNvSpPr/>
      </xdr:nvSpPr>
      <xdr:spPr>
        <a:xfrm>
          <a:off x="9070068" y="4270375"/>
          <a:ext cx="1476375" cy="321128"/>
        </a:xfrm>
        <a:prstGeom prst="wedgeRoundRectCallout">
          <a:avLst>
            <a:gd name="adj1" fmla="val -74065"/>
            <a:gd name="adj2" fmla="val -44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IP</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1304925</xdr:colOff>
      <xdr:row>154</xdr:row>
      <xdr:rowOff>180975</xdr:rowOff>
    </xdr:from>
    <xdr:to>
      <xdr:col>4</xdr:col>
      <xdr:colOff>619125</xdr:colOff>
      <xdr:row>162</xdr:row>
      <xdr:rowOff>47625</xdr:rowOff>
    </xdr:to>
    <xdr:sp macro="" textlink="">
      <xdr:nvSpPr>
        <xdr:cNvPr id="38913" name="AutoShape 1"/>
        <xdr:cNvSpPr>
          <a:spLocks noChangeArrowheads="1"/>
        </xdr:cNvSpPr>
      </xdr:nvSpPr>
      <xdr:spPr bwMode="auto">
        <a:xfrm>
          <a:off x="2819400" y="34147125"/>
          <a:ext cx="3857625" cy="1257300"/>
        </a:xfrm>
        <a:prstGeom prst="wedgeRoundRectCallout">
          <a:avLst>
            <a:gd name="adj1" fmla="val -39875"/>
            <a:gd name="adj2" fmla="val -71213"/>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s-ES" sz="1200" b="0" i="0" u="none" strike="noStrike" baseline="0">
              <a:solidFill>
                <a:srgbClr val="000000"/>
              </a:solidFill>
              <a:latin typeface="Arial"/>
              <a:cs typeface="Arial"/>
            </a:rPr>
            <a:t>Para describir la tarea, escoja una de las opciones del listado desplegable o escriba el nombre real de la tarea según se haya descrito en la memoria. El desplegable recoge la información que Vd. proporcionó en la solicitud para este apartado.</a:t>
          </a:r>
        </a:p>
      </xdr:txBody>
    </xdr:sp>
    <xdr:clientData/>
  </xdr:twoCellAnchor>
  <xdr:twoCellAnchor>
    <xdr:from>
      <xdr:col>7</xdr:col>
      <xdr:colOff>95250</xdr:colOff>
      <xdr:row>150</xdr:row>
      <xdr:rowOff>133350</xdr:rowOff>
    </xdr:from>
    <xdr:to>
      <xdr:col>7</xdr:col>
      <xdr:colOff>1009650</xdr:colOff>
      <xdr:row>154</xdr:row>
      <xdr:rowOff>152400</xdr:rowOff>
    </xdr:to>
    <xdr:sp macro="" textlink="">
      <xdr:nvSpPr>
        <xdr:cNvPr id="38914" name="AutoShape 2"/>
        <xdr:cNvSpPr>
          <a:spLocks/>
        </xdr:cNvSpPr>
      </xdr:nvSpPr>
      <xdr:spPr bwMode="auto">
        <a:xfrm>
          <a:off x="10696575" y="33442275"/>
          <a:ext cx="914400" cy="676275"/>
        </a:xfrm>
        <a:prstGeom prst="borderCallout1">
          <a:avLst>
            <a:gd name="adj1" fmla="val 111269"/>
            <a:gd name="adj2" fmla="val 87500"/>
            <a:gd name="adj3" fmla="val 111269"/>
            <a:gd name="adj4" fmla="val -126042"/>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s-ES" sz="1000" b="0" i="0" u="none" strike="noStrike" baseline="0">
              <a:solidFill>
                <a:srgbClr val="000000"/>
              </a:solidFill>
              <a:latin typeface="Arial"/>
              <a:cs typeface="Arial"/>
            </a:rPr>
            <a:t>REMANENTE DE HORAS NO ASIGNADAS A TAREAS</a:t>
          </a:r>
        </a:p>
      </xdr:txBody>
    </xdr:sp>
    <xdr:clientData/>
  </xdr:twoCellAnchor>
  <xdr:twoCellAnchor>
    <xdr:from>
      <xdr:col>3</xdr:col>
      <xdr:colOff>1297667</xdr:colOff>
      <xdr:row>1</xdr:row>
      <xdr:rowOff>59417</xdr:rowOff>
    </xdr:from>
    <xdr:to>
      <xdr:col>4</xdr:col>
      <xdr:colOff>1335768</xdr:colOff>
      <xdr:row>11</xdr:row>
      <xdr:rowOff>390977</xdr:rowOff>
    </xdr:to>
    <xdr:sp macro="" textlink="">
      <xdr:nvSpPr>
        <xdr:cNvPr id="4" name="3 Rectángulo"/>
        <xdr:cNvSpPr/>
      </xdr:nvSpPr>
      <xdr:spPr>
        <a:xfrm>
          <a:off x="5841092" y="840467"/>
          <a:ext cx="1552576" cy="3712935"/>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4</xdr:col>
      <xdr:colOff>1377043</xdr:colOff>
      <xdr:row>1</xdr:row>
      <xdr:rowOff>65768</xdr:rowOff>
    </xdr:from>
    <xdr:to>
      <xdr:col>5</xdr:col>
      <xdr:colOff>1364343</xdr:colOff>
      <xdr:row>11</xdr:row>
      <xdr:rowOff>400503</xdr:rowOff>
    </xdr:to>
    <xdr:sp macro="" textlink="">
      <xdr:nvSpPr>
        <xdr:cNvPr id="5" name="4 Rectángulo"/>
        <xdr:cNvSpPr/>
      </xdr:nvSpPr>
      <xdr:spPr>
        <a:xfrm>
          <a:off x="7434943" y="846818"/>
          <a:ext cx="1501775" cy="3716110"/>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3</xdr:col>
      <xdr:colOff>50800</xdr:colOff>
      <xdr:row>11</xdr:row>
      <xdr:rowOff>104775</xdr:rowOff>
    </xdr:from>
    <xdr:to>
      <xdr:col>4</xdr:col>
      <xdr:colOff>76200</xdr:colOff>
      <xdr:row>11</xdr:row>
      <xdr:rowOff>438603</xdr:rowOff>
    </xdr:to>
    <xdr:sp macro="" textlink="">
      <xdr:nvSpPr>
        <xdr:cNvPr id="6" name="5 Llamada rectangular redondeada"/>
        <xdr:cNvSpPr/>
      </xdr:nvSpPr>
      <xdr:spPr>
        <a:xfrm>
          <a:off x="4594225" y="4267200"/>
          <a:ext cx="1539875" cy="333828"/>
        </a:xfrm>
        <a:prstGeom prst="wedgeRoundRectCallout">
          <a:avLst>
            <a:gd name="adj1" fmla="val 71109"/>
            <a:gd name="adj2" fmla="val -384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Almudena</a:t>
          </a:r>
        </a:p>
      </xdr:txBody>
    </xdr:sp>
    <xdr:clientData/>
  </xdr:twoCellAnchor>
  <xdr:twoCellAnchor>
    <xdr:from>
      <xdr:col>5</xdr:col>
      <xdr:colOff>1497693</xdr:colOff>
      <xdr:row>11</xdr:row>
      <xdr:rowOff>107950</xdr:rowOff>
    </xdr:from>
    <xdr:to>
      <xdr:col>6</xdr:col>
      <xdr:colOff>1459593</xdr:colOff>
      <xdr:row>11</xdr:row>
      <xdr:rowOff>429078</xdr:rowOff>
    </xdr:to>
    <xdr:sp macro="" textlink="">
      <xdr:nvSpPr>
        <xdr:cNvPr id="7" name="6 Llamada rectangular redondeada"/>
        <xdr:cNvSpPr/>
      </xdr:nvSpPr>
      <xdr:spPr>
        <a:xfrm>
          <a:off x="9070068" y="4270375"/>
          <a:ext cx="1476375" cy="321128"/>
        </a:xfrm>
        <a:prstGeom prst="wedgeRoundRectCallout">
          <a:avLst>
            <a:gd name="adj1" fmla="val -74065"/>
            <a:gd name="adj2" fmla="val -44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IP</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1304925</xdr:colOff>
      <xdr:row>154</xdr:row>
      <xdr:rowOff>180975</xdr:rowOff>
    </xdr:from>
    <xdr:to>
      <xdr:col>4</xdr:col>
      <xdr:colOff>619125</xdr:colOff>
      <xdr:row>162</xdr:row>
      <xdr:rowOff>47625</xdr:rowOff>
    </xdr:to>
    <xdr:sp macro="" textlink="">
      <xdr:nvSpPr>
        <xdr:cNvPr id="12289" name="AutoShape 1"/>
        <xdr:cNvSpPr>
          <a:spLocks noChangeArrowheads="1"/>
        </xdr:cNvSpPr>
      </xdr:nvSpPr>
      <xdr:spPr bwMode="auto">
        <a:xfrm>
          <a:off x="2819400" y="34147125"/>
          <a:ext cx="3857625" cy="1257300"/>
        </a:xfrm>
        <a:prstGeom prst="wedgeRoundRectCallout">
          <a:avLst>
            <a:gd name="adj1" fmla="val -39875"/>
            <a:gd name="adj2" fmla="val -71213"/>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s-ES" sz="1200" b="0" i="0" u="none" strike="noStrike" baseline="0">
              <a:solidFill>
                <a:srgbClr val="000000"/>
              </a:solidFill>
              <a:latin typeface="Arial"/>
              <a:cs typeface="Arial"/>
            </a:rPr>
            <a:t>Para describir la tarea, escoja una de las opciones del listado desplegable o escriba el nombre real de la tarea según se haya descrito en la memoria. El desplegable recoge la información que Vd. proporcionó en la solicitud para este apartado.</a:t>
          </a:r>
        </a:p>
      </xdr:txBody>
    </xdr:sp>
    <xdr:clientData/>
  </xdr:twoCellAnchor>
  <xdr:twoCellAnchor>
    <xdr:from>
      <xdr:col>7</xdr:col>
      <xdr:colOff>95250</xdr:colOff>
      <xdr:row>150</xdr:row>
      <xdr:rowOff>133350</xdr:rowOff>
    </xdr:from>
    <xdr:to>
      <xdr:col>7</xdr:col>
      <xdr:colOff>1009650</xdr:colOff>
      <xdr:row>154</xdr:row>
      <xdr:rowOff>152400</xdr:rowOff>
    </xdr:to>
    <xdr:sp macro="" textlink="">
      <xdr:nvSpPr>
        <xdr:cNvPr id="12290" name="AutoShape 2"/>
        <xdr:cNvSpPr>
          <a:spLocks/>
        </xdr:cNvSpPr>
      </xdr:nvSpPr>
      <xdr:spPr bwMode="auto">
        <a:xfrm>
          <a:off x="10696575" y="33442275"/>
          <a:ext cx="914400" cy="676275"/>
        </a:xfrm>
        <a:prstGeom prst="borderCallout1">
          <a:avLst>
            <a:gd name="adj1" fmla="val 111269"/>
            <a:gd name="adj2" fmla="val 87500"/>
            <a:gd name="adj3" fmla="val 111269"/>
            <a:gd name="adj4" fmla="val -126042"/>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s-ES" sz="1000" b="0" i="0" u="none" strike="noStrike" baseline="0">
              <a:solidFill>
                <a:srgbClr val="000000"/>
              </a:solidFill>
              <a:latin typeface="Arial"/>
              <a:cs typeface="Arial"/>
            </a:rPr>
            <a:t>REMANENTE DE HORAS NO ASIGNADAS A TAREAS</a:t>
          </a:r>
        </a:p>
      </xdr:txBody>
    </xdr:sp>
    <xdr:clientData/>
  </xdr:twoCellAnchor>
  <xdr:twoCellAnchor>
    <xdr:from>
      <xdr:col>3</xdr:col>
      <xdr:colOff>1297667</xdr:colOff>
      <xdr:row>1</xdr:row>
      <xdr:rowOff>59417</xdr:rowOff>
    </xdr:from>
    <xdr:to>
      <xdr:col>4</xdr:col>
      <xdr:colOff>1335768</xdr:colOff>
      <xdr:row>11</xdr:row>
      <xdr:rowOff>390977</xdr:rowOff>
    </xdr:to>
    <xdr:sp macro="" textlink="">
      <xdr:nvSpPr>
        <xdr:cNvPr id="4" name="3 Rectángulo"/>
        <xdr:cNvSpPr/>
      </xdr:nvSpPr>
      <xdr:spPr>
        <a:xfrm>
          <a:off x="5841092" y="840467"/>
          <a:ext cx="1552576" cy="3712935"/>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4</xdr:col>
      <xdr:colOff>1377043</xdr:colOff>
      <xdr:row>1</xdr:row>
      <xdr:rowOff>65768</xdr:rowOff>
    </xdr:from>
    <xdr:to>
      <xdr:col>5</xdr:col>
      <xdr:colOff>1364343</xdr:colOff>
      <xdr:row>11</xdr:row>
      <xdr:rowOff>400503</xdr:rowOff>
    </xdr:to>
    <xdr:sp macro="" textlink="">
      <xdr:nvSpPr>
        <xdr:cNvPr id="5" name="4 Rectángulo"/>
        <xdr:cNvSpPr/>
      </xdr:nvSpPr>
      <xdr:spPr>
        <a:xfrm>
          <a:off x="7434943" y="846818"/>
          <a:ext cx="1501775" cy="3716110"/>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3</xdr:col>
      <xdr:colOff>50800</xdr:colOff>
      <xdr:row>11</xdr:row>
      <xdr:rowOff>104775</xdr:rowOff>
    </xdr:from>
    <xdr:to>
      <xdr:col>4</xdr:col>
      <xdr:colOff>76200</xdr:colOff>
      <xdr:row>11</xdr:row>
      <xdr:rowOff>438603</xdr:rowOff>
    </xdr:to>
    <xdr:sp macro="" textlink="">
      <xdr:nvSpPr>
        <xdr:cNvPr id="6" name="5 Llamada rectangular redondeada"/>
        <xdr:cNvSpPr/>
      </xdr:nvSpPr>
      <xdr:spPr>
        <a:xfrm>
          <a:off x="4594225" y="4267200"/>
          <a:ext cx="1539875" cy="333828"/>
        </a:xfrm>
        <a:prstGeom prst="wedgeRoundRectCallout">
          <a:avLst>
            <a:gd name="adj1" fmla="val 71109"/>
            <a:gd name="adj2" fmla="val -384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Almudena</a:t>
          </a:r>
        </a:p>
      </xdr:txBody>
    </xdr:sp>
    <xdr:clientData/>
  </xdr:twoCellAnchor>
  <xdr:twoCellAnchor>
    <xdr:from>
      <xdr:col>5</xdr:col>
      <xdr:colOff>1497693</xdr:colOff>
      <xdr:row>11</xdr:row>
      <xdr:rowOff>107950</xdr:rowOff>
    </xdr:from>
    <xdr:to>
      <xdr:col>6</xdr:col>
      <xdr:colOff>1459593</xdr:colOff>
      <xdr:row>11</xdr:row>
      <xdr:rowOff>429078</xdr:rowOff>
    </xdr:to>
    <xdr:sp macro="" textlink="">
      <xdr:nvSpPr>
        <xdr:cNvPr id="7" name="6 Llamada rectangular redondeada"/>
        <xdr:cNvSpPr/>
      </xdr:nvSpPr>
      <xdr:spPr>
        <a:xfrm>
          <a:off x="9070068" y="4270375"/>
          <a:ext cx="1476375" cy="321128"/>
        </a:xfrm>
        <a:prstGeom prst="wedgeRoundRectCallout">
          <a:avLst>
            <a:gd name="adj1" fmla="val -74065"/>
            <a:gd name="adj2" fmla="val -44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IP</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1304925</xdr:colOff>
      <xdr:row>154</xdr:row>
      <xdr:rowOff>180975</xdr:rowOff>
    </xdr:from>
    <xdr:to>
      <xdr:col>4</xdr:col>
      <xdr:colOff>619125</xdr:colOff>
      <xdr:row>162</xdr:row>
      <xdr:rowOff>47625</xdr:rowOff>
    </xdr:to>
    <xdr:sp macro="" textlink="">
      <xdr:nvSpPr>
        <xdr:cNvPr id="39937" name="AutoShape 1"/>
        <xdr:cNvSpPr>
          <a:spLocks noChangeArrowheads="1"/>
        </xdr:cNvSpPr>
      </xdr:nvSpPr>
      <xdr:spPr bwMode="auto">
        <a:xfrm>
          <a:off x="2819400" y="34147125"/>
          <a:ext cx="3857625" cy="1257300"/>
        </a:xfrm>
        <a:prstGeom prst="wedgeRoundRectCallout">
          <a:avLst>
            <a:gd name="adj1" fmla="val -39875"/>
            <a:gd name="adj2" fmla="val -71213"/>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s-ES" sz="1200" b="0" i="0" u="none" strike="noStrike" baseline="0">
              <a:solidFill>
                <a:srgbClr val="000000"/>
              </a:solidFill>
              <a:latin typeface="Arial"/>
              <a:cs typeface="Arial"/>
            </a:rPr>
            <a:t>Para describir la tarea, escoja una de las opciones del listado desplegable o escriba el nombre real de la tarea según se haya descrito en la memoria. El desplegable recoge la información que Vd. proporcionó en la solicitud para este apartado.</a:t>
          </a:r>
        </a:p>
      </xdr:txBody>
    </xdr:sp>
    <xdr:clientData/>
  </xdr:twoCellAnchor>
  <xdr:twoCellAnchor>
    <xdr:from>
      <xdr:col>7</xdr:col>
      <xdr:colOff>95250</xdr:colOff>
      <xdr:row>150</xdr:row>
      <xdr:rowOff>133350</xdr:rowOff>
    </xdr:from>
    <xdr:to>
      <xdr:col>7</xdr:col>
      <xdr:colOff>1009650</xdr:colOff>
      <xdr:row>154</xdr:row>
      <xdr:rowOff>152400</xdr:rowOff>
    </xdr:to>
    <xdr:sp macro="" textlink="">
      <xdr:nvSpPr>
        <xdr:cNvPr id="39938" name="AutoShape 2"/>
        <xdr:cNvSpPr>
          <a:spLocks/>
        </xdr:cNvSpPr>
      </xdr:nvSpPr>
      <xdr:spPr bwMode="auto">
        <a:xfrm>
          <a:off x="10696575" y="33442275"/>
          <a:ext cx="914400" cy="676275"/>
        </a:xfrm>
        <a:prstGeom prst="borderCallout1">
          <a:avLst>
            <a:gd name="adj1" fmla="val 111269"/>
            <a:gd name="adj2" fmla="val 87500"/>
            <a:gd name="adj3" fmla="val 111269"/>
            <a:gd name="adj4" fmla="val -126042"/>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s-ES" sz="1000" b="0" i="0" u="none" strike="noStrike" baseline="0">
              <a:solidFill>
                <a:srgbClr val="000000"/>
              </a:solidFill>
              <a:latin typeface="Arial"/>
              <a:cs typeface="Arial"/>
            </a:rPr>
            <a:t>REMANENTE DE HORAS NO ASIGNADAS A TAREAS</a:t>
          </a:r>
        </a:p>
      </xdr:txBody>
    </xdr:sp>
    <xdr:clientData/>
  </xdr:twoCellAnchor>
  <xdr:twoCellAnchor>
    <xdr:from>
      <xdr:col>3</xdr:col>
      <xdr:colOff>1297667</xdr:colOff>
      <xdr:row>1</xdr:row>
      <xdr:rowOff>59417</xdr:rowOff>
    </xdr:from>
    <xdr:to>
      <xdr:col>4</xdr:col>
      <xdr:colOff>1335768</xdr:colOff>
      <xdr:row>11</xdr:row>
      <xdr:rowOff>390977</xdr:rowOff>
    </xdr:to>
    <xdr:sp macro="" textlink="">
      <xdr:nvSpPr>
        <xdr:cNvPr id="4" name="3 Rectángulo"/>
        <xdr:cNvSpPr/>
      </xdr:nvSpPr>
      <xdr:spPr>
        <a:xfrm>
          <a:off x="5841092" y="840467"/>
          <a:ext cx="1552576" cy="3712935"/>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4</xdr:col>
      <xdr:colOff>1377043</xdr:colOff>
      <xdr:row>1</xdr:row>
      <xdr:rowOff>65768</xdr:rowOff>
    </xdr:from>
    <xdr:to>
      <xdr:col>5</xdr:col>
      <xdr:colOff>1364343</xdr:colOff>
      <xdr:row>11</xdr:row>
      <xdr:rowOff>400503</xdr:rowOff>
    </xdr:to>
    <xdr:sp macro="" textlink="">
      <xdr:nvSpPr>
        <xdr:cNvPr id="5" name="4 Rectángulo"/>
        <xdr:cNvSpPr/>
      </xdr:nvSpPr>
      <xdr:spPr>
        <a:xfrm>
          <a:off x="7434943" y="846818"/>
          <a:ext cx="1501775" cy="3716110"/>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3</xdr:col>
      <xdr:colOff>50800</xdr:colOff>
      <xdr:row>11</xdr:row>
      <xdr:rowOff>104775</xdr:rowOff>
    </xdr:from>
    <xdr:to>
      <xdr:col>4</xdr:col>
      <xdr:colOff>76200</xdr:colOff>
      <xdr:row>11</xdr:row>
      <xdr:rowOff>438603</xdr:rowOff>
    </xdr:to>
    <xdr:sp macro="" textlink="">
      <xdr:nvSpPr>
        <xdr:cNvPr id="6" name="5 Llamada rectangular redondeada"/>
        <xdr:cNvSpPr/>
      </xdr:nvSpPr>
      <xdr:spPr>
        <a:xfrm>
          <a:off x="4594225" y="4267200"/>
          <a:ext cx="1539875" cy="333828"/>
        </a:xfrm>
        <a:prstGeom prst="wedgeRoundRectCallout">
          <a:avLst>
            <a:gd name="adj1" fmla="val 71109"/>
            <a:gd name="adj2" fmla="val -384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Almudena</a:t>
          </a:r>
        </a:p>
      </xdr:txBody>
    </xdr:sp>
    <xdr:clientData/>
  </xdr:twoCellAnchor>
  <xdr:twoCellAnchor>
    <xdr:from>
      <xdr:col>5</xdr:col>
      <xdr:colOff>1497693</xdr:colOff>
      <xdr:row>11</xdr:row>
      <xdr:rowOff>107950</xdr:rowOff>
    </xdr:from>
    <xdr:to>
      <xdr:col>6</xdr:col>
      <xdr:colOff>1459593</xdr:colOff>
      <xdr:row>11</xdr:row>
      <xdr:rowOff>429078</xdr:rowOff>
    </xdr:to>
    <xdr:sp macro="" textlink="">
      <xdr:nvSpPr>
        <xdr:cNvPr id="7" name="6 Llamada rectangular redondeada"/>
        <xdr:cNvSpPr/>
      </xdr:nvSpPr>
      <xdr:spPr>
        <a:xfrm>
          <a:off x="9070068" y="4270375"/>
          <a:ext cx="1476375" cy="321128"/>
        </a:xfrm>
        <a:prstGeom prst="wedgeRoundRectCallout">
          <a:avLst>
            <a:gd name="adj1" fmla="val -74065"/>
            <a:gd name="adj2" fmla="val -44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IP</a:t>
          </a:r>
        </a:p>
      </xdr:txBody>
    </xdr:sp>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752475</xdr:colOff>
      <xdr:row>0</xdr:row>
      <xdr:rowOff>133350</xdr:rowOff>
    </xdr:from>
    <xdr:to>
      <xdr:col>8</xdr:col>
      <xdr:colOff>190500</xdr:colOff>
      <xdr:row>26</xdr:row>
      <xdr:rowOff>76200</xdr:rowOff>
    </xdr:to>
    <xdr:pic>
      <xdr:nvPicPr>
        <xdr:cNvPr id="827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52475" y="133350"/>
          <a:ext cx="5534025" cy="4152900"/>
        </a:xfrm>
        <a:prstGeom prst="rect">
          <a:avLst/>
        </a:prstGeom>
        <a:noFill/>
        <a:ln w="1">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1304925</xdr:colOff>
      <xdr:row>154</xdr:row>
      <xdr:rowOff>180975</xdr:rowOff>
    </xdr:from>
    <xdr:to>
      <xdr:col>4</xdr:col>
      <xdr:colOff>619125</xdr:colOff>
      <xdr:row>162</xdr:row>
      <xdr:rowOff>47625</xdr:rowOff>
    </xdr:to>
    <xdr:sp macro="" textlink="">
      <xdr:nvSpPr>
        <xdr:cNvPr id="13313" name="AutoShape 1"/>
        <xdr:cNvSpPr>
          <a:spLocks noChangeArrowheads="1"/>
        </xdr:cNvSpPr>
      </xdr:nvSpPr>
      <xdr:spPr bwMode="auto">
        <a:xfrm>
          <a:off x="2819400" y="34147125"/>
          <a:ext cx="3857625" cy="1257300"/>
        </a:xfrm>
        <a:prstGeom prst="wedgeRoundRectCallout">
          <a:avLst>
            <a:gd name="adj1" fmla="val -39875"/>
            <a:gd name="adj2" fmla="val -71213"/>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s-ES" sz="1200" b="0" i="0" u="none" strike="noStrike" baseline="0">
              <a:solidFill>
                <a:srgbClr val="000000"/>
              </a:solidFill>
              <a:latin typeface="Arial"/>
              <a:cs typeface="Arial"/>
            </a:rPr>
            <a:t>Para describir la tarea, escoja una de las opciones del listado desplegable o escriba el nombre real de la tarea según se haya descrito en la memoria. El desplegable recoge la información que Vd. proporcionó en la solicitud para este apartado.</a:t>
          </a:r>
        </a:p>
      </xdr:txBody>
    </xdr:sp>
    <xdr:clientData/>
  </xdr:twoCellAnchor>
  <xdr:twoCellAnchor>
    <xdr:from>
      <xdr:col>7</xdr:col>
      <xdr:colOff>95250</xdr:colOff>
      <xdr:row>150</xdr:row>
      <xdr:rowOff>133350</xdr:rowOff>
    </xdr:from>
    <xdr:to>
      <xdr:col>7</xdr:col>
      <xdr:colOff>1009650</xdr:colOff>
      <xdr:row>154</xdr:row>
      <xdr:rowOff>152400</xdr:rowOff>
    </xdr:to>
    <xdr:sp macro="" textlink="">
      <xdr:nvSpPr>
        <xdr:cNvPr id="13314" name="AutoShape 2"/>
        <xdr:cNvSpPr>
          <a:spLocks/>
        </xdr:cNvSpPr>
      </xdr:nvSpPr>
      <xdr:spPr bwMode="auto">
        <a:xfrm>
          <a:off x="10696575" y="33442275"/>
          <a:ext cx="914400" cy="676275"/>
        </a:xfrm>
        <a:prstGeom prst="borderCallout1">
          <a:avLst>
            <a:gd name="adj1" fmla="val 111269"/>
            <a:gd name="adj2" fmla="val 87500"/>
            <a:gd name="adj3" fmla="val 111269"/>
            <a:gd name="adj4" fmla="val -126042"/>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s-ES" sz="1000" b="0" i="0" u="none" strike="noStrike" baseline="0">
              <a:solidFill>
                <a:srgbClr val="000000"/>
              </a:solidFill>
              <a:latin typeface="Arial"/>
              <a:cs typeface="Arial"/>
            </a:rPr>
            <a:t>REMANENTE DE HORAS NO ASIGNADAS A TAREAS</a:t>
          </a:r>
        </a:p>
      </xdr:txBody>
    </xdr:sp>
    <xdr:clientData/>
  </xdr:twoCellAnchor>
  <xdr:twoCellAnchor>
    <xdr:from>
      <xdr:col>3</xdr:col>
      <xdr:colOff>1297667</xdr:colOff>
      <xdr:row>1</xdr:row>
      <xdr:rowOff>59417</xdr:rowOff>
    </xdr:from>
    <xdr:to>
      <xdr:col>4</xdr:col>
      <xdr:colOff>1335768</xdr:colOff>
      <xdr:row>11</xdr:row>
      <xdr:rowOff>390977</xdr:rowOff>
    </xdr:to>
    <xdr:sp macro="" textlink="">
      <xdr:nvSpPr>
        <xdr:cNvPr id="4" name="3 Rectángulo"/>
        <xdr:cNvSpPr/>
      </xdr:nvSpPr>
      <xdr:spPr>
        <a:xfrm>
          <a:off x="5841092" y="840467"/>
          <a:ext cx="1552576" cy="3712935"/>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4</xdr:col>
      <xdr:colOff>1377043</xdr:colOff>
      <xdr:row>1</xdr:row>
      <xdr:rowOff>65768</xdr:rowOff>
    </xdr:from>
    <xdr:to>
      <xdr:col>5</xdr:col>
      <xdr:colOff>1364343</xdr:colOff>
      <xdr:row>11</xdr:row>
      <xdr:rowOff>400503</xdr:rowOff>
    </xdr:to>
    <xdr:sp macro="" textlink="">
      <xdr:nvSpPr>
        <xdr:cNvPr id="5" name="4 Rectángulo"/>
        <xdr:cNvSpPr/>
      </xdr:nvSpPr>
      <xdr:spPr>
        <a:xfrm>
          <a:off x="7434943" y="846818"/>
          <a:ext cx="1501775" cy="3716110"/>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3</xdr:col>
      <xdr:colOff>50800</xdr:colOff>
      <xdr:row>11</xdr:row>
      <xdr:rowOff>104775</xdr:rowOff>
    </xdr:from>
    <xdr:to>
      <xdr:col>4</xdr:col>
      <xdr:colOff>76200</xdr:colOff>
      <xdr:row>11</xdr:row>
      <xdr:rowOff>438603</xdr:rowOff>
    </xdr:to>
    <xdr:sp macro="" textlink="">
      <xdr:nvSpPr>
        <xdr:cNvPr id="6" name="5 Llamada rectangular redondeada"/>
        <xdr:cNvSpPr/>
      </xdr:nvSpPr>
      <xdr:spPr>
        <a:xfrm>
          <a:off x="4594225" y="4267200"/>
          <a:ext cx="1539875" cy="333828"/>
        </a:xfrm>
        <a:prstGeom prst="wedgeRoundRectCallout">
          <a:avLst>
            <a:gd name="adj1" fmla="val 71109"/>
            <a:gd name="adj2" fmla="val -384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Almudena</a:t>
          </a:r>
        </a:p>
      </xdr:txBody>
    </xdr:sp>
    <xdr:clientData/>
  </xdr:twoCellAnchor>
  <xdr:twoCellAnchor>
    <xdr:from>
      <xdr:col>5</xdr:col>
      <xdr:colOff>1497693</xdr:colOff>
      <xdr:row>11</xdr:row>
      <xdr:rowOff>107950</xdr:rowOff>
    </xdr:from>
    <xdr:to>
      <xdr:col>6</xdr:col>
      <xdr:colOff>1459593</xdr:colOff>
      <xdr:row>11</xdr:row>
      <xdr:rowOff>429078</xdr:rowOff>
    </xdr:to>
    <xdr:sp macro="" textlink="">
      <xdr:nvSpPr>
        <xdr:cNvPr id="7" name="6 Llamada rectangular redondeada"/>
        <xdr:cNvSpPr/>
      </xdr:nvSpPr>
      <xdr:spPr>
        <a:xfrm>
          <a:off x="9070068" y="4270375"/>
          <a:ext cx="1476375" cy="321128"/>
        </a:xfrm>
        <a:prstGeom prst="wedgeRoundRectCallout">
          <a:avLst>
            <a:gd name="adj1" fmla="val -74065"/>
            <a:gd name="adj2" fmla="val -44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IP</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1304925</xdr:colOff>
      <xdr:row>154</xdr:row>
      <xdr:rowOff>180975</xdr:rowOff>
    </xdr:from>
    <xdr:to>
      <xdr:col>4</xdr:col>
      <xdr:colOff>619125</xdr:colOff>
      <xdr:row>162</xdr:row>
      <xdr:rowOff>47625</xdr:rowOff>
    </xdr:to>
    <xdr:sp macro="" textlink="">
      <xdr:nvSpPr>
        <xdr:cNvPr id="14337" name="AutoShape 1"/>
        <xdr:cNvSpPr>
          <a:spLocks noChangeArrowheads="1"/>
        </xdr:cNvSpPr>
      </xdr:nvSpPr>
      <xdr:spPr bwMode="auto">
        <a:xfrm>
          <a:off x="2819400" y="34147125"/>
          <a:ext cx="3857625" cy="1257300"/>
        </a:xfrm>
        <a:prstGeom prst="wedgeRoundRectCallout">
          <a:avLst>
            <a:gd name="adj1" fmla="val -39875"/>
            <a:gd name="adj2" fmla="val -71213"/>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s-ES" sz="1200" b="0" i="0" u="none" strike="noStrike" baseline="0">
              <a:solidFill>
                <a:srgbClr val="000000"/>
              </a:solidFill>
              <a:latin typeface="Arial"/>
              <a:cs typeface="Arial"/>
            </a:rPr>
            <a:t>Para describir la tarea, escoja una de las opciones del listado desplegable o escriba el nombre real de la tarea según se haya descrito en la memoria. El desplegable recoge la información que Vd. proporcionó en la solicitud para este apartado.</a:t>
          </a:r>
        </a:p>
      </xdr:txBody>
    </xdr:sp>
    <xdr:clientData/>
  </xdr:twoCellAnchor>
  <xdr:twoCellAnchor>
    <xdr:from>
      <xdr:col>7</xdr:col>
      <xdr:colOff>95250</xdr:colOff>
      <xdr:row>150</xdr:row>
      <xdr:rowOff>133350</xdr:rowOff>
    </xdr:from>
    <xdr:to>
      <xdr:col>7</xdr:col>
      <xdr:colOff>1009650</xdr:colOff>
      <xdr:row>154</xdr:row>
      <xdr:rowOff>152400</xdr:rowOff>
    </xdr:to>
    <xdr:sp macro="" textlink="">
      <xdr:nvSpPr>
        <xdr:cNvPr id="14338" name="AutoShape 2"/>
        <xdr:cNvSpPr>
          <a:spLocks/>
        </xdr:cNvSpPr>
      </xdr:nvSpPr>
      <xdr:spPr bwMode="auto">
        <a:xfrm>
          <a:off x="10696575" y="33442275"/>
          <a:ext cx="914400" cy="676275"/>
        </a:xfrm>
        <a:prstGeom prst="borderCallout1">
          <a:avLst>
            <a:gd name="adj1" fmla="val 111269"/>
            <a:gd name="adj2" fmla="val 87500"/>
            <a:gd name="adj3" fmla="val 111269"/>
            <a:gd name="adj4" fmla="val -126042"/>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s-ES" sz="1000" b="0" i="0" u="none" strike="noStrike" baseline="0">
              <a:solidFill>
                <a:srgbClr val="000000"/>
              </a:solidFill>
              <a:latin typeface="Arial"/>
              <a:cs typeface="Arial"/>
            </a:rPr>
            <a:t>REMANENTE DE HORAS NO ASIGNADAS A TAREAS</a:t>
          </a:r>
        </a:p>
      </xdr:txBody>
    </xdr:sp>
    <xdr:clientData/>
  </xdr:twoCellAnchor>
  <xdr:twoCellAnchor>
    <xdr:from>
      <xdr:col>5</xdr:col>
      <xdr:colOff>1460954</xdr:colOff>
      <xdr:row>3</xdr:row>
      <xdr:rowOff>190500</xdr:rowOff>
    </xdr:from>
    <xdr:to>
      <xdr:col>6</xdr:col>
      <xdr:colOff>1499054</xdr:colOff>
      <xdr:row>14</xdr:row>
      <xdr:rowOff>336549</xdr:rowOff>
    </xdr:to>
    <xdr:sp macro="" textlink="">
      <xdr:nvSpPr>
        <xdr:cNvPr id="4" name="3 Rectángulo"/>
        <xdr:cNvSpPr/>
      </xdr:nvSpPr>
      <xdr:spPr>
        <a:xfrm>
          <a:off x="9012918" y="1347107"/>
          <a:ext cx="1548493" cy="5017406"/>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7</xdr:col>
      <xdr:colOff>16328</xdr:colOff>
      <xdr:row>3</xdr:row>
      <xdr:rowOff>190501</xdr:rowOff>
    </xdr:from>
    <xdr:to>
      <xdr:col>8</xdr:col>
      <xdr:colOff>3628</xdr:colOff>
      <xdr:row>14</xdr:row>
      <xdr:rowOff>346076</xdr:rowOff>
    </xdr:to>
    <xdr:sp macro="" textlink="">
      <xdr:nvSpPr>
        <xdr:cNvPr id="5" name="4 Rectángulo"/>
        <xdr:cNvSpPr/>
      </xdr:nvSpPr>
      <xdr:spPr>
        <a:xfrm>
          <a:off x="10589078" y="1347108"/>
          <a:ext cx="1497693" cy="5026932"/>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4</xdr:col>
      <xdr:colOff>1221016</xdr:colOff>
      <xdr:row>14</xdr:row>
      <xdr:rowOff>145597</xdr:rowOff>
    </xdr:from>
    <xdr:to>
      <xdr:col>5</xdr:col>
      <xdr:colOff>1246415</xdr:colOff>
      <xdr:row>15</xdr:row>
      <xdr:rowOff>84818</xdr:rowOff>
    </xdr:to>
    <xdr:sp macro="" textlink="">
      <xdr:nvSpPr>
        <xdr:cNvPr id="6" name="5 Llamada rectangular redondeada"/>
        <xdr:cNvSpPr/>
      </xdr:nvSpPr>
      <xdr:spPr>
        <a:xfrm>
          <a:off x="7262587" y="6173561"/>
          <a:ext cx="1535792" cy="333828"/>
        </a:xfrm>
        <a:prstGeom prst="wedgeRoundRectCallout">
          <a:avLst>
            <a:gd name="adj1" fmla="val 71109"/>
            <a:gd name="adj2" fmla="val -384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Almudena</a:t>
          </a:r>
        </a:p>
      </xdr:txBody>
    </xdr:sp>
    <xdr:clientData/>
  </xdr:twoCellAnchor>
  <xdr:twoCellAnchor>
    <xdr:from>
      <xdr:col>8</xdr:col>
      <xdr:colOff>300264</xdr:colOff>
      <xdr:row>14</xdr:row>
      <xdr:rowOff>175987</xdr:rowOff>
    </xdr:from>
    <xdr:to>
      <xdr:col>9</xdr:col>
      <xdr:colOff>629557</xdr:colOff>
      <xdr:row>15</xdr:row>
      <xdr:rowOff>102508</xdr:rowOff>
    </xdr:to>
    <xdr:sp macro="" textlink="">
      <xdr:nvSpPr>
        <xdr:cNvPr id="7" name="6 Llamada rectangular redondeada"/>
        <xdr:cNvSpPr/>
      </xdr:nvSpPr>
      <xdr:spPr>
        <a:xfrm>
          <a:off x="12383407" y="6203951"/>
          <a:ext cx="1472293" cy="321128"/>
        </a:xfrm>
        <a:prstGeom prst="wedgeRoundRectCallout">
          <a:avLst>
            <a:gd name="adj1" fmla="val -74065"/>
            <a:gd name="adj2" fmla="val -44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IP</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1304925</xdr:colOff>
      <xdr:row>154</xdr:row>
      <xdr:rowOff>180975</xdr:rowOff>
    </xdr:from>
    <xdr:to>
      <xdr:col>4</xdr:col>
      <xdr:colOff>619125</xdr:colOff>
      <xdr:row>162</xdr:row>
      <xdr:rowOff>47625</xdr:rowOff>
    </xdr:to>
    <xdr:sp macro="" textlink="">
      <xdr:nvSpPr>
        <xdr:cNvPr id="15361" name="AutoShape 1"/>
        <xdr:cNvSpPr>
          <a:spLocks noChangeArrowheads="1"/>
        </xdr:cNvSpPr>
      </xdr:nvSpPr>
      <xdr:spPr bwMode="auto">
        <a:xfrm>
          <a:off x="2819400" y="34147125"/>
          <a:ext cx="3857625" cy="1257300"/>
        </a:xfrm>
        <a:prstGeom prst="wedgeRoundRectCallout">
          <a:avLst>
            <a:gd name="adj1" fmla="val -39875"/>
            <a:gd name="adj2" fmla="val -71213"/>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s-ES" sz="1200" b="0" i="0" u="none" strike="noStrike" baseline="0">
              <a:solidFill>
                <a:srgbClr val="000000"/>
              </a:solidFill>
              <a:latin typeface="Arial"/>
              <a:cs typeface="Arial"/>
            </a:rPr>
            <a:t>Para describir la tarea, escoja una de las opciones del listado desplegable o escriba el nombre real de la tarea según se haya descrito en la memoria. El desplegable recoge la información que Vd. proporcionó en la solicitud para este apartado.</a:t>
          </a:r>
        </a:p>
      </xdr:txBody>
    </xdr:sp>
    <xdr:clientData/>
  </xdr:twoCellAnchor>
  <xdr:twoCellAnchor>
    <xdr:from>
      <xdr:col>7</xdr:col>
      <xdr:colOff>95250</xdr:colOff>
      <xdr:row>150</xdr:row>
      <xdr:rowOff>133350</xdr:rowOff>
    </xdr:from>
    <xdr:to>
      <xdr:col>7</xdr:col>
      <xdr:colOff>1009650</xdr:colOff>
      <xdr:row>154</xdr:row>
      <xdr:rowOff>152400</xdr:rowOff>
    </xdr:to>
    <xdr:sp macro="" textlink="">
      <xdr:nvSpPr>
        <xdr:cNvPr id="15362" name="AutoShape 2"/>
        <xdr:cNvSpPr>
          <a:spLocks/>
        </xdr:cNvSpPr>
      </xdr:nvSpPr>
      <xdr:spPr bwMode="auto">
        <a:xfrm>
          <a:off x="10696575" y="33442275"/>
          <a:ext cx="914400" cy="676275"/>
        </a:xfrm>
        <a:prstGeom prst="borderCallout1">
          <a:avLst>
            <a:gd name="adj1" fmla="val 111269"/>
            <a:gd name="adj2" fmla="val 87500"/>
            <a:gd name="adj3" fmla="val 111269"/>
            <a:gd name="adj4" fmla="val -126042"/>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s-ES" sz="1000" b="0" i="0" u="none" strike="noStrike" baseline="0">
              <a:solidFill>
                <a:srgbClr val="000000"/>
              </a:solidFill>
              <a:latin typeface="Arial"/>
              <a:cs typeface="Arial"/>
            </a:rPr>
            <a:t>REMANENTE DE HORAS NO ASIGNADAS A TAREAS</a:t>
          </a:r>
        </a:p>
      </xdr:txBody>
    </xdr:sp>
    <xdr:clientData/>
  </xdr:twoCellAnchor>
  <xdr:twoCellAnchor>
    <xdr:from>
      <xdr:col>3</xdr:col>
      <xdr:colOff>1297667</xdr:colOff>
      <xdr:row>1</xdr:row>
      <xdr:rowOff>59417</xdr:rowOff>
    </xdr:from>
    <xdr:to>
      <xdr:col>4</xdr:col>
      <xdr:colOff>1335768</xdr:colOff>
      <xdr:row>11</xdr:row>
      <xdr:rowOff>390977</xdr:rowOff>
    </xdr:to>
    <xdr:sp macro="" textlink="">
      <xdr:nvSpPr>
        <xdr:cNvPr id="4" name="3 Rectángulo"/>
        <xdr:cNvSpPr/>
      </xdr:nvSpPr>
      <xdr:spPr>
        <a:xfrm>
          <a:off x="5841092" y="840467"/>
          <a:ext cx="1552576" cy="3712935"/>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4</xdr:col>
      <xdr:colOff>1377043</xdr:colOff>
      <xdr:row>1</xdr:row>
      <xdr:rowOff>65768</xdr:rowOff>
    </xdr:from>
    <xdr:to>
      <xdr:col>5</xdr:col>
      <xdr:colOff>1364343</xdr:colOff>
      <xdr:row>11</xdr:row>
      <xdr:rowOff>400503</xdr:rowOff>
    </xdr:to>
    <xdr:sp macro="" textlink="">
      <xdr:nvSpPr>
        <xdr:cNvPr id="5" name="4 Rectángulo"/>
        <xdr:cNvSpPr/>
      </xdr:nvSpPr>
      <xdr:spPr>
        <a:xfrm>
          <a:off x="7434943" y="846818"/>
          <a:ext cx="1501775" cy="3716110"/>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3</xdr:col>
      <xdr:colOff>50800</xdr:colOff>
      <xdr:row>11</xdr:row>
      <xdr:rowOff>104775</xdr:rowOff>
    </xdr:from>
    <xdr:to>
      <xdr:col>4</xdr:col>
      <xdr:colOff>76200</xdr:colOff>
      <xdr:row>11</xdr:row>
      <xdr:rowOff>438603</xdr:rowOff>
    </xdr:to>
    <xdr:sp macro="" textlink="">
      <xdr:nvSpPr>
        <xdr:cNvPr id="6" name="5 Llamada rectangular redondeada"/>
        <xdr:cNvSpPr/>
      </xdr:nvSpPr>
      <xdr:spPr>
        <a:xfrm>
          <a:off x="4594225" y="4267200"/>
          <a:ext cx="1539875" cy="333828"/>
        </a:xfrm>
        <a:prstGeom prst="wedgeRoundRectCallout">
          <a:avLst>
            <a:gd name="adj1" fmla="val 71109"/>
            <a:gd name="adj2" fmla="val -384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Almudena</a:t>
          </a:r>
        </a:p>
      </xdr:txBody>
    </xdr:sp>
    <xdr:clientData/>
  </xdr:twoCellAnchor>
  <xdr:twoCellAnchor>
    <xdr:from>
      <xdr:col>5</xdr:col>
      <xdr:colOff>1497693</xdr:colOff>
      <xdr:row>11</xdr:row>
      <xdr:rowOff>107950</xdr:rowOff>
    </xdr:from>
    <xdr:to>
      <xdr:col>6</xdr:col>
      <xdr:colOff>1459593</xdr:colOff>
      <xdr:row>11</xdr:row>
      <xdr:rowOff>429078</xdr:rowOff>
    </xdr:to>
    <xdr:sp macro="" textlink="">
      <xdr:nvSpPr>
        <xdr:cNvPr id="7" name="6 Llamada rectangular redondeada"/>
        <xdr:cNvSpPr/>
      </xdr:nvSpPr>
      <xdr:spPr>
        <a:xfrm>
          <a:off x="9070068" y="4270375"/>
          <a:ext cx="1476375" cy="321128"/>
        </a:xfrm>
        <a:prstGeom prst="wedgeRoundRectCallout">
          <a:avLst>
            <a:gd name="adj1" fmla="val -74065"/>
            <a:gd name="adj2" fmla="val -44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IP</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1304925</xdr:colOff>
      <xdr:row>154</xdr:row>
      <xdr:rowOff>180975</xdr:rowOff>
    </xdr:from>
    <xdr:to>
      <xdr:col>4</xdr:col>
      <xdr:colOff>619125</xdr:colOff>
      <xdr:row>162</xdr:row>
      <xdr:rowOff>47625</xdr:rowOff>
    </xdr:to>
    <xdr:sp macro="" textlink="">
      <xdr:nvSpPr>
        <xdr:cNvPr id="16385" name="AutoShape 1"/>
        <xdr:cNvSpPr>
          <a:spLocks noChangeArrowheads="1"/>
        </xdr:cNvSpPr>
      </xdr:nvSpPr>
      <xdr:spPr bwMode="auto">
        <a:xfrm>
          <a:off x="2819400" y="34147125"/>
          <a:ext cx="3857625" cy="1257300"/>
        </a:xfrm>
        <a:prstGeom prst="wedgeRoundRectCallout">
          <a:avLst>
            <a:gd name="adj1" fmla="val -39875"/>
            <a:gd name="adj2" fmla="val -71213"/>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s-ES" sz="1200" b="0" i="0" u="none" strike="noStrike" baseline="0">
              <a:solidFill>
                <a:srgbClr val="000000"/>
              </a:solidFill>
              <a:latin typeface="Arial"/>
              <a:cs typeface="Arial"/>
            </a:rPr>
            <a:t>Para describir la tarea, escoja una de las opciones del listado desplegable o escriba el nombre real de la tarea según se haya descrito en la memoria. El desplegable recoge la información que Vd. proporcionó en la solicitud para este apartado.</a:t>
          </a:r>
        </a:p>
      </xdr:txBody>
    </xdr:sp>
    <xdr:clientData/>
  </xdr:twoCellAnchor>
  <xdr:twoCellAnchor>
    <xdr:from>
      <xdr:col>7</xdr:col>
      <xdr:colOff>95250</xdr:colOff>
      <xdr:row>150</xdr:row>
      <xdr:rowOff>133350</xdr:rowOff>
    </xdr:from>
    <xdr:to>
      <xdr:col>7</xdr:col>
      <xdr:colOff>1009650</xdr:colOff>
      <xdr:row>154</xdr:row>
      <xdr:rowOff>152400</xdr:rowOff>
    </xdr:to>
    <xdr:sp macro="" textlink="">
      <xdr:nvSpPr>
        <xdr:cNvPr id="16386" name="AutoShape 2"/>
        <xdr:cNvSpPr>
          <a:spLocks/>
        </xdr:cNvSpPr>
      </xdr:nvSpPr>
      <xdr:spPr bwMode="auto">
        <a:xfrm>
          <a:off x="10696575" y="33442275"/>
          <a:ext cx="914400" cy="676275"/>
        </a:xfrm>
        <a:prstGeom prst="borderCallout1">
          <a:avLst>
            <a:gd name="adj1" fmla="val 111269"/>
            <a:gd name="adj2" fmla="val 87500"/>
            <a:gd name="adj3" fmla="val 111269"/>
            <a:gd name="adj4" fmla="val -126042"/>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s-ES" sz="1000" b="0" i="0" u="none" strike="noStrike" baseline="0">
              <a:solidFill>
                <a:srgbClr val="000000"/>
              </a:solidFill>
              <a:latin typeface="Arial"/>
              <a:cs typeface="Arial"/>
            </a:rPr>
            <a:t>REMANENTE DE HORAS NO ASIGNADAS A TAREAS</a:t>
          </a:r>
        </a:p>
      </xdr:txBody>
    </xdr:sp>
    <xdr:clientData/>
  </xdr:twoCellAnchor>
  <xdr:twoCellAnchor>
    <xdr:from>
      <xdr:col>3</xdr:col>
      <xdr:colOff>1297667</xdr:colOff>
      <xdr:row>1</xdr:row>
      <xdr:rowOff>59417</xdr:rowOff>
    </xdr:from>
    <xdr:to>
      <xdr:col>4</xdr:col>
      <xdr:colOff>1335768</xdr:colOff>
      <xdr:row>11</xdr:row>
      <xdr:rowOff>390977</xdr:rowOff>
    </xdr:to>
    <xdr:sp macro="" textlink="">
      <xdr:nvSpPr>
        <xdr:cNvPr id="4" name="3 Rectángulo"/>
        <xdr:cNvSpPr/>
      </xdr:nvSpPr>
      <xdr:spPr>
        <a:xfrm>
          <a:off x="5841092" y="840467"/>
          <a:ext cx="1552576" cy="3712935"/>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4</xdr:col>
      <xdr:colOff>1377043</xdr:colOff>
      <xdr:row>1</xdr:row>
      <xdr:rowOff>65768</xdr:rowOff>
    </xdr:from>
    <xdr:to>
      <xdr:col>5</xdr:col>
      <xdr:colOff>1364343</xdr:colOff>
      <xdr:row>11</xdr:row>
      <xdr:rowOff>400503</xdr:rowOff>
    </xdr:to>
    <xdr:sp macro="" textlink="">
      <xdr:nvSpPr>
        <xdr:cNvPr id="5" name="4 Rectángulo"/>
        <xdr:cNvSpPr/>
      </xdr:nvSpPr>
      <xdr:spPr>
        <a:xfrm>
          <a:off x="7434943" y="846818"/>
          <a:ext cx="1501775" cy="3716110"/>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3</xdr:col>
      <xdr:colOff>50800</xdr:colOff>
      <xdr:row>11</xdr:row>
      <xdr:rowOff>104775</xdr:rowOff>
    </xdr:from>
    <xdr:to>
      <xdr:col>4</xdr:col>
      <xdr:colOff>76200</xdr:colOff>
      <xdr:row>11</xdr:row>
      <xdr:rowOff>438603</xdr:rowOff>
    </xdr:to>
    <xdr:sp macro="" textlink="">
      <xdr:nvSpPr>
        <xdr:cNvPr id="6" name="5 Llamada rectangular redondeada"/>
        <xdr:cNvSpPr/>
      </xdr:nvSpPr>
      <xdr:spPr>
        <a:xfrm>
          <a:off x="4594225" y="4267200"/>
          <a:ext cx="1539875" cy="333828"/>
        </a:xfrm>
        <a:prstGeom prst="wedgeRoundRectCallout">
          <a:avLst>
            <a:gd name="adj1" fmla="val 71109"/>
            <a:gd name="adj2" fmla="val -384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Almudena</a:t>
          </a:r>
        </a:p>
      </xdr:txBody>
    </xdr:sp>
    <xdr:clientData/>
  </xdr:twoCellAnchor>
  <xdr:twoCellAnchor>
    <xdr:from>
      <xdr:col>5</xdr:col>
      <xdr:colOff>1497693</xdr:colOff>
      <xdr:row>11</xdr:row>
      <xdr:rowOff>107950</xdr:rowOff>
    </xdr:from>
    <xdr:to>
      <xdr:col>6</xdr:col>
      <xdr:colOff>1459593</xdr:colOff>
      <xdr:row>11</xdr:row>
      <xdr:rowOff>429078</xdr:rowOff>
    </xdr:to>
    <xdr:sp macro="" textlink="">
      <xdr:nvSpPr>
        <xdr:cNvPr id="7" name="6 Llamada rectangular redondeada"/>
        <xdr:cNvSpPr/>
      </xdr:nvSpPr>
      <xdr:spPr>
        <a:xfrm>
          <a:off x="9070068" y="4270375"/>
          <a:ext cx="1476375" cy="321128"/>
        </a:xfrm>
        <a:prstGeom prst="wedgeRoundRectCallout">
          <a:avLst>
            <a:gd name="adj1" fmla="val -74065"/>
            <a:gd name="adj2" fmla="val -44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IP</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1304925</xdr:colOff>
      <xdr:row>154</xdr:row>
      <xdr:rowOff>180975</xdr:rowOff>
    </xdr:from>
    <xdr:to>
      <xdr:col>4</xdr:col>
      <xdr:colOff>619125</xdr:colOff>
      <xdr:row>162</xdr:row>
      <xdr:rowOff>47625</xdr:rowOff>
    </xdr:to>
    <xdr:sp macro="" textlink="">
      <xdr:nvSpPr>
        <xdr:cNvPr id="17409" name="AutoShape 1"/>
        <xdr:cNvSpPr>
          <a:spLocks noChangeArrowheads="1"/>
        </xdr:cNvSpPr>
      </xdr:nvSpPr>
      <xdr:spPr bwMode="auto">
        <a:xfrm>
          <a:off x="2819400" y="34147125"/>
          <a:ext cx="3857625" cy="1257300"/>
        </a:xfrm>
        <a:prstGeom prst="wedgeRoundRectCallout">
          <a:avLst>
            <a:gd name="adj1" fmla="val -39875"/>
            <a:gd name="adj2" fmla="val -71213"/>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s-ES" sz="1200" b="0" i="0" u="none" strike="noStrike" baseline="0">
              <a:solidFill>
                <a:srgbClr val="000000"/>
              </a:solidFill>
              <a:latin typeface="Arial"/>
              <a:cs typeface="Arial"/>
            </a:rPr>
            <a:t>Para describir la tarea, escoja una de las opciones del listado desplegable o escriba el nombre real de la tarea según se haya descrito en la memoria. El desplegable recoge la información que Vd. proporcionó en la solicitud para este apartado.</a:t>
          </a:r>
        </a:p>
      </xdr:txBody>
    </xdr:sp>
    <xdr:clientData/>
  </xdr:twoCellAnchor>
  <xdr:twoCellAnchor>
    <xdr:from>
      <xdr:col>7</xdr:col>
      <xdr:colOff>95250</xdr:colOff>
      <xdr:row>150</xdr:row>
      <xdr:rowOff>133350</xdr:rowOff>
    </xdr:from>
    <xdr:to>
      <xdr:col>7</xdr:col>
      <xdr:colOff>1009650</xdr:colOff>
      <xdr:row>154</xdr:row>
      <xdr:rowOff>152400</xdr:rowOff>
    </xdr:to>
    <xdr:sp macro="" textlink="">
      <xdr:nvSpPr>
        <xdr:cNvPr id="17410" name="AutoShape 2"/>
        <xdr:cNvSpPr>
          <a:spLocks/>
        </xdr:cNvSpPr>
      </xdr:nvSpPr>
      <xdr:spPr bwMode="auto">
        <a:xfrm>
          <a:off x="10696575" y="33442275"/>
          <a:ext cx="914400" cy="676275"/>
        </a:xfrm>
        <a:prstGeom prst="borderCallout1">
          <a:avLst>
            <a:gd name="adj1" fmla="val 111269"/>
            <a:gd name="adj2" fmla="val 87500"/>
            <a:gd name="adj3" fmla="val 111269"/>
            <a:gd name="adj4" fmla="val -126042"/>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s-ES" sz="1000" b="0" i="0" u="none" strike="noStrike" baseline="0">
              <a:solidFill>
                <a:srgbClr val="000000"/>
              </a:solidFill>
              <a:latin typeface="Arial"/>
              <a:cs typeface="Arial"/>
            </a:rPr>
            <a:t>REMANENTE DE HORAS NO ASIGNADAS A TAREAS</a:t>
          </a:r>
        </a:p>
      </xdr:txBody>
    </xdr:sp>
    <xdr:clientData/>
  </xdr:twoCellAnchor>
  <xdr:twoCellAnchor>
    <xdr:from>
      <xdr:col>3</xdr:col>
      <xdr:colOff>1297667</xdr:colOff>
      <xdr:row>1</xdr:row>
      <xdr:rowOff>59417</xdr:rowOff>
    </xdr:from>
    <xdr:to>
      <xdr:col>4</xdr:col>
      <xdr:colOff>1335768</xdr:colOff>
      <xdr:row>11</xdr:row>
      <xdr:rowOff>390977</xdr:rowOff>
    </xdr:to>
    <xdr:sp macro="" textlink="">
      <xdr:nvSpPr>
        <xdr:cNvPr id="4" name="3 Rectángulo"/>
        <xdr:cNvSpPr/>
      </xdr:nvSpPr>
      <xdr:spPr>
        <a:xfrm>
          <a:off x="5841092" y="840467"/>
          <a:ext cx="1552576" cy="3712935"/>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4</xdr:col>
      <xdr:colOff>1377043</xdr:colOff>
      <xdr:row>1</xdr:row>
      <xdr:rowOff>65768</xdr:rowOff>
    </xdr:from>
    <xdr:to>
      <xdr:col>5</xdr:col>
      <xdr:colOff>1364343</xdr:colOff>
      <xdr:row>11</xdr:row>
      <xdr:rowOff>400503</xdr:rowOff>
    </xdr:to>
    <xdr:sp macro="" textlink="">
      <xdr:nvSpPr>
        <xdr:cNvPr id="5" name="4 Rectángulo"/>
        <xdr:cNvSpPr/>
      </xdr:nvSpPr>
      <xdr:spPr>
        <a:xfrm>
          <a:off x="7434943" y="846818"/>
          <a:ext cx="1501775" cy="3716110"/>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3</xdr:col>
      <xdr:colOff>50800</xdr:colOff>
      <xdr:row>11</xdr:row>
      <xdr:rowOff>104775</xdr:rowOff>
    </xdr:from>
    <xdr:to>
      <xdr:col>4</xdr:col>
      <xdr:colOff>76200</xdr:colOff>
      <xdr:row>11</xdr:row>
      <xdr:rowOff>438603</xdr:rowOff>
    </xdr:to>
    <xdr:sp macro="" textlink="">
      <xdr:nvSpPr>
        <xdr:cNvPr id="6" name="5 Llamada rectangular redondeada"/>
        <xdr:cNvSpPr/>
      </xdr:nvSpPr>
      <xdr:spPr>
        <a:xfrm>
          <a:off x="4594225" y="4267200"/>
          <a:ext cx="1539875" cy="333828"/>
        </a:xfrm>
        <a:prstGeom prst="wedgeRoundRectCallout">
          <a:avLst>
            <a:gd name="adj1" fmla="val 71109"/>
            <a:gd name="adj2" fmla="val -384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Almudena</a:t>
          </a:r>
        </a:p>
      </xdr:txBody>
    </xdr:sp>
    <xdr:clientData/>
  </xdr:twoCellAnchor>
  <xdr:twoCellAnchor>
    <xdr:from>
      <xdr:col>5</xdr:col>
      <xdr:colOff>1497693</xdr:colOff>
      <xdr:row>11</xdr:row>
      <xdr:rowOff>107950</xdr:rowOff>
    </xdr:from>
    <xdr:to>
      <xdr:col>6</xdr:col>
      <xdr:colOff>1459593</xdr:colOff>
      <xdr:row>11</xdr:row>
      <xdr:rowOff>429078</xdr:rowOff>
    </xdr:to>
    <xdr:sp macro="" textlink="">
      <xdr:nvSpPr>
        <xdr:cNvPr id="7" name="6 Llamada rectangular redondeada"/>
        <xdr:cNvSpPr/>
      </xdr:nvSpPr>
      <xdr:spPr>
        <a:xfrm>
          <a:off x="9070068" y="4270375"/>
          <a:ext cx="1476375" cy="321128"/>
        </a:xfrm>
        <a:prstGeom prst="wedgeRoundRectCallout">
          <a:avLst>
            <a:gd name="adj1" fmla="val -74065"/>
            <a:gd name="adj2" fmla="val -44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IP</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1304925</xdr:colOff>
      <xdr:row>154</xdr:row>
      <xdr:rowOff>180975</xdr:rowOff>
    </xdr:from>
    <xdr:to>
      <xdr:col>4</xdr:col>
      <xdr:colOff>619125</xdr:colOff>
      <xdr:row>162</xdr:row>
      <xdr:rowOff>47625</xdr:rowOff>
    </xdr:to>
    <xdr:sp macro="" textlink="">
      <xdr:nvSpPr>
        <xdr:cNvPr id="18433" name="AutoShape 1"/>
        <xdr:cNvSpPr>
          <a:spLocks noChangeArrowheads="1"/>
        </xdr:cNvSpPr>
      </xdr:nvSpPr>
      <xdr:spPr bwMode="auto">
        <a:xfrm>
          <a:off x="2819400" y="34147125"/>
          <a:ext cx="3857625" cy="1257300"/>
        </a:xfrm>
        <a:prstGeom prst="wedgeRoundRectCallout">
          <a:avLst>
            <a:gd name="adj1" fmla="val -39875"/>
            <a:gd name="adj2" fmla="val -71213"/>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s-ES" sz="1200" b="0" i="0" u="none" strike="noStrike" baseline="0">
              <a:solidFill>
                <a:srgbClr val="000000"/>
              </a:solidFill>
              <a:latin typeface="Arial"/>
              <a:cs typeface="Arial"/>
            </a:rPr>
            <a:t>Para describir la tarea, escoja una de las opciones del listado desplegable o escriba el nombre real de la tarea según se haya descrito en la memoria. El desplegable recoge la información que Vd. proporcionó en la solicitud para este apartado.</a:t>
          </a:r>
        </a:p>
      </xdr:txBody>
    </xdr:sp>
    <xdr:clientData/>
  </xdr:twoCellAnchor>
  <xdr:twoCellAnchor>
    <xdr:from>
      <xdr:col>7</xdr:col>
      <xdr:colOff>95250</xdr:colOff>
      <xdr:row>150</xdr:row>
      <xdr:rowOff>133350</xdr:rowOff>
    </xdr:from>
    <xdr:to>
      <xdr:col>7</xdr:col>
      <xdr:colOff>1009650</xdr:colOff>
      <xdr:row>154</xdr:row>
      <xdr:rowOff>152400</xdr:rowOff>
    </xdr:to>
    <xdr:sp macro="" textlink="">
      <xdr:nvSpPr>
        <xdr:cNvPr id="18434" name="AutoShape 2"/>
        <xdr:cNvSpPr>
          <a:spLocks/>
        </xdr:cNvSpPr>
      </xdr:nvSpPr>
      <xdr:spPr bwMode="auto">
        <a:xfrm>
          <a:off x="10696575" y="33442275"/>
          <a:ext cx="914400" cy="676275"/>
        </a:xfrm>
        <a:prstGeom prst="borderCallout1">
          <a:avLst>
            <a:gd name="adj1" fmla="val 111269"/>
            <a:gd name="adj2" fmla="val 87500"/>
            <a:gd name="adj3" fmla="val 111269"/>
            <a:gd name="adj4" fmla="val -126042"/>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s-ES" sz="1000" b="0" i="0" u="none" strike="noStrike" baseline="0">
              <a:solidFill>
                <a:srgbClr val="000000"/>
              </a:solidFill>
              <a:latin typeface="Arial"/>
              <a:cs typeface="Arial"/>
            </a:rPr>
            <a:t>REMANENTE DE HORAS NO ASIGNADAS A TAREAS</a:t>
          </a:r>
        </a:p>
      </xdr:txBody>
    </xdr:sp>
    <xdr:clientData/>
  </xdr:twoCellAnchor>
  <xdr:twoCellAnchor>
    <xdr:from>
      <xdr:col>3</xdr:col>
      <xdr:colOff>1297667</xdr:colOff>
      <xdr:row>1</xdr:row>
      <xdr:rowOff>59417</xdr:rowOff>
    </xdr:from>
    <xdr:to>
      <xdr:col>4</xdr:col>
      <xdr:colOff>1335768</xdr:colOff>
      <xdr:row>11</xdr:row>
      <xdr:rowOff>390977</xdr:rowOff>
    </xdr:to>
    <xdr:sp macro="" textlink="">
      <xdr:nvSpPr>
        <xdr:cNvPr id="4" name="3 Rectángulo"/>
        <xdr:cNvSpPr/>
      </xdr:nvSpPr>
      <xdr:spPr>
        <a:xfrm>
          <a:off x="5841092" y="840467"/>
          <a:ext cx="1552576" cy="3712935"/>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4</xdr:col>
      <xdr:colOff>1377043</xdr:colOff>
      <xdr:row>1</xdr:row>
      <xdr:rowOff>65768</xdr:rowOff>
    </xdr:from>
    <xdr:to>
      <xdr:col>5</xdr:col>
      <xdr:colOff>1364343</xdr:colOff>
      <xdr:row>11</xdr:row>
      <xdr:rowOff>400503</xdr:rowOff>
    </xdr:to>
    <xdr:sp macro="" textlink="">
      <xdr:nvSpPr>
        <xdr:cNvPr id="5" name="4 Rectángulo"/>
        <xdr:cNvSpPr/>
      </xdr:nvSpPr>
      <xdr:spPr>
        <a:xfrm>
          <a:off x="7434943" y="846818"/>
          <a:ext cx="1501775" cy="3716110"/>
        </a:xfrm>
        <a:prstGeom prst="rect">
          <a:avLst/>
        </a:prstGeom>
        <a:solidFill>
          <a:schemeClr val="lt1">
            <a:alpha val="1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s-ES"/>
        </a:p>
      </xdr:txBody>
    </xdr:sp>
    <xdr:clientData/>
  </xdr:twoCellAnchor>
  <xdr:twoCellAnchor>
    <xdr:from>
      <xdr:col>3</xdr:col>
      <xdr:colOff>50800</xdr:colOff>
      <xdr:row>11</xdr:row>
      <xdr:rowOff>104775</xdr:rowOff>
    </xdr:from>
    <xdr:to>
      <xdr:col>4</xdr:col>
      <xdr:colOff>76200</xdr:colOff>
      <xdr:row>11</xdr:row>
      <xdr:rowOff>438603</xdr:rowOff>
    </xdr:to>
    <xdr:sp macro="" textlink="">
      <xdr:nvSpPr>
        <xdr:cNvPr id="6" name="5 Llamada rectangular redondeada"/>
        <xdr:cNvSpPr/>
      </xdr:nvSpPr>
      <xdr:spPr>
        <a:xfrm>
          <a:off x="4594225" y="4267200"/>
          <a:ext cx="1539875" cy="333828"/>
        </a:xfrm>
        <a:prstGeom prst="wedgeRoundRectCallout">
          <a:avLst>
            <a:gd name="adj1" fmla="val 71109"/>
            <a:gd name="adj2" fmla="val -384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Almudena</a:t>
          </a:r>
        </a:p>
      </xdr:txBody>
    </xdr:sp>
    <xdr:clientData/>
  </xdr:twoCellAnchor>
  <xdr:twoCellAnchor>
    <xdr:from>
      <xdr:col>5</xdr:col>
      <xdr:colOff>1497693</xdr:colOff>
      <xdr:row>11</xdr:row>
      <xdr:rowOff>107950</xdr:rowOff>
    </xdr:from>
    <xdr:to>
      <xdr:col>6</xdr:col>
      <xdr:colOff>1459593</xdr:colOff>
      <xdr:row>11</xdr:row>
      <xdr:rowOff>429078</xdr:rowOff>
    </xdr:to>
    <xdr:sp macro="" textlink="">
      <xdr:nvSpPr>
        <xdr:cNvPr id="7" name="6 Llamada rectangular redondeada"/>
        <xdr:cNvSpPr/>
      </xdr:nvSpPr>
      <xdr:spPr>
        <a:xfrm>
          <a:off x="9070068" y="4270375"/>
          <a:ext cx="1476375" cy="321128"/>
        </a:xfrm>
        <a:prstGeom prst="wedgeRoundRectCallout">
          <a:avLst>
            <a:gd name="adj1" fmla="val -74065"/>
            <a:gd name="adj2" fmla="val -44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Datos IP</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pendientedemigracion.ucm.es/bouc/pdf/2308.pdf" TargetMode="External"/></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8.vml"/><Relationship Id="rId1"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9.vml"/><Relationship Id="rId1" Type="http://schemas.openxmlformats.org/officeDocument/2006/relationships/drawing" Target="../drawings/drawing3.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10.vml"/><Relationship Id="rId1" Type="http://schemas.openxmlformats.org/officeDocument/2006/relationships/drawing" Target="../drawings/drawing4.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1.vml"/><Relationship Id="rId1" Type="http://schemas.openxmlformats.org/officeDocument/2006/relationships/drawing" Target="../drawings/drawing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2.vml"/><Relationship Id="rId1" Type="http://schemas.openxmlformats.org/officeDocument/2006/relationships/drawing" Target="../drawings/drawing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3.vml"/><Relationship Id="rId1" Type="http://schemas.openxmlformats.org/officeDocument/2006/relationships/drawing" Target="../drawings/drawing7.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4.vml"/><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5.vml"/><Relationship Id="rId1" Type="http://schemas.openxmlformats.org/officeDocument/2006/relationships/drawing" Target="../drawings/drawing9.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6.vml"/><Relationship Id="rId1" Type="http://schemas.openxmlformats.org/officeDocument/2006/relationships/drawing" Target="../drawings/drawing10.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7.vml"/><Relationship Id="rId1" Type="http://schemas.openxmlformats.org/officeDocument/2006/relationships/drawing" Target="../drawings/drawing11.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8.vml"/><Relationship Id="rId1" Type="http://schemas.openxmlformats.org/officeDocument/2006/relationships/drawing" Target="../drawings/drawing12.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9.vml"/><Relationship Id="rId1" Type="http://schemas.openxmlformats.org/officeDocument/2006/relationships/drawing" Target="../drawings/drawing13.xml"/></Relationships>
</file>

<file path=xl/worksheets/_rels/sheet25.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20.vml"/><Relationship Id="rId1" Type="http://schemas.openxmlformats.org/officeDocument/2006/relationships/drawing" Target="../drawings/drawing14.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21.vml"/><Relationship Id="rId1" Type="http://schemas.openxmlformats.org/officeDocument/2006/relationships/drawing" Target="../drawings/drawing15.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22.vml"/><Relationship Id="rId1" Type="http://schemas.openxmlformats.org/officeDocument/2006/relationships/drawing" Target="../drawings/drawing16.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3.vml"/><Relationship Id="rId1" Type="http://schemas.openxmlformats.org/officeDocument/2006/relationships/drawing" Target="../drawings/drawing17.xml"/></Relationships>
</file>

<file path=xl/worksheets/_rels/sheet29.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4.vml"/><Relationship Id="rId1" Type="http://schemas.openxmlformats.org/officeDocument/2006/relationships/drawing" Target="../drawings/drawing18.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5.vml"/><Relationship Id="rId1" Type="http://schemas.openxmlformats.org/officeDocument/2006/relationships/drawing" Target="../drawings/drawing19.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6.vml"/><Relationship Id="rId1" Type="http://schemas.openxmlformats.org/officeDocument/2006/relationships/drawing" Target="../drawings/drawing20.xml"/></Relationships>
</file>

<file path=xl/worksheets/_rels/sheet32.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7.vml"/><Relationship Id="rId1" Type="http://schemas.openxmlformats.org/officeDocument/2006/relationships/drawing" Target="../drawings/drawing21.xml"/></Relationships>
</file>

<file path=xl/worksheets/_rels/sheet33.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8.vml"/><Relationship Id="rId1" Type="http://schemas.openxmlformats.org/officeDocument/2006/relationships/drawing" Target="../drawings/drawing22.xml"/></Relationships>
</file>

<file path=xl/worksheets/_rels/sheet34.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9.vml"/><Relationship Id="rId1" Type="http://schemas.openxmlformats.org/officeDocument/2006/relationships/drawing" Target="../drawings/drawing23.xml"/></Relationships>
</file>

<file path=xl/worksheets/_rels/sheet35.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30.vml"/><Relationship Id="rId1" Type="http://schemas.openxmlformats.org/officeDocument/2006/relationships/drawing" Target="../drawings/drawing24.xml"/></Relationships>
</file>

<file path=xl/worksheets/_rels/sheet36.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31.vml"/><Relationship Id="rId1" Type="http://schemas.openxmlformats.org/officeDocument/2006/relationships/drawing" Target="../drawings/drawing25.xml"/></Relationships>
</file>

<file path=xl/worksheets/_rels/sheet37.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32.vml"/><Relationship Id="rId1" Type="http://schemas.openxmlformats.org/officeDocument/2006/relationships/drawing" Target="../drawings/drawing26.xml"/></Relationships>
</file>

<file path=xl/worksheets/_rels/sheet38.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3.vml"/><Relationship Id="rId1" Type="http://schemas.openxmlformats.org/officeDocument/2006/relationships/drawing" Target="../drawings/drawing27.xml"/></Relationships>
</file>

<file path=xl/worksheets/_rels/sheet39.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4.vml"/><Relationship Id="rId1" Type="http://schemas.openxmlformats.org/officeDocument/2006/relationships/drawing" Target="../drawings/drawing28.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5.vml"/><Relationship Id="rId1" Type="http://schemas.openxmlformats.org/officeDocument/2006/relationships/drawing" Target="../drawings/drawing29.xml"/></Relationships>
</file>

<file path=xl/worksheets/_rels/sheet41.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6.vml"/><Relationship Id="rId1" Type="http://schemas.openxmlformats.org/officeDocument/2006/relationships/drawing" Target="../drawings/drawing30.xm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9"/>
  </sheetPr>
  <dimension ref="A1:K46"/>
  <sheetViews>
    <sheetView showGridLines="0" topLeftCell="A27" zoomScale="98" zoomScaleNormal="98" workbookViewId="0">
      <selection activeCell="I1" sqref="I1"/>
    </sheetView>
  </sheetViews>
  <sheetFormatPr baseColWidth="10" defaultColWidth="11.42578125" defaultRowHeight="26.1" customHeight="1" x14ac:dyDescent="0.2"/>
  <cols>
    <col min="1" max="1" width="11.42578125" style="129"/>
    <col min="2" max="2" width="18.42578125" style="129" customWidth="1"/>
    <col min="3" max="16384" width="11.42578125" style="129"/>
  </cols>
  <sheetData>
    <row r="1" spans="1:11" s="130" customFormat="1" ht="99.6" customHeight="1" thickTop="1" thickBot="1" x14ac:dyDescent="0.3">
      <c r="A1" s="914" t="s">
        <v>849</v>
      </c>
      <c r="B1" s="915"/>
      <c r="C1" s="915"/>
      <c r="D1" s="915"/>
      <c r="E1" s="915"/>
      <c r="F1" s="915"/>
      <c r="G1" s="915"/>
      <c r="H1" s="916"/>
    </row>
    <row r="2" spans="1:11" ht="68.45" customHeight="1" thickBot="1" x14ac:dyDescent="0.25">
      <c r="A2" s="871" t="s">
        <v>831</v>
      </c>
      <c r="B2" s="872"/>
      <c r="C2" s="872"/>
      <c r="D2" s="872"/>
      <c r="E2" s="872"/>
      <c r="F2" s="872"/>
      <c r="G2" s="872"/>
      <c r="H2" s="873"/>
    </row>
    <row r="3" spans="1:11" ht="90" customHeight="1" x14ac:dyDescent="0.2">
      <c r="A3" s="874" t="s">
        <v>845</v>
      </c>
      <c r="B3" s="875"/>
      <c r="C3" s="875"/>
      <c r="D3" s="875"/>
      <c r="E3" s="875"/>
      <c r="F3" s="875"/>
      <c r="G3" s="875"/>
      <c r="H3" s="876"/>
    </row>
    <row r="4" spans="1:11" ht="70.900000000000006" customHeight="1" x14ac:dyDescent="0.2">
      <c r="A4" s="889" t="s">
        <v>819</v>
      </c>
      <c r="B4" s="875"/>
      <c r="C4" s="875"/>
      <c r="D4" s="875"/>
      <c r="E4" s="875"/>
      <c r="F4" s="875"/>
      <c r="G4" s="875"/>
      <c r="H4" s="876"/>
    </row>
    <row r="5" spans="1:11" ht="26.1" customHeight="1" thickBot="1" x14ac:dyDescent="0.25">
      <c r="A5" s="804"/>
      <c r="B5" s="793"/>
      <c r="C5" s="793"/>
      <c r="D5" s="793"/>
      <c r="E5" s="793"/>
      <c r="F5" s="793"/>
      <c r="G5" s="793"/>
      <c r="H5" s="805"/>
    </row>
    <row r="6" spans="1:11" ht="124.9" customHeight="1" x14ac:dyDescent="0.2">
      <c r="A6" s="923" t="s">
        <v>834</v>
      </c>
      <c r="B6" s="924"/>
      <c r="C6" s="924"/>
      <c r="D6" s="924"/>
      <c r="E6" s="924"/>
      <c r="F6" s="924"/>
      <c r="G6" s="924"/>
      <c r="H6" s="925"/>
    </row>
    <row r="7" spans="1:11" ht="70.150000000000006" customHeight="1" thickBot="1" x14ac:dyDescent="0.25">
      <c r="A7" s="890" t="s">
        <v>820</v>
      </c>
      <c r="B7" s="891"/>
      <c r="C7" s="891"/>
      <c r="D7" s="891"/>
      <c r="E7" s="891"/>
      <c r="F7" s="891"/>
      <c r="G7" s="891"/>
      <c r="H7" s="892"/>
    </row>
    <row r="8" spans="1:11" ht="42" customHeight="1" x14ac:dyDescent="0.2">
      <c r="A8" s="886" t="s">
        <v>835</v>
      </c>
      <c r="B8" s="887"/>
      <c r="C8" s="887"/>
      <c r="D8" s="887"/>
      <c r="E8" s="887"/>
      <c r="F8" s="887"/>
      <c r="G8" s="887"/>
      <c r="H8" s="888"/>
    </row>
    <row r="9" spans="1:11" ht="42" customHeight="1" x14ac:dyDescent="0.2">
      <c r="A9" s="877" t="s">
        <v>836</v>
      </c>
      <c r="B9" s="878"/>
      <c r="C9" s="878"/>
      <c r="D9" s="878"/>
      <c r="E9" s="878"/>
      <c r="F9" s="878"/>
      <c r="G9" s="878"/>
      <c r="H9" s="879"/>
    </row>
    <row r="10" spans="1:11" ht="44.25" customHeight="1" x14ac:dyDescent="0.2">
      <c r="A10" s="886" t="s">
        <v>832</v>
      </c>
      <c r="B10" s="887"/>
      <c r="C10" s="887"/>
      <c r="D10" s="887"/>
      <c r="E10" s="887"/>
      <c r="F10" s="887"/>
      <c r="G10" s="887"/>
      <c r="H10" s="888"/>
    </row>
    <row r="11" spans="1:11" ht="48" customHeight="1" x14ac:dyDescent="0.2">
      <c r="A11" s="877" t="s">
        <v>821</v>
      </c>
      <c r="B11" s="878"/>
      <c r="C11" s="878"/>
      <c r="D11" s="878"/>
      <c r="E11" s="878"/>
      <c r="F11" s="878"/>
      <c r="G11" s="878"/>
      <c r="H11" s="879"/>
    </row>
    <row r="12" spans="1:11" ht="48.75" customHeight="1" thickBot="1" x14ac:dyDescent="0.25">
      <c r="A12" s="883" t="s">
        <v>822</v>
      </c>
      <c r="B12" s="884"/>
      <c r="C12" s="884"/>
      <c r="D12" s="884"/>
      <c r="E12" s="884"/>
      <c r="F12" s="884"/>
      <c r="G12" s="884"/>
      <c r="H12" s="885"/>
    </row>
    <row r="13" spans="1:11" s="791" customFormat="1" ht="24.75" customHeight="1" thickTop="1" thickBot="1" x14ac:dyDescent="0.25">
      <c r="A13" s="795"/>
      <c r="B13" s="792"/>
      <c r="C13" s="792"/>
      <c r="D13" s="792"/>
      <c r="E13" s="792"/>
      <c r="F13" s="792"/>
      <c r="G13" s="792"/>
      <c r="H13" s="792"/>
      <c r="I13" s="790"/>
    </row>
    <row r="14" spans="1:11" ht="26.25" hidden="1" customHeight="1" thickBot="1" x14ac:dyDescent="0.25">
      <c r="A14" s="793"/>
      <c r="B14" s="793"/>
      <c r="C14" s="793"/>
      <c r="D14" s="793"/>
      <c r="E14" s="793"/>
      <c r="F14" s="793"/>
      <c r="G14" s="793"/>
      <c r="H14" s="793"/>
      <c r="I14" s="790"/>
    </row>
    <row r="15" spans="1:11" ht="67.150000000000006" customHeight="1" thickTop="1" thickBot="1" x14ac:dyDescent="0.25">
      <c r="A15" s="893" t="s">
        <v>326</v>
      </c>
      <c r="B15" s="894"/>
      <c r="C15" s="894"/>
      <c r="D15" s="894"/>
      <c r="E15" s="894"/>
      <c r="F15" s="894"/>
      <c r="G15" s="894"/>
      <c r="H15" s="895"/>
      <c r="I15" s="163"/>
      <c r="J15" s="163"/>
      <c r="K15" s="163"/>
    </row>
    <row r="16" spans="1:11" ht="24" customHeight="1" thickBot="1" x14ac:dyDescent="0.25">
      <c r="A16" s="871" t="s">
        <v>288</v>
      </c>
      <c r="B16" s="872"/>
      <c r="C16" s="872"/>
      <c r="D16" s="872"/>
      <c r="E16" s="872"/>
      <c r="F16" s="872"/>
      <c r="G16" s="872"/>
      <c r="H16" s="873"/>
    </row>
    <row r="17" spans="1:11" ht="39.75" customHeight="1" thickBot="1" x14ac:dyDescent="0.25">
      <c r="A17" s="920" t="s">
        <v>837</v>
      </c>
      <c r="B17" s="921"/>
      <c r="C17" s="921"/>
      <c r="D17" s="921"/>
      <c r="E17" s="921"/>
      <c r="F17" s="921"/>
      <c r="G17" s="921"/>
      <c r="H17" s="922"/>
    </row>
    <row r="18" spans="1:11" ht="51" customHeight="1" x14ac:dyDescent="0.2">
      <c r="A18" s="799"/>
      <c r="B18" s="796" t="s">
        <v>293</v>
      </c>
      <c r="C18" s="880" t="s">
        <v>810</v>
      </c>
      <c r="D18" s="881"/>
      <c r="E18" s="881"/>
      <c r="F18" s="881"/>
      <c r="G18" s="881"/>
      <c r="H18" s="882"/>
      <c r="I18" s="790"/>
    </row>
    <row r="19" spans="1:11" ht="58.5" customHeight="1" x14ac:dyDescent="0.2">
      <c r="A19" s="800"/>
      <c r="B19" s="794" t="s">
        <v>291</v>
      </c>
      <c r="C19" s="928" t="s">
        <v>339</v>
      </c>
      <c r="D19" s="929"/>
      <c r="E19" s="929"/>
      <c r="F19" s="929"/>
      <c r="G19" s="929"/>
      <c r="H19" s="930"/>
      <c r="I19" s="790"/>
    </row>
    <row r="20" spans="1:11" ht="66.75" customHeight="1" thickBot="1" x14ac:dyDescent="0.25">
      <c r="A20" s="801"/>
      <c r="B20" s="131" t="s">
        <v>292</v>
      </c>
      <c r="C20" s="931" t="s">
        <v>838</v>
      </c>
      <c r="D20" s="912"/>
      <c r="E20" s="912"/>
      <c r="F20" s="912"/>
      <c r="G20" s="912"/>
      <c r="H20" s="913"/>
      <c r="I20" s="790"/>
    </row>
    <row r="21" spans="1:11" ht="136.5" customHeight="1" thickBot="1" x14ac:dyDescent="0.25">
      <c r="A21" s="802"/>
      <c r="B21" s="798" t="s">
        <v>294</v>
      </c>
      <c r="C21" s="926" t="s">
        <v>839</v>
      </c>
      <c r="D21" s="926"/>
      <c r="E21" s="926"/>
      <c r="F21" s="926"/>
      <c r="G21" s="926"/>
      <c r="H21" s="927"/>
      <c r="I21" s="790"/>
    </row>
    <row r="22" spans="1:11" ht="147.75" customHeight="1" thickBot="1" x14ac:dyDescent="0.25">
      <c r="A22" s="803"/>
      <c r="B22" s="797" t="s">
        <v>289</v>
      </c>
      <c r="C22" s="917" t="s">
        <v>846</v>
      </c>
      <c r="D22" s="918"/>
      <c r="E22" s="918"/>
      <c r="F22" s="918"/>
      <c r="G22" s="918"/>
      <c r="H22" s="919"/>
      <c r="I22" s="790"/>
    </row>
    <row r="23" spans="1:11" s="788" customFormat="1" ht="40.5" customHeight="1" thickBot="1" x14ac:dyDescent="0.25">
      <c r="A23" s="899"/>
      <c r="B23" s="900"/>
      <c r="C23" s="896" t="s">
        <v>833</v>
      </c>
      <c r="D23" s="897"/>
      <c r="E23" s="897"/>
      <c r="F23" s="897"/>
      <c r="G23" s="897"/>
      <c r="H23" s="898"/>
    </row>
    <row r="24" spans="1:11" s="789" customFormat="1" ht="146.25" customHeight="1" thickTop="1" thickBot="1" x14ac:dyDescent="0.25">
      <c r="A24" s="866"/>
      <c r="B24" s="867"/>
      <c r="C24" s="868" t="s">
        <v>840</v>
      </c>
      <c r="D24" s="869"/>
      <c r="E24" s="869"/>
      <c r="F24" s="869"/>
      <c r="G24" s="869"/>
      <c r="H24" s="870"/>
    </row>
    <row r="25" spans="1:11" s="789" customFormat="1" ht="147.75" customHeight="1" thickTop="1" thickBot="1" x14ac:dyDescent="0.25">
      <c r="A25" s="806"/>
      <c r="B25" s="808" t="s">
        <v>653</v>
      </c>
      <c r="C25" s="907" t="s">
        <v>841</v>
      </c>
      <c r="D25" s="908"/>
      <c r="E25" s="908"/>
      <c r="F25" s="908"/>
      <c r="G25" s="908"/>
      <c r="H25" s="909"/>
    </row>
    <row r="26" spans="1:11" ht="7.9" hidden="1" customHeight="1" thickBot="1" x14ac:dyDescent="0.25">
      <c r="A26" s="804"/>
      <c r="B26" s="809"/>
      <c r="C26" s="793"/>
      <c r="D26" s="793"/>
      <c r="E26" s="793"/>
      <c r="F26" s="793"/>
      <c r="G26" s="793"/>
      <c r="H26" s="805"/>
    </row>
    <row r="27" spans="1:11" s="789" customFormat="1" ht="87.75" customHeight="1" x14ac:dyDescent="0.2">
      <c r="A27" s="799"/>
      <c r="B27" s="810" t="s">
        <v>290</v>
      </c>
      <c r="C27" s="910" t="s">
        <v>847</v>
      </c>
      <c r="D27" s="881"/>
      <c r="E27" s="881"/>
      <c r="F27" s="881"/>
      <c r="G27" s="881"/>
      <c r="H27" s="882"/>
    </row>
    <row r="28" spans="1:11" s="789" customFormat="1" ht="76.5" customHeight="1" x14ac:dyDescent="0.2">
      <c r="A28" s="801"/>
      <c r="B28" s="811" t="s">
        <v>655</v>
      </c>
      <c r="C28" s="911" t="s">
        <v>842</v>
      </c>
      <c r="D28" s="912"/>
      <c r="E28" s="912"/>
      <c r="F28" s="912"/>
      <c r="G28" s="912"/>
      <c r="H28" s="913"/>
    </row>
    <row r="29" spans="1:11" s="789" customFormat="1" ht="87.75" customHeight="1" thickBot="1" x14ac:dyDescent="0.25">
      <c r="A29" s="801"/>
      <c r="B29" s="812" t="s">
        <v>844</v>
      </c>
      <c r="C29" s="911" t="s">
        <v>843</v>
      </c>
      <c r="D29" s="912"/>
      <c r="E29" s="912"/>
      <c r="F29" s="912"/>
      <c r="G29" s="912"/>
      <c r="H29" s="913"/>
    </row>
    <row r="30" spans="1:11" s="789" customFormat="1" ht="13.5" customHeight="1" thickBot="1" x14ac:dyDescent="0.25">
      <c r="A30" s="871" t="s">
        <v>297</v>
      </c>
      <c r="B30" s="872"/>
      <c r="C30" s="872"/>
      <c r="D30" s="872"/>
      <c r="E30" s="872"/>
      <c r="F30" s="872"/>
      <c r="G30" s="872"/>
      <c r="H30" s="873"/>
    </row>
    <row r="31" spans="1:11" s="789" customFormat="1" ht="126" customHeight="1" x14ac:dyDescent="0.2">
      <c r="A31" s="901" t="s">
        <v>848</v>
      </c>
      <c r="B31" s="902"/>
      <c r="C31" s="902"/>
      <c r="D31" s="902"/>
      <c r="E31" s="902"/>
      <c r="F31" s="902"/>
      <c r="G31" s="902"/>
      <c r="H31" s="903"/>
      <c r="I31" s="129"/>
      <c r="J31" s="129"/>
      <c r="K31" s="129"/>
    </row>
    <row r="32" spans="1:11" ht="36" customHeight="1" x14ac:dyDescent="0.2">
      <c r="A32" s="904"/>
      <c r="B32" s="905"/>
      <c r="C32" s="905"/>
      <c r="D32" s="905"/>
      <c r="E32" s="905"/>
      <c r="F32" s="905"/>
      <c r="G32" s="905"/>
      <c r="H32" s="906"/>
    </row>
    <row r="33" spans="1:8" ht="3" customHeight="1" thickBot="1" x14ac:dyDescent="0.25">
      <c r="A33" s="932"/>
      <c r="B33" s="933"/>
      <c r="C33" s="933"/>
      <c r="D33" s="933"/>
      <c r="E33" s="933"/>
      <c r="F33" s="933"/>
      <c r="G33" s="933"/>
      <c r="H33" s="934"/>
    </row>
    <row r="34" spans="1:8" ht="20.25" hidden="1" customHeight="1" thickBot="1" x14ac:dyDescent="0.25">
      <c r="A34" s="807"/>
      <c r="B34" s="938"/>
      <c r="C34" s="905"/>
      <c r="D34" s="905"/>
      <c r="E34" s="905"/>
      <c r="F34" s="905"/>
      <c r="G34" s="905"/>
      <c r="H34" s="906"/>
    </row>
    <row r="35" spans="1:8" ht="47.25" hidden="1" customHeight="1" thickBot="1" x14ac:dyDescent="0.25">
      <c r="A35" s="807"/>
      <c r="B35" s="938"/>
      <c r="C35" s="905"/>
      <c r="D35" s="905"/>
      <c r="E35" s="905"/>
      <c r="F35" s="905"/>
      <c r="G35" s="905"/>
      <c r="H35" s="906"/>
    </row>
    <row r="36" spans="1:8" ht="35.25" hidden="1" customHeight="1" thickBot="1" x14ac:dyDescent="0.25">
      <c r="A36" s="804"/>
      <c r="B36" s="793"/>
      <c r="C36" s="793"/>
      <c r="D36" s="793"/>
      <c r="E36" s="793"/>
      <c r="F36" s="793"/>
      <c r="G36" s="793"/>
      <c r="H36" s="805"/>
    </row>
    <row r="37" spans="1:8" ht="26.25" hidden="1" customHeight="1" thickBot="1" x14ac:dyDescent="0.25">
      <c r="A37" s="804"/>
      <c r="B37" s="940"/>
      <c r="C37" s="940"/>
      <c r="D37" s="940"/>
      <c r="E37" s="940"/>
      <c r="F37" s="940"/>
      <c r="G37" s="940"/>
      <c r="H37" s="941"/>
    </row>
    <row r="38" spans="1:8" ht="34.5" hidden="1" customHeight="1" thickBot="1" x14ac:dyDescent="0.25">
      <c r="A38" s="804"/>
      <c r="B38" s="939"/>
      <c r="C38" s="940"/>
      <c r="D38" s="940"/>
      <c r="E38" s="940"/>
      <c r="F38" s="940"/>
      <c r="G38" s="940"/>
      <c r="H38" s="941"/>
    </row>
    <row r="39" spans="1:8" ht="45" hidden="1" customHeight="1" thickBot="1" x14ac:dyDescent="0.25">
      <c r="A39" s="804"/>
      <c r="B39" s="939"/>
      <c r="C39" s="940"/>
      <c r="D39" s="940"/>
      <c r="E39" s="940"/>
      <c r="F39" s="940"/>
      <c r="G39" s="940"/>
      <c r="H39" s="941"/>
    </row>
    <row r="40" spans="1:8" ht="30.75" hidden="1" customHeight="1" thickBot="1" x14ac:dyDescent="0.25">
      <c r="A40" s="804"/>
      <c r="B40" s="942"/>
      <c r="C40" s="943"/>
      <c r="D40" s="943"/>
      <c r="E40" s="943"/>
      <c r="F40" s="943"/>
      <c r="G40" s="943"/>
      <c r="H40" s="944"/>
    </row>
    <row r="41" spans="1:8" ht="13.5" thickBot="1" x14ac:dyDescent="0.25">
      <c r="A41" s="871" t="s">
        <v>300</v>
      </c>
      <c r="B41" s="872"/>
      <c r="C41" s="872"/>
      <c r="D41" s="872"/>
      <c r="E41" s="872"/>
      <c r="F41" s="872"/>
      <c r="G41" s="872"/>
      <c r="H41" s="873"/>
    </row>
    <row r="42" spans="1:8" ht="204" customHeight="1" thickBot="1" x14ac:dyDescent="0.25">
      <c r="A42" s="935" t="s">
        <v>850</v>
      </c>
      <c r="B42" s="936"/>
      <c r="C42" s="936"/>
      <c r="D42" s="936"/>
      <c r="E42" s="936"/>
      <c r="F42" s="936"/>
      <c r="G42" s="936"/>
      <c r="H42" s="937"/>
    </row>
    <row r="43" spans="1:8" ht="26.1" customHeight="1" thickTop="1" x14ac:dyDescent="0.2">
      <c r="A43" s="765"/>
      <c r="B43" s="765"/>
      <c r="C43" s="765"/>
      <c r="D43" s="765"/>
      <c r="E43" s="765"/>
      <c r="F43" s="765"/>
      <c r="G43" s="765"/>
      <c r="H43" s="765"/>
    </row>
    <row r="44" spans="1:8" ht="26.1" customHeight="1" x14ac:dyDescent="0.2">
      <c r="A44" s="765"/>
      <c r="B44" s="765"/>
      <c r="C44" s="765"/>
      <c r="D44" s="765"/>
      <c r="E44" s="765"/>
      <c r="F44" s="765"/>
      <c r="G44" s="765"/>
      <c r="H44" s="765"/>
    </row>
    <row r="45" spans="1:8" ht="26.1" customHeight="1" x14ac:dyDescent="0.2">
      <c r="A45" s="765"/>
      <c r="B45" s="765"/>
      <c r="C45" s="765"/>
      <c r="D45" s="765"/>
      <c r="E45" s="765"/>
      <c r="F45" s="765"/>
      <c r="G45" s="765"/>
      <c r="H45" s="765"/>
    </row>
    <row r="46" spans="1:8" ht="26.1" customHeight="1" x14ac:dyDescent="0.2">
      <c r="A46" s="765"/>
      <c r="B46" s="765"/>
      <c r="C46" s="765"/>
      <c r="D46" s="765"/>
      <c r="E46" s="765"/>
      <c r="F46" s="765"/>
      <c r="G46" s="765"/>
      <c r="H46" s="765"/>
    </row>
  </sheetData>
  <sheetProtection selectLockedCells="1" selectUnlockedCells="1"/>
  <mergeCells count="39">
    <mergeCell ref="A33:H33"/>
    <mergeCell ref="A42:H42"/>
    <mergeCell ref="B34:H34"/>
    <mergeCell ref="B35:H35"/>
    <mergeCell ref="A41:H41"/>
    <mergeCell ref="B38:H38"/>
    <mergeCell ref="B40:H40"/>
    <mergeCell ref="B39:H39"/>
    <mergeCell ref="B37:H37"/>
    <mergeCell ref="A1:H1"/>
    <mergeCell ref="C22:H22"/>
    <mergeCell ref="A16:H16"/>
    <mergeCell ref="A17:H17"/>
    <mergeCell ref="A6:H6"/>
    <mergeCell ref="C21:H21"/>
    <mergeCell ref="C19:H19"/>
    <mergeCell ref="C20:H20"/>
    <mergeCell ref="A30:H30"/>
    <mergeCell ref="A31:H31"/>
    <mergeCell ref="A32:H32"/>
    <mergeCell ref="C25:H25"/>
    <mergeCell ref="C27:H27"/>
    <mergeCell ref="C28:H28"/>
    <mergeCell ref="C29:H29"/>
    <mergeCell ref="A24:B24"/>
    <mergeCell ref="C24:H24"/>
    <mergeCell ref="A2:H2"/>
    <mergeCell ref="A3:H3"/>
    <mergeCell ref="A9:H9"/>
    <mergeCell ref="C18:H18"/>
    <mergeCell ref="A11:H11"/>
    <mergeCell ref="A12:H12"/>
    <mergeCell ref="A10:H10"/>
    <mergeCell ref="A4:H4"/>
    <mergeCell ref="A7:H7"/>
    <mergeCell ref="A15:H15"/>
    <mergeCell ref="A8:H8"/>
    <mergeCell ref="C23:H23"/>
    <mergeCell ref="A23:B23"/>
  </mergeCells>
  <phoneticPr fontId="3" type="noConversion"/>
  <hyperlinks>
    <hyperlink ref="C23" r:id="rId1"/>
  </hyperlinks>
  <pageMargins left="0.75" right="0.75" top="1" bottom="1" header="0" footer="0"/>
  <pageSetup paperSize="9" scale="88"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2"/>
  <sheetViews>
    <sheetView workbookViewId="0">
      <selection activeCell="E2" sqref="E2"/>
    </sheetView>
  </sheetViews>
  <sheetFormatPr baseColWidth="10" defaultRowHeight="12.75" x14ac:dyDescent="0.2"/>
  <cols>
    <col min="1" max="1" width="33.42578125" bestFit="1" customWidth="1"/>
    <col min="2" max="2" width="23" bestFit="1" customWidth="1"/>
    <col min="3" max="3" width="23.42578125" bestFit="1" customWidth="1"/>
    <col min="4" max="4" width="25.5703125" bestFit="1" customWidth="1"/>
    <col min="5" max="6" width="26.140625" bestFit="1" customWidth="1"/>
    <col min="7" max="7" width="22.5703125" bestFit="1" customWidth="1"/>
    <col min="8" max="8" width="19.42578125" bestFit="1" customWidth="1"/>
  </cols>
  <sheetData>
    <row r="1" spans="1:8" x14ac:dyDescent="0.2">
      <c r="A1" s="762" t="s">
        <v>785</v>
      </c>
    </row>
    <row r="2" spans="1:8" x14ac:dyDescent="0.2">
      <c r="A2" s="762" t="s">
        <v>779</v>
      </c>
      <c r="B2" s="762" t="s">
        <v>780</v>
      </c>
      <c r="C2" s="762" t="s">
        <v>781</v>
      </c>
      <c r="D2" s="762" t="s">
        <v>782</v>
      </c>
      <c r="E2" s="762" t="s">
        <v>636</v>
      </c>
      <c r="F2" s="762" t="s">
        <v>783</v>
      </c>
      <c r="G2" s="762" t="s">
        <v>784</v>
      </c>
      <c r="H2" s="762" t="s">
        <v>809</v>
      </c>
    </row>
    <row r="3" spans="1:8" ht="22.5" customHeight="1" x14ac:dyDescent="0.2">
      <c r="A3" s="762" t="s">
        <v>806</v>
      </c>
    </row>
    <row r="4" spans="1:8" x14ac:dyDescent="0.2">
      <c r="A4" s="762" t="s">
        <v>786</v>
      </c>
    </row>
    <row r="5" spans="1:8" x14ac:dyDescent="0.2">
      <c r="A5" s="762" t="s">
        <v>787</v>
      </c>
    </row>
    <row r="6" spans="1:8" x14ac:dyDescent="0.2">
      <c r="A6" s="762" t="s">
        <v>788</v>
      </c>
    </row>
    <row r="7" spans="1:8" x14ac:dyDescent="0.2">
      <c r="A7" s="762" t="s">
        <v>789</v>
      </c>
    </row>
    <row r="8" spans="1:8" ht="22.5" customHeight="1" x14ac:dyDescent="0.2">
      <c r="A8" s="762" t="s">
        <v>807</v>
      </c>
    </row>
    <row r="9" spans="1:8" x14ac:dyDescent="0.2">
      <c r="A9" s="762" t="s">
        <v>790</v>
      </c>
    </row>
    <row r="10" spans="1:8" x14ac:dyDescent="0.2">
      <c r="A10" s="762" t="s">
        <v>791</v>
      </c>
    </row>
    <row r="11" spans="1:8" x14ac:dyDescent="0.2">
      <c r="A11" s="762" t="s">
        <v>792</v>
      </c>
    </row>
    <row r="12" spans="1:8" x14ac:dyDescent="0.2">
      <c r="A12" s="762" t="s">
        <v>793</v>
      </c>
    </row>
    <row r="13" spans="1:8" x14ac:dyDescent="0.2">
      <c r="A13" s="762" t="s">
        <v>794</v>
      </c>
    </row>
    <row r="14" spans="1:8" x14ac:dyDescent="0.2">
      <c r="A14" s="762" t="s">
        <v>795</v>
      </c>
    </row>
    <row r="15" spans="1:8" x14ac:dyDescent="0.2">
      <c r="A15" s="762" t="s">
        <v>796</v>
      </c>
    </row>
    <row r="16" spans="1:8" x14ac:dyDescent="0.2">
      <c r="A16" s="762" t="s">
        <v>797</v>
      </c>
    </row>
    <row r="17" spans="1:8" ht="22.5" customHeight="1" x14ac:dyDescent="0.2">
      <c r="A17" s="762" t="s">
        <v>808</v>
      </c>
    </row>
    <row r="18" spans="1:8" x14ac:dyDescent="0.2">
      <c r="A18" s="762" t="s">
        <v>798</v>
      </c>
      <c r="B18" s="762" t="s">
        <v>803</v>
      </c>
      <c r="C18" s="762" t="s">
        <v>801</v>
      </c>
      <c r="D18" s="762" t="s">
        <v>799</v>
      </c>
      <c r="E18" s="762" t="s">
        <v>800</v>
      </c>
      <c r="F18" s="762" t="s">
        <v>802</v>
      </c>
      <c r="G18" s="762" t="s">
        <v>804</v>
      </c>
      <c r="H18" s="762" t="s">
        <v>805</v>
      </c>
    </row>
    <row r="19" spans="1:8" x14ac:dyDescent="0.2">
      <c r="A19" s="762"/>
    </row>
    <row r="20" spans="1:8" x14ac:dyDescent="0.2">
      <c r="A20" s="762"/>
    </row>
    <row r="21" spans="1:8" x14ac:dyDescent="0.2">
      <c r="A21" s="762"/>
    </row>
    <row r="22" spans="1:8" x14ac:dyDescent="0.2">
      <c r="A22" s="762"/>
    </row>
    <row r="23" spans="1:8" x14ac:dyDescent="0.2">
      <c r="A23" s="762"/>
    </row>
    <row r="24" spans="1:8" x14ac:dyDescent="0.2">
      <c r="A24" s="762"/>
    </row>
    <row r="25" spans="1:8" x14ac:dyDescent="0.2">
      <c r="A25" s="762"/>
    </row>
    <row r="26" spans="1:8" x14ac:dyDescent="0.2">
      <c r="A26" s="762"/>
    </row>
    <row r="27" spans="1:8" x14ac:dyDescent="0.2">
      <c r="A27" s="762"/>
    </row>
    <row r="28" spans="1:8" x14ac:dyDescent="0.2">
      <c r="A28" s="762"/>
    </row>
    <row r="29" spans="1:8" x14ac:dyDescent="0.2">
      <c r="A29" s="762"/>
    </row>
    <row r="30" spans="1:8" x14ac:dyDescent="0.2">
      <c r="A30" s="762"/>
    </row>
    <row r="31" spans="1:8" x14ac:dyDescent="0.2">
      <c r="A31" s="762"/>
    </row>
    <row r="32" spans="1:8" x14ac:dyDescent="0.2">
      <c r="A32" s="762"/>
    </row>
    <row r="33" spans="1:8" x14ac:dyDescent="0.2">
      <c r="A33" s="762" t="s">
        <v>779</v>
      </c>
      <c r="B33" s="762" t="s">
        <v>780</v>
      </c>
      <c r="C33" s="762" t="s">
        <v>781</v>
      </c>
      <c r="D33" s="762" t="s">
        <v>782</v>
      </c>
      <c r="E33" s="762" t="s">
        <v>636</v>
      </c>
      <c r="F33" s="762" t="s">
        <v>783</v>
      </c>
      <c r="G33" s="762" t="s">
        <v>784</v>
      </c>
      <c r="H33" s="762" t="s">
        <v>809</v>
      </c>
    </row>
    <row r="42" spans="1:8" x14ac:dyDescent="0.2">
      <c r="B42" s="76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indexed="45"/>
  </sheetPr>
  <dimension ref="A1:T97"/>
  <sheetViews>
    <sheetView showGridLines="0" topLeftCell="A35" zoomScale="75" zoomScaleNormal="75" zoomScaleSheetLayoutView="100" workbookViewId="0">
      <selection activeCell="B18" sqref="B18"/>
    </sheetView>
  </sheetViews>
  <sheetFormatPr baseColWidth="10" defaultColWidth="11.42578125" defaultRowHeight="12.75" outlineLevelRow="1" x14ac:dyDescent="0.2"/>
  <cols>
    <col min="1" max="2" width="22.85546875" style="354" customWidth="1"/>
    <col min="3" max="3" width="18.5703125" style="428" customWidth="1"/>
    <col min="4" max="4" width="5.7109375" style="354" customWidth="1"/>
    <col min="5" max="6" width="22.85546875" style="354" customWidth="1"/>
    <col min="7" max="7" width="18.7109375" style="354" customWidth="1"/>
    <col min="8" max="8" width="5.7109375" style="354" customWidth="1"/>
    <col min="9" max="10" width="22.85546875" style="354" customWidth="1"/>
    <col min="11" max="11" width="18.7109375" style="354" customWidth="1"/>
    <col min="12" max="12" width="10.85546875" style="354" bestFit="1" customWidth="1"/>
    <col min="13" max="14" width="22.85546875" style="354" customWidth="1"/>
    <col min="15" max="15" width="18.7109375" style="354" customWidth="1"/>
    <col min="16" max="16" width="10.85546875" style="354" bestFit="1" customWidth="1"/>
    <col min="17" max="20" width="22.85546875" style="354" customWidth="1"/>
    <col min="21" max="16384" width="11.42578125" style="354"/>
  </cols>
  <sheetData>
    <row r="1" spans="1:20" ht="13.5" thickBot="1" x14ac:dyDescent="0.25">
      <c r="A1" s="1384" t="s">
        <v>367</v>
      </c>
      <c r="B1" s="1385"/>
      <c r="C1" s="362"/>
      <c r="Q1" s="355"/>
      <c r="R1" s="355"/>
      <c r="S1" s="355"/>
      <c r="T1" s="355"/>
    </row>
    <row r="2" spans="1:20" x14ac:dyDescent="0.2">
      <c r="A2" s="356" t="s">
        <v>635</v>
      </c>
      <c r="B2" s="357">
        <f>'Solicitud para cumplimentar'!B4:J4</f>
        <v>0</v>
      </c>
      <c r="C2" s="362"/>
      <c r="E2" s="1386" t="s">
        <v>368</v>
      </c>
      <c r="F2" s="1387"/>
      <c r="G2" s="475"/>
      <c r="H2" s="1378" t="s">
        <v>509</v>
      </c>
      <c r="I2" s="1378"/>
      <c r="J2" s="1378"/>
      <c r="K2" s="1379"/>
      <c r="L2" s="1378" t="s">
        <v>514</v>
      </c>
      <c r="M2" s="1378"/>
      <c r="N2" s="1378"/>
      <c r="O2" s="1379"/>
      <c r="P2" s="1378" t="s">
        <v>513</v>
      </c>
      <c r="Q2" s="1378"/>
      <c r="R2" s="1378"/>
      <c r="S2" s="1379"/>
    </row>
    <row r="3" spans="1:20" ht="25.5" x14ac:dyDescent="0.2">
      <c r="A3" s="358" t="s">
        <v>636</v>
      </c>
      <c r="B3" s="359">
        <f>'Solicitud para cumplimentar'!B6:M6</f>
        <v>0</v>
      </c>
      <c r="C3" s="362"/>
      <c r="E3" s="360" t="s">
        <v>370</v>
      </c>
      <c r="F3" s="361" t="s">
        <v>371</v>
      </c>
      <c r="G3" s="475"/>
      <c r="H3" s="438" t="s">
        <v>263</v>
      </c>
      <c r="I3" s="438" t="s">
        <v>372</v>
      </c>
      <c r="J3" s="438" t="s">
        <v>373</v>
      </c>
      <c r="K3" s="474" t="s">
        <v>374</v>
      </c>
      <c r="L3" s="438" t="s">
        <v>372</v>
      </c>
      <c r="M3" s="438" t="s">
        <v>508</v>
      </c>
      <c r="N3" s="438" t="s">
        <v>510</v>
      </c>
      <c r="O3" s="474" t="s">
        <v>762</v>
      </c>
      <c r="P3" s="438" t="s">
        <v>372</v>
      </c>
      <c r="Q3" s="438" t="s">
        <v>512</v>
      </c>
      <c r="R3" s="438" t="s">
        <v>511</v>
      </c>
      <c r="S3" s="474" t="s">
        <v>761</v>
      </c>
    </row>
    <row r="4" spans="1:20" ht="12.75" customHeight="1" x14ac:dyDescent="0.2">
      <c r="A4" s="358" t="s">
        <v>637</v>
      </c>
      <c r="B4" s="359">
        <f>'Solicitud para cumplimentar'!B8:M8</f>
        <v>0</v>
      </c>
      <c r="C4" s="362"/>
      <c r="E4" s="1392" t="s">
        <v>567</v>
      </c>
      <c r="F4" s="1393"/>
      <c r="G4" s="476"/>
      <c r="H4" s="472">
        <f>IF('Programación,alta,seguimiento'!A19&lt;=0," ",'Programación,alta,seguimiento'!A19)</f>
        <v>1</v>
      </c>
      <c r="I4" s="437">
        <f>IF('Programación,alta,seguimiento'!B19&lt;=0," ",'Programación,alta,seguimiento'!B19)</f>
        <v>2016</v>
      </c>
      <c r="J4" s="734" t="str">
        <f>IF('Programación,alta,seguimiento'!C19&lt;=0," ",'Programación,alta,seguimiento'!C19)</f>
        <v xml:space="preserve"> </v>
      </c>
      <c r="K4" s="735" t="str">
        <f>IF('Programación,alta,seguimiento'!D19&lt;=0," ",'Programación,alta,seguimiento'!D19)</f>
        <v xml:space="preserve"> </v>
      </c>
      <c r="L4" s="472">
        <f>I4</f>
        <v>2016</v>
      </c>
      <c r="M4" s="479">
        <f>B26</f>
        <v>10000</v>
      </c>
      <c r="N4" s="482">
        <f>B65</f>
        <v>10</v>
      </c>
      <c r="O4" s="680">
        <f>B78</f>
        <v>9990</v>
      </c>
      <c r="P4" s="472">
        <f>I4</f>
        <v>2016</v>
      </c>
      <c r="Q4" s="482">
        <f>C63</f>
        <v>100</v>
      </c>
      <c r="R4" s="482">
        <f>N4</f>
        <v>10</v>
      </c>
      <c r="S4" s="680">
        <f>Q4-R4</f>
        <v>90</v>
      </c>
    </row>
    <row r="5" spans="1:20" ht="12.75" customHeight="1" x14ac:dyDescent="0.2">
      <c r="A5" s="1391" t="s">
        <v>638</v>
      </c>
      <c r="B5" s="1388">
        <f>'Solicitud para cumplimentar'!B7:M7</f>
        <v>0</v>
      </c>
      <c r="C5" s="455"/>
      <c r="E5" s="1394"/>
      <c r="F5" s="1395"/>
      <c r="G5" s="476"/>
      <c r="H5" s="473">
        <f>IF('Programación,alta,seguimiento'!A20&lt;=0," ",'Programación,alta,seguimiento'!A20)</f>
        <v>2</v>
      </c>
      <c r="I5" s="436">
        <f>IF('Programación,alta,seguimiento'!B20&lt;=0," ",'Programación,alta,seguimiento'!B20)</f>
        <v>2017</v>
      </c>
      <c r="J5" s="734" t="str">
        <f>IF('Programación,alta,seguimiento'!C20&lt;=0," ",'Programación,alta,seguimiento'!C20)</f>
        <v xml:space="preserve"> </v>
      </c>
      <c r="K5" s="735" t="str">
        <f>IF('Programación,alta,seguimiento'!D20&lt;=0," ",'Programación,alta,seguimiento'!D20)</f>
        <v xml:space="preserve"> </v>
      </c>
      <c r="L5" s="473">
        <f>I5</f>
        <v>2017</v>
      </c>
      <c r="M5" s="480">
        <f>F26</f>
        <v>22000</v>
      </c>
      <c r="N5" s="483">
        <f>F65</f>
        <v>700</v>
      </c>
      <c r="O5" s="681">
        <f>F78</f>
        <v>21300</v>
      </c>
      <c r="P5" s="473">
        <f>I5</f>
        <v>2017</v>
      </c>
      <c r="Q5" s="483">
        <f>G63</f>
        <v>200</v>
      </c>
      <c r="R5" s="483">
        <f>N5</f>
        <v>700</v>
      </c>
      <c r="S5" s="681">
        <f>Q5-R5</f>
        <v>-500</v>
      </c>
    </row>
    <row r="6" spans="1:20" ht="15.75" customHeight="1" x14ac:dyDescent="0.2">
      <c r="A6" s="1391"/>
      <c r="B6" s="1388"/>
      <c r="C6" s="455"/>
      <c r="E6" s="1394"/>
      <c r="F6" s="1395"/>
      <c r="G6" s="476"/>
      <c r="H6" s="473">
        <f>IF('Programación,alta,seguimiento'!A21&lt;=0," ",'Programación,alta,seguimiento'!A21)</f>
        <v>3</v>
      </c>
      <c r="I6" s="436">
        <f>IF('Programación,alta,seguimiento'!B21&lt;=0," ",'Programación,alta,seguimiento'!B21)</f>
        <v>2018</v>
      </c>
      <c r="J6" s="734" t="str">
        <f>IF('Programación,alta,seguimiento'!C21&lt;=0," ",'Programación,alta,seguimiento'!C21)</f>
        <v xml:space="preserve"> </v>
      </c>
      <c r="K6" s="736" t="str">
        <f>IF('Programación,alta,seguimiento'!D21&lt;=0," ",'Programación,alta,seguimiento'!D21)</f>
        <v xml:space="preserve"> </v>
      </c>
      <c r="L6" s="473">
        <f>I6</f>
        <v>2018</v>
      </c>
      <c r="M6" s="480">
        <f>J26</f>
        <v>24000</v>
      </c>
      <c r="N6" s="483">
        <f>J65</f>
        <v>10</v>
      </c>
      <c r="O6" s="682">
        <f>J78</f>
        <v>23990</v>
      </c>
      <c r="P6" s="473">
        <f>I6</f>
        <v>2018</v>
      </c>
      <c r="Q6" s="483">
        <f>K63</f>
        <v>300</v>
      </c>
      <c r="R6" s="483">
        <f>N6</f>
        <v>10</v>
      </c>
      <c r="S6" s="682">
        <f>Q6-R6</f>
        <v>290</v>
      </c>
    </row>
    <row r="7" spans="1:20" ht="12.75" customHeight="1" x14ac:dyDescent="0.2">
      <c r="A7" s="1391"/>
      <c r="B7" s="1388"/>
      <c r="C7" s="455"/>
      <c r="E7" s="1396"/>
      <c r="F7" s="1395"/>
      <c r="G7" s="476"/>
      <c r="H7" s="477">
        <f>IF('Programación,alta,seguimiento'!A22&lt;=0," ",'Programación,alta,seguimiento'!A22)</f>
        <v>4</v>
      </c>
      <c r="I7" s="478">
        <f>IF('Programación,alta,seguimiento'!B22&lt;=0," ",'Programación,alta,seguimiento'!B22)</f>
        <v>2019</v>
      </c>
      <c r="J7" s="737" t="str">
        <f>IF('Programación,alta,seguimiento'!C22&lt;=0," ",'Programación,alta,seguimiento'!C22)</f>
        <v xml:space="preserve"> </v>
      </c>
      <c r="K7" s="738" t="str">
        <f>IF('Programación,alta,seguimiento'!D22&lt;=0," ",'Programación,alta,seguimiento'!D22)</f>
        <v xml:space="preserve"> </v>
      </c>
      <c r="L7" s="477">
        <f>I7</f>
        <v>2019</v>
      </c>
      <c r="M7" s="481">
        <f>N26</f>
        <v>22000</v>
      </c>
      <c r="N7" s="484">
        <f>N65</f>
        <v>200</v>
      </c>
      <c r="O7" s="683">
        <f>N78</f>
        <v>21800</v>
      </c>
      <c r="P7" s="477">
        <f>I7</f>
        <v>2019</v>
      </c>
      <c r="Q7" s="484">
        <f>O63</f>
        <v>123</v>
      </c>
      <c r="R7" s="484">
        <f>N7</f>
        <v>200</v>
      </c>
      <c r="S7" s="683">
        <f>Q7-R7</f>
        <v>-77</v>
      </c>
    </row>
    <row r="8" spans="1:20" ht="13.5" thickBot="1" x14ac:dyDescent="0.25">
      <c r="A8" s="684" t="s">
        <v>671</v>
      </c>
      <c r="B8" s="663">
        <f>'Solicitud para cumplimentar'!B9:M9</f>
        <v>0</v>
      </c>
      <c r="C8" s="362"/>
      <c r="E8" s="1397"/>
      <c r="F8" s="1398"/>
      <c r="G8" s="364"/>
      <c r="H8" s="362" t="str">
        <f>IF('Programación,alta,seguimiento'!A23&lt;=0," ",'Programación,alta,seguimiento'!A23)</f>
        <v xml:space="preserve"> </v>
      </c>
      <c r="I8" s="362" t="str">
        <f>IF('Programación,alta,seguimiento'!B23&lt;=0," ",'Programación,alta,seguimiento'!B23)</f>
        <v xml:space="preserve"> </v>
      </c>
      <c r="J8" s="363" t="str">
        <f>IF('Programación,alta,seguimiento'!C23&lt;=0," ",'Programación,alta,seguimiento'!C23)</f>
        <v xml:space="preserve"> </v>
      </c>
      <c r="K8" s="363" t="str">
        <f>IF('Programación,alta,seguimiento'!D23&lt;=0," ",'Programación,alta,seguimiento'!D23)</f>
        <v xml:space="preserve"> </v>
      </c>
      <c r="N8" s="685" t="str">
        <f>IF(O8&gt;0,"UCM REINTEGRA:"," ")</f>
        <v>UCM REINTEGRA:</v>
      </c>
      <c r="O8" s="686">
        <f>SUM(O4:O7)</f>
        <v>77080</v>
      </c>
      <c r="R8" s="685" t="str">
        <f>IF(S8&gt;0,"BENEFICIOS","PÉRDIDAS")</f>
        <v>PÉRDIDAS</v>
      </c>
      <c r="S8" s="686">
        <f>SUM(S4:S7)</f>
        <v>-197</v>
      </c>
    </row>
    <row r="9" spans="1:20" x14ac:dyDescent="0.2">
      <c r="A9" s="358" t="s">
        <v>375</v>
      </c>
      <c r="B9" s="359"/>
      <c r="C9" s="362"/>
      <c r="E9" s="365"/>
      <c r="F9" s="364"/>
      <c r="G9" s="364"/>
      <c r="H9" s="362" t="str">
        <f>IF('Programación,alta,seguimiento'!A24&lt;=0," ",'Programación,alta,seguimiento'!A24)</f>
        <v xml:space="preserve"> </v>
      </c>
      <c r="I9" s="362" t="str">
        <f>IF('Programación,alta,seguimiento'!B24&lt;=0," ",'Programación,alta,seguimiento'!B24)</f>
        <v xml:space="preserve"> </v>
      </c>
      <c r="J9" s="362" t="str">
        <f>IF('Programación,alta,seguimiento'!C24&lt;=0," ",'Programación,alta,seguimiento'!C24)</f>
        <v xml:space="preserve"> </v>
      </c>
      <c r="K9" s="362" t="str">
        <f>IF('Programación,alta,seguimiento'!D24&lt;=0," ",'Programación,alta,seguimiento'!D24)</f>
        <v xml:space="preserve"> </v>
      </c>
    </row>
    <row r="10" spans="1:20" x14ac:dyDescent="0.2">
      <c r="A10" s="358" t="s">
        <v>376</v>
      </c>
      <c r="B10" s="366">
        <f>'Solicitud para cumplimentar'!C11</f>
        <v>0</v>
      </c>
      <c r="C10" s="456"/>
      <c r="E10" s="1399" t="s">
        <v>564</v>
      </c>
      <c r="F10" s="1400" t="s">
        <v>408</v>
      </c>
    </row>
    <row r="11" spans="1:20" ht="13.5" thickBot="1" x14ac:dyDescent="0.25">
      <c r="A11" s="367" t="s">
        <v>377</v>
      </c>
      <c r="B11" s="368">
        <f>'Solicitud para cumplimentar'!F11</f>
        <v>0</v>
      </c>
      <c r="C11" s="456"/>
      <c r="E11" s="1399"/>
      <c r="F11" s="1401"/>
    </row>
    <row r="12" spans="1:20" x14ac:dyDescent="0.2">
      <c r="A12" s="369" t="s">
        <v>445</v>
      </c>
      <c r="B12" s="370" t="str">
        <f>'Programación,alta,seguimiento'!B12</f>
        <v>numero</v>
      </c>
      <c r="C12" s="456"/>
    </row>
    <row r="13" spans="1:20" ht="28.5" x14ac:dyDescent="0.2">
      <c r="A13" s="369"/>
      <c r="B13" s="370"/>
      <c r="C13" s="456"/>
      <c r="E13" s="664" t="s">
        <v>758</v>
      </c>
      <c r="F13" s="1389">
        <v>0</v>
      </c>
    </row>
    <row r="14" spans="1:20" ht="12.75" customHeight="1" x14ac:dyDescent="0.2">
      <c r="A14" s="369"/>
      <c r="B14" s="370"/>
      <c r="C14" s="456"/>
      <c r="E14" s="677"/>
      <c r="F14" s="1390"/>
    </row>
    <row r="15" spans="1:20" x14ac:dyDescent="0.2">
      <c r="A15" s="369"/>
      <c r="B15" s="370"/>
      <c r="C15" s="456"/>
    </row>
    <row r="16" spans="1:20" ht="13.5" thickBot="1" x14ac:dyDescent="0.25">
      <c r="A16" s="371" t="str">
        <f>IF(B16="INICIAL","CONCESIÓN","MODIF. RESUPUESTO Nº")</f>
        <v>CONCESIÓN</v>
      </c>
      <c r="B16" s="372" t="str">
        <f>IF((LOOKUP(10000000000,'Programación,alta,seguimiento'!B106:E106))=0,"INICIAL",(LOOKUP(10000000000,'Programación,alta,seguimiento'!B106:E106)))</f>
        <v>INICIAL</v>
      </c>
      <c r="C16" s="457"/>
      <c r="E16" s="371" t="str">
        <f>IF(F16="INICIAL","CONCESIÓN","MODIF. RESUPUESTO Nº")</f>
        <v>CONCESIÓN</v>
      </c>
      <c r="F16" s="372" t="str">
        <f>IF((LOOKUP(10000000000,'Programación,alta,seguimiento'!B187:E187))=0,"INICIAL",(LOOKUP(10000000000,'Programación,alta,seguimiento'!B187:E187)))</f>
        <v>INICIAL</v>
      </c>
      <c r="I16" s="371" t="str">
        <f>IF(J16="INICIAL","CONCESIÓN","MODIF. RESUPUESTO Nº")</f>
        <v>CONCESIÓN</v>
      </c>
      <c r="J16" s="372" t="str">
        <f>IF((LOOKUP(10000000000,'Programación,alta,seguimiento'!B268:E268))=0,"INICIAL",(LOOKUP(10000000000,'Programación,alta,seguimiento'!B268:E268)))</f>
        <v>INICIAL</v>
      </c>
      <c r="M16" s="371" t="str">
        <f>IF(N16="INICIAL","CONCESIÓN","MODIF. RESUPUESTO Nº")</f>
        <v>CONCESIÓN</v>
      </c>
      <c r="N16" s="372" t="str">
        <f>IF((LOOKUP(10000000000,'Programación,alta,seguimiento'!B349:E349))=0,"INICIAL",(LOOKUP(10000000000,'Programación,alta,seguimiento'!B349:E349)))</f>
        <v>INICIAL</v>
      </c>
    </row>
    <row r="17" spans="1:18" ht="13.5" thickTop="1" x14ac:dyDescent="0.2">
      <c r="A17" s="373" t="s">
        <v>401</v>
      </c>
      <c r="B17" s="374">
        <f>I4</f>
        <v>2016</v>
      </c>
      <c r="C17" s="452"/>
      <c r="E17" s="375" t="s">
        <v>402</v>
      </c>
      <c r="F17" s="376">
        <f>B17+1</f>
        <v>2017</v>
      </c>
      <c r="G17" s="377"/>
      <c r="I17" s="375" t="s">
        <v>402</v>
      </c>
      <c r="J17" s="376">
        <f>F17+1</f>
        <v>2018</v>
      </c>
      <c r="K17" s="377"/>
      <c r="M17" s="375" t="s">
        <v>402</v>
      </c>
      <c r="N17" s="376">
        <f>J17+1</f>
        <v>2019</v>
      </c>
      <c r="O17" s="377"/>
      <c r="P17" s="377"/>
      <c r="Q17" s="1377" t="s">
        <v>378</v>
      </c>
      <c r="R17" s="1377"/>
    </row>
    <row r="18" spans="1:18" outlineLevel="1" x14ac:dyDescent="0.2">
      <c r="A18" s="378" t="str">
        <f>'Programación,alta,seguimiento'!A28</f>
        <v>personal</v>
      </c>
      <c r="B18" s="379">
        <v>10000</v>
      </c>
      <c r="C18" s="379"/>
      <c r="E18" s="378" t="str">
        <f>$A$18</f>
        <v>personal</v>
      </c>
      <c r="F18" s="379">
        <v>22000</v>
      </c>
      <c r="G18" s="380"/>
      <c r="I18" s="378" t="str">
        <f>$A$18</f>
        <v>personal</v>
      </c>
      <c r="J18" s="379">
        <v>24000</v>
      </c>
      <c r="K18" s="380"/>
      <c r="M18" s="378" t="str">
        <f>$A$18</f>
        <v>personal</v>
      </c>
      <c r="N18" s="379">
        <v>22000</v>
      </c>
      <c r="O18" s="380"/>
      <c r="P18" s="380"/>
      <c r="Q18" s="378" t="str">
        <f>$A$18</f>
        <v>personal</v>
      </c>
      <c r="R18" s="380">
        <f t="shared" ref="R18:R26" si="0">SUM(B18,F18,J18,N18)</f>
        <v>78000</v>
      </c>
    </row>
    <row r="19" spans="1:18" outlineLevel="1" x14ac:dyDescent="0.2">
      <c r="A19" s="378" t="str">
        <f>'Programación,alta,seguimiento'!A29</f>
        <v>inventariable</v>
      </c>
      <c r="B19" s="379">
        <f>LOOKUP(1000000000000,'Programación,alta,seguimiento'!B118:E118)</f>
        <v>0</v>
      </c>
      <c r="C19" s="379"/>
      <c r="E19" s="378" t="str">
        <f>$A$19</f>
        <v>inventariable</v>
      </c>
      <c r="F19" s="379">
        <f>LOOKUP(1000000000000,'Programación,alta,seguimiento'!B199:E199)</f>
        <v>0</v>
      </c>
      <c r="G19" s="380"/>
      <c r="I19" s="378" t="str">
        <f>$A$19</f>
        <v>inventariable</v>
      </c>
      <c r="J19" s="379">
        <f>LOOKUP(1000000000000,'Programación,alta,seguimiento'!B280:E280)</f>
        <v>0</v>
      </c>
      <c r="K19" s="380"/>
      <c r="M19" s="378" t="str">
        <f>$A$19</f>
        <v>inventariable</v>
      </c>
      <c r="N19" s="379">
        <f>LOOKUP(1000000000000,'Programación,alta,seguimiento'!B361:E361)</f>
        <v>0</v>
      </c>
      <c r="O19" s="380"/>
      <c r="P19" s="380"/>
      <c r="Q19" s="378" t="str">
        <f>$A$19</f>
        <v>inventariable</v>
      </c>
      <c r="R19" s="380">
        <f t="shared" si="0"/>
        <v>0</v>
      </c>
    </row>
    <row r="20" spans="1:18" outlineLevel="1" x14ac:dyDescent="0.2">
      <c r="A20" s="378" t="str">
        <f>'Programación,alta,seguimiento'!A30</f>
        <v>fungible</v>
      </c>
      <c r="B20" s="379">
        <f>LOOKUP(1000000000000,'Programación,alta,seguimiento'!B129:E129)</f>
        <v>0</v>
      </c>
      <c r="C20" s="379"/>
      <c r="E20" s="378" t="str">
        <f>$A$20</f>
        <v>fungible</v>
      </c>
      <c r="F20" s="379">
        <f>LOOKUP(1000000000000,'Programación,alta,seguimiento'!B210:E210)</f>
        <v>0</v>
      </c>
      <c r="G20" s="380"/>
      <c r="I20" s="378" t="str">
        <f>$A$20</f>
        <v>fungible</v>
      </c>
      <c r="J20" s="379">
        <f>LOOKUP(1000000000000,'Programación,alta,seguimiento'!B291:E291)</f>
        <v>0</v>
      </c>
      <c r="K20" s="380"/>
      <c r="M20" s="378" t="str">
        <f>$A$20</f>
        <v>fungible</v>
      </c>
      <c r="N20" s="379">
        <f>LOOKUP(1000000000000,'Programación,alta,seguimiento'!B372:E372)</f>
        <v>0</v>
      </c>
      <c r="O20" s="380"/>
      <c r="P20" s="380"/>
      <c r="Q20" s="378" t="str">
        <f>$A$20</f>
        <v>fungible</v>
      </c>
      <c r="R20" s="380">
        <f t="shared" si="0"/>
        <v>0</v>
      </c>
    </row>
    <row r="21" spans="1:18" outlineLevel="1" x14ac:dyDescent="0.2">
      <c r="A21" s="378" t="str">
        <f>'Programación,alta,seguimiento'!A31</f>
        <v>viajes y dietas</v>
      </c>
      <c r="B21" s="379">
        <f>LOOKUP(1000000000000,'Programación,alta,seguimiento'!B140:E140)</f>
        <v>0</v>
      </c>
      <c r="C21" s="379"/>
      <c r="E21" s="378" t="str">
        <f>$A$21</f>
        <v>viajes y dietas</v>
      </c>
      <c r="F21" s="379">
        <f>LOOKUP(1000000000000,'Programación,alta,seguimiento'!B221:E221)</f>
        <v>0</v>
      </c>
      <c r="G21" s="380"/>
      <c r="I21" s="381" t="str">
        <f>$A$21</f>
        <v>viajes y dietas</v>
      </c>
      <c r="J21" s="379">
        <f>LOOKUP(1000000000000,'Programación,alta,seguimiento'!B302:E302)</f>
        <v>0</v>
      </c>
      <c r="K21" s="380"/>
      <c r="M21" s="381" t="str">
        <f>$A$21</f>
        <v>viajes y dietas</v>
      </c>
      <c r="N21" s="379">
        <f>LOOKUP(1000000000000,'Programación,alta,seguimiento'!B383:E383)</f>
        <v>0</v>
      </c>
      <c r="O21" s="380"/>
      <c r="P21" s="380"/>
      <c r="Q21" s="381" t="str">
        <f>$A$21</f>
        <v>viajes y dietas</v>
      </c>
      <c r="R21" s="380">
        <f t="shared" si="0"/>
        <v>0</v>
      </c>
    </row>
    <row r="22" spans="1:18" outlineLevel="1" x14ac:dyDescent="0.2">
      <c r="A22" s="378" t="str">
        <f>'Programación,alta,seguimiento'!A32</f>
        <v>otros gastos</v>
      </c>
      <c r="B22" s="379">
        <f>LOOKUP(1000000000000,'Programación,alta,seguimiento'!B151:E151)</f>
        <v>0</v>
      </c>
      <c r="C22" s="379"/>
      <c r="E22" s="378" t="str">
        <f>$A$22</f>
        <v>otros gastos</v>
      </c>
      <c r="F22" s="379">
        <f>LOOKUP(1000000000000,'Programación,alta,seguimiento'!B232:E232)</f>
        <v>0</v>
      </c>
      <c r="G22" s="380"/>
      <c r="I22" s="378" t="str">
        <f>$A$22</f>
        <v>otros gastos</v>
      </c>
      <c r="J22" s="379">
        <f>LOOKUP(1000000000000,'Programación,alta,seguimiento'!B313:E313)</f>
        <v>0</v>
      </c>
      <c r="K22" s="380"/>
      <c r="M22" s="378" t="str">
        <f>$A$22</f>
        <v>otros gastos</v>
      </c>
      <c r="N22" s="379">
        <f>LOOKUP(1000000000000,'Programación,alta,seguimiento'!B394:E394)</f>
        <v>0</v>
      </c>
      <c r="O22" s="380"/>
      <c r="P22" s="380"/>
      <c r="Q22" s="378" t="str">
        <f>$A$22</f>
        <v>otros gastos</v>
      </c>
      <c r="R22" s="380">
        <f t="shared" si="0"/>
        <v>0</v>
      </c>
    </row>
    <row r="23" spans="1:18" outlineLevel="1" x14ac:dyDescent="0.2">
      <c r="A23" s="378" t="str">
        <f>'Programación,alta,seguimiento'!A33</f>
        <v>PRUEBA</v>
      </c>
      <c r="B23" s="379">
        <f>LOOKUP(1000000000000,'Programación,alta,seguimiento'!B162:E162)</f>
        <v>0</v>
      </c>
      <c r="C23" s="379"/>
      <c r="E23" s="378" t="str">
        <f>$A$23</f>
        <v>PRUEBA</v>
      </c>
      <c r="F23" s="379">
        <f>LOOKUP(1000000000000,'Programación,alta,seguimiento'!B243:E243)</f>
        <v>0</v>
      </c>
      <c r="G23" s="380"/>
      <c r="I23" s="378" t="str">
        <f>$A$23</f>
        <v>PRUEBA</v>
      </c>
      <c r="J23" s="379">
        <f>LOOKUP(1000000000000,'Programación,alta,seguimiento'!B324:E324)</f>
        <v>0</v>
      </c>
      <c r="K23" s="380"/>
      <c r="M23" s="378" t="str">
        <f>$A$23</f>
        <v>PRUEBA</v>
      </c>
      <c r="N23" s="379">
        <f>LOOKUP(1000000000000,'Programación,alta,seguimiento'!B405:E405)</f>
        <v>0</v>
      </c>
      <c r="O23" s="380"/>
      <c r="P23" s="380"/>
      <c r="Q23" s="378" t="str">
        <f>$A$23</f>
        <v>PRUEBA</v>
      </c>
      <c r="R23" s="380">
        <f t="shared" si="0"/>
        <v>0</v>
      </c>
    </row>
    <row r="24" spans="1:18" outlineLevel="1" x14ac:dyDescent="0.2">
      <c r="A24" s="378" t="str">
        <f>'Programación,alta,seguimiento'!A34</f>
        <v>PATATINA PATATÚN</v>
      </c>
      <c r="B24" s="379">
        <f>LOOKUP(1000000000000,'Programación,alta,seguimiento'!B173:E173)</f>
        <v>0</v>
      </c>
      <c r="C24" s="379"/>
      <c r="E24" s="378" t="str">
        <f>$A$24</f>
        <v>PATATINA PATATÚN</v>
      </c>
      <c r="F24" s="379">
        <f>LOOKUP(1000000000000,'Programación,alta,seguimiento'!B254:E254)</f>
        <v>0</v>
      </c>
      <c r="G24" s="380"/>
      <c r="I24" s="378" t="str">
        <f>$A$24</f>
        <v>PATATINA PATATÚN</v>
      </c>
      <c r="J24" s="379">
        <f>LOOKUP(1000000000000,'Programación,alta,seguimiento'!B335:E335)</f>
        <v>0</v>
      </c>
      <c r="K24" s="380"/>
      <c r="M24" s="378" t="str">
        <f>$A$24</f>
        <v>PATATINA PATATÚN</v>
      </c>
      <c r="N24" s="379">
        <f>LOOKUP(1000000000000,'Programación,alta,seguimiento'!B416:E416)</f>
        <v>0</v>
      </c>
      <c r="O24" s="380"/>
      <c r="P24" s="380"/>
      <c r="Q24" s="378" t="str">
        <f>$A$24</f>
        <v>PATATINA PATATÚN</v>
      </c>
      <c r="R24" s="380">
        <f t="shared" si="0"/>
        <v>0</v>
      </c>
    </row>
    <row r="25" spans="1:18" outlineLevel="1" x14ac:dyDescent="0.2">
      <c r="A25" s="378" t="str">
        <f>'Programación,alta,seguimiento'!A35</f>
        <v>costes indirectos</v>
      </c>
      <c r="B25" s="379">
        <f>LOOKUP(1000000000000,'Programación,alta,seguimiento'!B184:E184)</f>
        <v>0</v>
      </c>
      <c r="C25" s="379"/>
      <c r="E25" s="378" t="str">
        <f>$A$25</f>
        <v>costes indirectos</v>
      </c>
      <c r="F25" s="379">
        <f>LOOKUP(1000000000000,'Programación,alta,seguimiento'!B265:E265)</f>
        <v>0</v>
      </c>
      <c r="G25" s="380"/>
      <c r="I25" s="378" t="str">
        <f>$A$25</f>
        <v>costes indirectos</v>
      </c>
      <c r="J25" s="379">
        <f>LOOKUP(1000000000000,'Programación,alta,seguimiento'!B346:E346)</f>
        <v>0</v>
      </c>
      <c r="K25" s="380"/>
      <c r="M25" s="378" t="str">
        <f>$A$25</f>
        <v>costes indirectos</v>
      </c>
      <c r="N25" s="379">
        <f>LOOKUP(1000000000000,'Programación,alta,seguimiento'!B427:E427)</f>
        <v>0</v>
      </c>
      <c r="O25" s="380"/>
      <c r="P25" s="380"/>
      <c r="Q25" s="378" t="str">
        <f>$A$25</f>
        <v>costes indirectos</v>
      </c>
      <c r="R25" s="380">
        <f t="shared" si="0"/>
        <v>0</v>
      </c>
    </row>
    <row r="26" spans="1:18" ht="13.5" thickBot="1" x14ac:dyDescent="0.25">
      <c r="A26" s="382" t="s">
        <v>258</v>
      </c>
      <c r="B26" s="383">
        <f>SUM(B18:B25)</f>
        <v>10000</v>
      </c>
      <c r="C26" s="380"/>
      <c r="E26" s="382" t="s">
        <v>258</v>
      </c>
      <c r="F26" s="383">
        <f>SUM(F18:F25)</f>
        <v>22000</v>
      </c>
      <c r="G26" s="380"/>
      <c r="I26" s="382" t="s">
        <v>258</v>
      </c>
      <c r="J26" s="383">
        <f>SUM(J18:J25)</f>
        <v>24000</v>
      </c>
      <c r="K26" s="380"/>
      <c r="M26" s="382" t="s">
        <v>258</v>
      </c>
      <c r="N26" s="383">
        <f>SUM(N18:N25)</f>
        <v>22000</v>
      </c>
      <c r="O26" s="380"/>
      <c r="P26" s="380"/>
      <c r="Q26" s="384" t="s">
        <v>258</v>
      </c>
      <c r="R26" s="385">
        <f t="shared" si="0"/>
        <v>78000</v>
      </c>
    </row>
    <row r="27" spans="1:18" ht="13.5" thickTop="1" x14ac:dyDescent="0.2">
      <c r="A27" s="386"/>
      <c r="B27" s="380"/>
      <c r="C27" s="380"/>
      <c r="E27" s="386"/>
      <c r="F27" s="380"/>
      <c r="G27" s="380"/>
      <c r="I27" s="386"/>
      <c r="J27" s="380"/>
      <c r="K27" s="380"/>
      <c r="M27" s="386"/>
      <c r="N27" s="380"/>
      <c r="O27" s="380"/>
      <c r="P27" s="380"/>
      <c r="Q27" s="387"/>
      <c r="R27" s="380"/>
    </row>
    <row r="28" spans="1:18" x14ac:dyDescent="0.2">
      <c r="A28" s="386"/>
      <c r="B28" s="380"/>
      <c r="C28" s="380"/>
      <c r="E28" s="386"/>
      <c r="F28" s="380"/>
      <c r="G28" s="380"/>
      <c r="I28" s="386"/>
      <c r="J28" s="380"/>
      <c r="K28" s="380"/>
      <c r="M28" s="386"/>
      <c r="N28" s="380"/>
      <c r="O28" s="380"/>
      <c r="P28" s="380"/>
      <c r="Q28" s="387"/>
      <c r="R28" s="380"/>
    </row>
    <row r="29" spans="1:18" ht="13.5" thickBot="1" x14ac:dyDescent="0.25"/>
    <row r="30" spans="1:18" ht="13.5" thickTop="1" x14ac:dyDescent="0.2">
      <c r="A30" s="1380" t="s">
        <v>384</v>
      </c>
      <c r="B30" s="1381"/>
      <c r="C30" s="377"/>
      <c r="E30" s="1380" t="s">
        <v>384</v>
      </c>
      <c r="F30" s="1381"/>
      <c r="G30" s="377"/>
      <c r="I30" s="1380" t="s">
        <v>384</v>
      </c>
      <c r="J30" s="1381"/>
      <c r="K30" s="377"/>
      <c r="M30" s="1380" t="s">
        <v>384</v>
      </c>
      <c r="N30" s="1381"/>
      <c r="O30" s="377"/>
      <c r="P30" s="377"/>
      <c r="Q30" s="1380" t="s">
        <v>385</v>
      </c>
      <c r="R30" s="1381"/>
    </row>
    <row r="31" spans="1:18" hidden="1" outlineLevel="1" x14ac:dyDescent="0.2">
      <c r="A31" s="388" t="s">
        <v>386</v>
      </c>
      <c r="B31" s="389">
        <f>B59</f>
        <v>0</v>
      </c>
      <c r="C31" s="453"/>
      <c r="E31" s="388" t="s">
        <v>386</v>
      </c>
      <c r="F31" s="390">
        <f>F59</f>
        <v>0</v>
      </c>
      <c r="G31" s="391"/>
      <c r="I31" s="388" t="s">
        <v>386</v>
      </c>
      <c r="J31" s="390">
        <f>J59</f>
        <v>0</v>
      </c>
      <c r="K31" s="391"/>
      <c r="M31" s="388" t="s">
        <v>386</v>
      </c>
      <c r="N31" s="392">
        <f>N59</f>
        <v>0</v>
      </c>
      <c r="O31" s="391"/>
      <c r="P31" s="377"/>
      <c r="Q31" s="388" t="s">
        <v>387</v>
      </c>
      <c r="R31" s="392">
        <f>SUM(N31,J31,F31,B31)</f>
        <v>0</v>
      </c>
    </row>
    <row r="32" spans="1:18" hidden="1" outlineLevel="1" x14ac:dyDescent="0.2">
      <c r="A32" s="393" t="s">
        <v>388</v>
      </c>
      <c r="B32" s="394">
        <v>0.1</v>
      </c>
      <c r="C32" s="458"/>
      <c r="E32" s="393" t="s">
        <v>388</v>
      </c>
      <c r="F32" s="395">
        <f>$B$32</f>
        <v>0.1</v>
      </c>
      <c r="G32" s="391"/>
      <c r="I32" s="393" t="s">
        <v>388</v>
      </c>
      <c r="J32" s="395">
        <f>$B$32</f>
        <v>0.1</v>
      </c>
      <c r="K32" s="391"/>
      <c r="M32" s="393" t="s">
        <v>388</v>
      </c>
      <c r="N32" s="395">
        <f>$B$32</f>
        <v>0.1</v>
      </c>
      <c r="O32" s="391"/>
      <c r="P32" s="377"/>
      <c r="Q32" s="393" t="s">
        <v>388</v>
      </c>
      <c r="R32" s="395">
        <f>$B$32</f>
        <v>0.1</v>
      </c>
    </row>
    <row r="33" spans="1:18" hidden="1" outlineLevel="1" x14ac:dyDescent="0.2">
      <c r="A33" s="396" t="s">
        <v>389</v>
      </c>
      <c r="B33" s="397">
        <f>B26-B35</f>
        <v>10000</v>
      </c>
      <c r="C33" s="380"/>
      <c r="E33" s="396" t="s">
        <v>389</v>
      </c>
      <c r="F33" s="397">
        <f>F26-F35</f>
        <v>22000</v>
      </c>
      <c r="G33" s="380"/>
      <c r="I33" s="396" t="s">
        <v>389</v>
      </c>
      <c r="J33" s="397">
        <f>J26-J35</f>
        <v>24000</v>
      </c>
      <c r="K33" s="380"/>
      <c r="M33" s="396" t="s">
        <v>389</v>
      </c>
      <c r="N33" s="397">
        <f>N26-N35</f>
        <v>22000</v>
      </c>
      <c r="O33" s="380"/>
      <c r="P33" s="380"/>
      <c r="Q33" s="396" t="s">
        <v>390</v>
      </c>
      <c r="R33" s="397">
        <f>SUM(B33,F33,J33,N33)</f>
        <v>78000</v>
      </c>
    </row>
    <row r="34" spans="1:18" hidden="1" outlineLevel="1" x14ac:dyDescent="0.2">
      <c r="A34" s="386"/>
      <c r="B34" s="398"/>
      <c r="C34" s="398"/>
      <c r="E34" s="386"/>
      <c r="F34" s="380"/>
      <c r="G34" s="380"/>
      <c r="I34" s="386"/>
      <c r="J34" s="380"/>
      <c r="K34" s="380"/>
      <c r="M34" s="386"/>
      <c r="N34" s="380"/>
      <c r="O34" s="380"/>
      <c r="P34" s="380"/>
      <c r="Q34" s="386"/>
      <c r="R34" s="380"/>
    </row>
    <row r="35" spans="1:18" ht="13.5" collapsed="1" thickBot="1" x14ac:dyDescent="0.25">
      <c r="A35" s="382" t="s">
        <v>391</v>
      </c>
      <c r="B35" s="383">
        <f>B32*B31</f>
        <v>0</v>
      </c>
      <c r="C35" s="380"/>
      <c r="E35" s="382" t="s">
        <v>391</v>
      </c>
      <c r="F35" s="383">
        <f>F32*F31</f>
        <v>0</v>
      </c>
      <c r="G35" s="380"/>
      <c r="I35" s="382" t="s">
        <v>391</v>
      </c>
      <c r="J35" s="383">
        <f>J32*J31</f>
        <v>0</v>
      </c>
      <c r="K35" s="380"/>
      <c r="M35" s="382" t="s">
        <v>391</v>
      </c>
      <c r="N35" s="383">
        <f>N32*N31</f>
        <v>0</v>
      </c>
      <c r="O35" s="380"/>
      <c r="P35" s="380"/>
      <c r="Q35" s="382" t="s">
        <v>392</v>
      </c>
      <c r="R35" s="383">
        <f>SUM(B35,F35,J35)</f>
        <v>0</v>
      </c>
    </row>
    <row r="36" spans="1:18" ht="13.5" thickTop="1" x14ac:dyDescent="0.2"/>
    <row r="38" spans="1:18" x14ac:dyDescent="0.2">
      <c r="A38" s="399"/>
      <c r="B38" s="399"/>
      <c r="C38" s="399"/>
    </row>
    <row r="39" spans="1:18" ht="12.75" customHeight="1" x14ac:dyDescent="0.2">
      <c r="A39" s="433" t="s">
        <v>562</v>
      </c>
      <c r="B39" s="400" t="e">
        <f ca="1">IF(B51&gt;0,"Adelanto solicitado",IF(B40&gt;B41,"Retrasado","Anualidad no iniciada"))</f>
        <v>#VALUE!</v>
      </c>
      <c r="C39" s="400"/>
      <c r="E39" s="433" t="s">
        <v>562</v>
      </c>
      <c r="F39" s="400" t="e">
        <f ca="1">IF(F51&gt;0,"Adelanto solicitado",IF(F40&gt;F41,"Retrasado","Anualidad no iniciada"))</f>
        <v>#VALUE!</v>
      </c>
      <c r="I39" s="433" t="s">
        <v>562</v>
      </c>
      <c r="J39" s="400" t="e">
        <f ca="1">IF(J51&gt;0,"Adelanto solicitado",IF(J40&gt;J41,"Retrasado","Anualidad no iniciada"))</f>
        <v>#VALUE!</v>
      </c>
      <c r="M39" s="433" t="s">
        <v>562</v>
      </c>
      <c r="N39" s="400" t="e">
        <f ca="1">IF(N51&gt;0,"Adelanto solicitado",IF(N40&gt;N41,"Retrasado","Anualidad no iniciada"))</f>
        <v>#VALUE!</v>
      </c>
    </row>
    <row r="40" spans="1:18" x14ac:dyDescent="0.2">
      <c r="A40" s="434" t="s">
        <v>572</v>
      </c>
      <c r="B40" s="401">
        <f ca="1">TODAY()</f>
        <v>42424</v>
      </c>
      <c r="C40" s="459"/>
      <c r="E40" s="434" t="s">
        <v>572</v>
      </c>
      <c r="F40" s="401">
        <f ca="1">TODAY()</f>
        <v>42424</v>
      </c>
      <c r="I40" s="434" t="s">
        <v>572</v>
      </c>
      <c r="J40" s="401">
        <f ca="1">TODAY()</f>
        <v>42424</v>
      </c>
      <c r="M40" s="434" t="s">
        <v>572</v>
      </c>
      <c r="N40" s="401">
        <f ca="1">TODAY()</f>
        <v>42424</v>
      </c>
    </row>
    <row r="41" spans="1:18" ht="13.5" thickBot="1" x14ac:dyDescent="0.25">
      <c r="A41" s="434" t="s">
        <v>563</v>
      </c>
      <c r="B41" s="435" t="e">
        <f>J4-90</f>
        <v>#VALUE!</v>
      </c>
      <c r="C41" s="460"/>
      <c r="E41" s="434" t="s">
        <v>563</v>
      </c>
      <c r="F41" s="435" t="e">
        <f>J4+365</f>
        <v>#VALUE!</v>
      </c>
      <c r="I41" s="434" t="s">
        <v>563</v>
      </c>
      <c r="J41" s="435" t="e">
        <f>J5+365</f>
        <v>#VALUE!</v>
      </c>
      <c r="M41" s="434" t="s">
        <v>563</v>
      </c>
      <c r="N41" s="435" t="e">
        <f>J6+365</f>
        <v>#VALUE!</v>
      </c>
    </row>
    <row r="42" spans="1:18" ht="13.5" thickTop="1" x14ac:dyDescent="0.2">
      <c r="A42" s="373" t="s">
        <v>403</v>
      </c>
      <c r="B42" s="374">
        <f>B17</f>
        <v>2016</v>
      </c>
      <c r="C42" s="452"/>
      <c r="E42" s="375" t="s">
        <v>403</v>
      </c>
      <c r="F42" s="376">
        <f>F17</f>
        <v>2017</v>
      </c>
      <c r="G42" s="377"/>
      <c r="I42" s="375" t="s">
        <v>403</v>
      </c>
      <c r="J42" s="376">
        <f>J17</f>
        <v>2018</v>
      </c>
      <c r="K42" s="377"/>
      <c r="M42" s="375" t="s">
        <v>403</v>
      </c>
      <c r="N42" s="376">
        <f>J42+1</f>
        <v>2019</v>
      </c>
      <c r="O42" s="377"/>
      <c r="P42" s="377"/>
      <c r="Q42" s="1377" t="s">
        <v>400</v>
      </c>
      <c r="R42" s="1377"/>
    </row>
    <row r="43" spans="1:18" outlineLevel="1" x14ac:dyDescent="0.2">
      <c r="A43" s="378" t="str">
        <f>$A$18</f>
        <v>personal</v>
      </c>
      <c r="B43" s="402">
        <v>0</v>
      </c>
      <c r="C43" s="379"/>
      <c r="E43" s="378" t="str">
        <f>$A$18</f>
        <v>personal</v>
      </c>
      <c r="F43" s="402">
        <v>0</v>
      </c>
      <c r="G43" s="380"/>
      <c r="I43" s="378" t="str">
        <f>$A$18</f>
        <v>personal</v>
      </c>
      <c r="J43" s="402">
        <v>0</v>
      </c>
      <c r="K43" s="380"/>
      <c r="M43" s="378" t="str">
        <f>$A$18</f>
        <v>personal</v>
      </c>
      <c r="N43" s="402">
        <v>0</v>
      </c>
      <c r="O43" s="380"/>
      <c r="P43" s="380"/>
      <c r="Q43" s="378" t="str">
        <f>$A$18</f>
        <v>personal</v>
      </c>
      <c r="R43" s="380">
        <f t="shared" ref="R43:R50" si="1">R18-B43-F43-J43-N43</f>
        <v>78000</v>
      </c>
    </row>
    <row r="44" spans="1:18" outlineLevel="1" x14ac:dyDescent="0.2">
      <c r="A44" s="378" t="str">
        <f>$A$19</f>
        <v>inventariable</v>
      </c>
      <c r="B44" s="402">
        <v>0</v>
      </c>
      <c r="C44" s="379"/>
      <c r="E44" s="378" t="str">
        <f>$A$19</f>
        <v>inventariable</v>
      </c>
      <c r="F44" s="402">
        <v>0</v>
      </c>
      <c r="G44" s="380"/>
      <c r="I44" s="378" t="str">
        <f>$A$19</f>
        <v>inventariable</v>
      </c>
      <c r="J44" s="402">
        <v>0</v>
      </c>
      <c r="K44" s="380"/>
      <c r="M44" s="378" t="str">
        <f>$A$19</f>
        <v>inventariable</v>
      </c>
      <c r="N44" s="402">
        <v>0</v>
      </c>
      <c r="O44" s="380"/>
      <c r="P44" s="380"/>
      <c r="Q44" s="378" t="str">
        <f>$A$19</f>
        <v>inventariable</v>
      </c>
      <c r="R44" s="380">
        <f t="shared" si="1"/>
        <v>0</v>
      </c>
    </row>
    <row r="45" spans="1:18" outlineLevel="1" x14ac:dyDescent="0.2">
      <c r="A45" s="378" t="str">
        <f>$A$20</f>
        <v>fungible</v>
      </c>
      <c r="B45" s="402">
        <v>0</v>
      </c>
      <c r="C45" s="379"/>
      <c r="E45" s="378" t="str">
        <f>$A$20</f>
        <v>fungible</v>
      </c>
      <c r="F45" s="402">
        <v>0</v>
      </c>
      <c r="G45" s="380"/>
      <c r="I45" s="378" t="str">
        <f>$A$20</f>
        <v>fungible</v>
      </c>
      <c r="J45" s="402">
        <v>0</v>
      </c>
      <c r="K45" s="380"/>
      <c r="M45" s="378" t="str">
        <f>$A$20</f>
        <v>fungible</v>
      </c>
      <c r="N45" s="402">
        <v>0</v>
      </c>
      <c r="O45" s="380"/>
      <c r="P45" s="380"/>
      <c r="Q45" s="378" t="str">
        <f>$A$20</f>
        <v>fungible</v>
      </c>
      <c r="R45" s="380">
        <f t="shared" si="1"/>
        <v>0</v>
      </c>
    </row>
    <row r="46" spans="1:18" outlineLevel="1" x14ac:dyDescent="0.2">
      <c r="A46" s="381" t="str">
        <f>$A$21</f>
        <v>viajes y dietas</v>
      </c>
      <c r="B46" s="402">
        <v>0</v>
      </c>
      <c r="C46" s="379"/>
      <c r="E46" s="381" t="str">
        <f>$A$21</f>
        <v>viajes y dietas</v>
      </c>
      <c r="F46" s="402">
        <v>0</v>
      </c>
      <c r="G46" s="380"/>
      <c r="I46" s="381" t="str">
        <f>$A$21</f>
        <v>viajes y dietas</v>
      </c>
      <c r="J46" s="402">
        <v>0</v>
      </c>
      <c r="K46" s="380"/>
      <c r="M46" s="381" t="str">
        <f>$A$21</f>
        <v>viajes y dietas</v>
      </c>
      <c r="N46" s="402">
        <v>0</v>
      </c>
      <c r="O46" s="380"/>
      <c r="P46" s="380"/>
      <c r="Q46" s="381" t="str">
        <f>$A$21</f>
        <v>viajes y dietas</v>
      </c>
      <c r="R46" s="380">
        <f t="shared" si="1"/>
        <v>0</v>
      </c>
    </row>
    <row r="47" spans="1:18" outlineLevel="1" x14ac:dyDescent="0.2">
      <c r="A47" s="378" t="str">
        <f>$A$22</f>
        <v>otros gastos</v>
      </c>
      <c r="B47" s="402">
        <v>0</v>
      </c>
      <c r="C47" s="379"/>
      <c r="E47" s="378" t="str">
        <f>$A$22</f>
        <v>otros gastos</v>
      </c>
      <c r="F47" s="402">
        <v>0</v>
      </c>
      <c r="G47" s="380"/>
      <c r="I47" s="378" t="str">
        <f>$A$22</f>
        <v>otros gastos</v>
      </c>
      <c r="J47" s="402">
        <v>0</v>
      </c>
      <c r="K47" s="380"/>
      <c r="M47" s="378" t="str">
        <f>$A$22</f>
        <v>otros gastos</v>
      </c>
      <c r="N47" s="402">
        <v>0</v>
      </c>
      <c r="O47" s="380"/>
      <c r="P47" s="380"/>
      <c r="Q47" s="378" t="str">
        <f>$A$22</f>
        <v>otros gastos</v>
      </c>
      <c r="R47" s="380">
        <f t="shared" si="1"/>
        <v>0</v>
      </c>
    </row>
    <row r="48" spans="1:18" outlineLevel="1" x14ac:dyDescent="0.2">
      <c r="A48" s="378" t="str">
        <f>$A$23</f>
        <v>PRUEBA</v>
      </c>
      <c r="B48" s="402">
        <v>0</v>
      </c>
      <c r="C48" s="379"/>
      <c r="E48" s="378" t="str">
        <f>$A$23</f>
        <v>PRUEBA</v>
      </c>
      <c r="F48" s="402">
        <v>0</v>
      </c>
      <c r="G48" s="380"/>
      <c r="I48" s="378" t="str">
        <f>$A$23</f>
        <v>PRUEBA</v>
      </c>
      <c r="J48" s="402">
        <v>0</v>
      </c>
      <c r="K48" s="380"/>
      <c r="M48" s="378" t="str">
        <f>$A$23</f>
        <v>PRUEBA</v>
      </c>
      <c r="N48" s="402">
        <v>0</v>
      </c>
      <c r="O48" s="380"/>
      <c r="P48" s="380"/>
      <c r="Q48" s="378" t="str">
        <f>$A$23</f>
        <v>PRUEBA</v>
      </c>
      <c r="R48" s="380">
        <f t="shared" si="1"/>
        <v>0</v>
      </c>
    </row>
    <row r="49" spans="1:20" outlineLevel="1" x14ac:dyDescent="0.2">
      <c r="A49" s="378" t="str">
        <f>$A$24</f>
        <v>PATATINA PATATÚN</v>
      </c>
      <c r="B49" s="402">
        <v>0</v>
      </c>
      <c r="C49" s="379"/>
      <c r="E49" s="378" t="str">
        <f>$A$24</f>
        <v>PATATINA PATATÚN</v>
      </c>
      <c r="F49" s="402">
        <v>0</v>
      </c>
      <c r="G49" s="380"/>
      <c r="I49" s="378" t="str">
        <f>$A$24</f>
        <v>PATATINA PATATÚN</v>
      </c>
      <c r="J49" s="402">
        <v>0</v>
      </c>
      <c r="K49" s="380"/>
      <c r="M49" s="378" t="str">
        <f>$A$24</f>
        <v>PATATINA PATATÚN</v>
      </c>
      <c r="N49" s="402">
        <v>0</v>
      </c>
      <c r="O49" s="380"/>
      <c r="P49" s="380"/>
      <c r="Q49" s="378" t="str">
        <f>$A$24</f>
        <v>PATATINA PATATÚN</v>
      </c>
      <c r="R49" s="380">
        <f t="shared" si="1"/>
        <v>0</v>
      </c>
    </row>
    <row r="50" spans="1:20" outlineLevel="1" x14ac:dyDescent="0.2">
      <c r="A50" s="378" t="str">
        <f>$A$25</f>
        <v>costes indirectos</v>
      </c>
      <c r="B50" s="402">
        <v>0</v>
      </c>
      <c r="C50" s="379"/>
      <c r="E50" s="378" t="str">
        <f>$A$25</f>
        <v>costes indirectos</v>
      </c>
      <c r="F50" s="402">
        <v>0</v>
      </c>
      <c r="G50" s="380"/>
      <c r="I50" s="378" t="str">
        <f>$A$25</f>
        <v>costes indirectos</v>
      </c>
      <c r="J50" s="402">
        <v>0</v>
      </c>
      <c r="K50" s="380"/>
      <c r="M50" s="378" t="str">
        <f>$A$25</f>
        <v>costes indirectos</v>
      </c>
      <c r="N50" s="402">
        <v>0</v>
      </c>
      <c r="O50" s="380"/>
      <c r="P50" s="380"/>
      <c r="Q50" s="378" t="str">
        <f>$A$25</f>
        <v>costes indirectos</v>
      </c>
      <c r="R50" s="380">
        <f t="shared" si="1"/>
        <v>0</v>
      </c>
    </row>
    <row r="51" spans="1:20" ht="13.5" thickBot="1" x14ac:dyDescent="0.25">
      <c r="A51" s="382" t="s">
        <v>258</v>
      </c>
      <c r="B51" s="383">
        <f>SUM(B43:B50)</f>
        <v>0</v>
      </c>
      <c r="C51" s="380"/>
      <c r="E51" s="382" t="s">
        <v>258</v>
      </c>
      <c r="F51" s="383">
        <f>SUM(F43:F50)</f>
        <v>0</v>
      </c>
      <c r="G51" s="380"/>
      <c r="I51" s="382" t="s">
        <v>258</v>
      </c>
      <c r="J51" s="383">
        <f>SUM(J43:J50)</f>
        <v>0</v>
      </c>
      <c r="K51" s="380"/>
      <c r="M51" s="382" t="s">
        <v>258</v>
      </c>
      <c r="N51" s="383">
        <f>SUM(N43:N50)</f>
        <v>0</v>
      </c>
      <c r="O51" s="380"/>
      <c r="P51" s="380"/>
      <c r="Q51" s="384" t="s">
        <v>258</v>
      </c>
      <c r="R51" s="385">
        <f>SUM(R43:R50)</f>
        <v>78000</v>
      </c>
    </row>
    <row r="52" spans="1:20" ht="26.25" thickTop="1" x14ac:dyDescent="0.2">
      <c r="A52" s="678" t="s">
        <v>759</v>
      </c>
      <c r="B52" s="679">
        <f>B51-(B51*$F$13)</f>
        <v>0</v>
      </c>
      <c r="D52" s="428"/>
      <c r="E52" s="678" t="s">
        <v>759</v>
      </c>
      <c r="F52" s="679">
        <f>F51-(F51*$F$13)</f>
        <v>0</v>
      </c>
      <c r="I52" s="678" t="s">
        <v>759</v>
      </c>
      <c r="J52" s="679">
        <f>J51-(J51*$F$13)</f>
        <v>0</v>
      </c>
      <c r="M52" s="678" t="s">
        <v>759</v>
      </c>
      <c r="N52" s="679">
        <f>N51-(N51*$F$13)</f>
        <v>0</v>
      </c>
    </row>
    <row r="53" spans="1:20" ht="12.75" customHeight="1" x14ac:dyDescent="0.2">
      <c r="A53" s="354" t="s">
        <v>760</v>
      </c>
      <c r="B53" s="379"/>
      <c r="E53" s="354" t="s">
        <v>760</v>
      </c>
      <c r="I53" s="354" t="s">
        <v>760</v>
      </c>
      <c r="M53" s="354" t="s">
        <v>760</v>
      </c>
    </row>
    <row r="54" spans="1:20" ht="13.5" customHeight="1" thickBot="1" x14ac:dyDescent="0.25"/>
    <row r="55" spans="1:20" ht="26.25" thickTop="1" x14ac:dyDescent="0.2">
      <c r="A55" s="403" t="s">
        <v>393</v>
      </c>
      <c r="B55" s="404" t="s">
        <v>394</v>
      </c>
      <c r="C55" s="466" t="s">
        <v>498</v>
      </c>
      <c r="E55" s="403" t="s">
        <v>393</v>
      </c>
      <c r="F55" s="404" t="s">
        <v>394</v>
      </c>
      <c r="G55" s="466" t="s">
        <v>498</v>
      </c>
      <c r="I55" s="403" t="s">
        <v>393</v>
      </c>
      <c r="J55" s="404" t="s">
        <v>394</v>
      </c>
      <c r="K55" s="466" t="s">
        <v>498</v>
      </c>
      <c r="M55" s="403" t="s">
        <v>393</v>
      </c>
      <c r="N55" s="404" t="s">
        <v>394</v>
      </c>
      <c r="O55" s="466" t="s">
        <v>498</v>
      </c>
      <c r="Q55" s="1375" t="s">
        <v>395</v>
      </c>
      <c r="R55" s="1376"/>
      <c r="S55" s="466" t="s">
        <v>506</v>
      </c>
    </row>
    <row r="56" spans="1:20" x14ac:dyDescent="0.2">
      <c r="A56" s="405">
        <f>I4</f>
        <v>2016</v>
      </c>
      <c r="B56" s="406" t="str">
        <f>IF(J4=0," ",J4)</f>
        <v xml:space="preserve"> </v>
      </c>
      <c r="C56" s="461" t="s">
        <v>500</v>
      </c>
      <c r="E56" s="405">
        <f>I5</f>
        <v>2017</v>
      </c>
      <c r="F56" s="406" t="str">
        <f>IF(J5=0," ",J5)</f>
        <v xml:space="preserve"> </v>
      </c>
      <c r="G56" s="461" t="s">
        <v>500</v>
      </c>
      <c r="I56" s="405">
        <f>I6</f>
        <v>2018</v>
      </c>
      <c r="J56" s="406" t="str">
        <f>IF(J6=0," ",J6)</f>
        <v xml:space="preserve"> </v>
      </c>
      <c r="K56" s="461" t="s">
        <v>500</v>
      </c>
      <c r="M56" s="405">
        <f>I7</f>
        <v>2019</v>
      </c>
      <c r="N56" s="406" t="str">
        <f>IF(J7=0," ",J7)</f>
        <v xml:space="preserve"> </v>
      </c>
      <c r="O56" s="461" t="s">
        <v>500</v>
      </c>
      <c r="Q56" s="415"/>
      <c r="R56" s="416"/>
      <c r="S56" s="461"/>
    </row>
    <row r="57" spans="1:20" hidden="1" outlineLevel="1" x14ac:dyDescent="0.2">
      <c r="A57" s="408" t="str">
        <f>$A$18</f>
        <v>personal</v>
      </c>
      <c r="B57" s="454">
        <v>10</v>
      </c>
      <c r="C57" s="468">
        <v>100</v>
      </c>
      <c r="E57" s="408" t="str">
        <f>$A$18</f>
        <v>personal</v>
      </c>
      <c r="F57" s="427">
        <v>700</v>
      </c>
      <c r="G57" s="468">
        <v>200</v>
      </c>
      <c r="I57" s="408" t="str">
        <f>$A$18</f>
        <v>personal</v>
      </c>
      <c r="J57" s="427">
        <v>10</v>
      </c>
      <c r="K57" s="468">
        <v>300</v>
      </c>
      <c r="M57" s="408" t="str">
        <f>$A$18</f>
        <v>personal</v>
      </c>
      <c r="N57" s="427">
        <v>200</v>
      </c>
      <c r="O57" s="468">
        <v>123</v>
      </c>
      <c r="Q57" s="408" t="str">
        <f>$A$18</f>
        <v>personal</v>
      </c>
      <c r="R57" s="429">
        <f t="shared" ref="R57:R65" si="2">SUM(N57,B57,F57,J57)</f>
        <v>920</v>
      </c>
      <c r="S57" s="468"/>
    </row>
    <row r="58" spans="1:20" hidden="1" outlineLevel="1" x14ac:dyDescent="0.2">
      <c r="A58" s="409" t="str">
        <f>$A$19</f>
        <v>inventariable</v>
      </c>
      <c r="B58" s="427">
        <v>0</v>
      </c>
      <c r="C58" s="465" t="s">
        <v>501</v>
      </c>
      <c r="E58" s="409" t="str">
        <f>$A$19</f>
        <v>inventariable</v>
      </c>
      <c r="F58" s="427">
        <v>0</v>
      </c>
      <c r="G58" s="465" t="s">
        <v>501</v>
      </c>
      <c r="I58" s="409" t="str">
        <f>$A$19</f>
        <v>inventariable</v>
      </c>
      <c r="J58" s="427">
        <v>0</v>
      </c>
      <c r="K58" s="465" t="s">
        <v>501</v>
      </c>
      <c r="M58" s="409" t="str">
        <f>$A$19</f>
        <v>inventariable</v>
      </c>
      <c r="N58" s="427">
        <v>0</v>
      </c>
      <c r="O58" s="465" t="s">
        <v>501</v>
      </c>
      <c r="Q58" s="409" t="str">
        <f>$A$19</f>
        <v>inventariable</v>
      </c>
      <c r="R58" s="430">
        <f t="shared" si="2"/>
        <v>0</v>
      </c>
      <c r="S58" s="465"/>
    </row>
    <row r="59" spans="1:20" hidden="1" outlineLevel="1" x14ac:dyDescent="0.2">
      <c r="A59" s="408" t="str">
        <f>$A$20</f>
        <v>fungible</v>
      </c>
      <c r="B59" s="454">
        <v>0</v>
      </c>
      <c r="C59" s="468">
        <v>0</v>
      </c>
      <c r="E59" s="408" t="str">
        <f>$A$20</f>
        <v>fungible</v>
      </c>
      <c r="F59" s="427">
        <v>0</v>
      </c>
      <c r="G59" s="468">
        <v>0</v>
      </c>
      <c r="I59" s="408" t="str">
        <f>$A$20</f>
        <v>fungible</v>
      </c>
      <c r="J59" s="427">
        <v>0</v>
      </c>
      <c r="K59" s="468">
        <v>0</v>
      </c>
      <c r="M59" s="408" t="str">
        <f>$A$20</f>
        <v>fungible</v>
      </c>
      <c r="N59" s="427">
        <v>0</v>
      </c>
      <c r="O59" s="468">
        <v>0</v>
      </c>
      <c r="Q59" s="408" t="str">
        <f>$A$20</f>
        <v>fungible</v>
      </c>
      <c r="R59" s="431">
        <f t="shared" si="2"/>
        <v>0</v>
      </c>
      <c r="S59" s="468"/>
    </row>
    <row r="60" spans="1:20" hidden="1" outlineLevel="1" x14ac:dyDescent="0.2">
      <c r="A60" s="410" t="str">
        <f>$A$21</f>
        <v>viajes y dietas</v>
      </c>
      <c r="B60" s="427">
        <v>0</v>
      </c>
      <c r="C60" s="465" t="s">
        <v>502</v>
      </c>
      <c r="E60" s="410" t="str">
        <f>$A$21</f>
        <v>viajes y dietas</v>
      </c>
      <c r="F60" s="427">
        <v>0</v>
      </c>
      <c r="G60" s="465" t="s">
        <v>502</v>
      </c>
      <c r="I60" s="410" t="str">
        <f>$A$21</f>
        <v>viajes y dietas</v>
      </c>
      <c r="J60" s="427">
        <v>0</v>
      </c>
      <c r="K60" s="465" t="s">
        <v>502</v>
      </c>
      <c r="M60" s="410" t="str">
        <f>$A$21</f>
        <v>viajes y dietas</v>
      </c>
      <c r="N60" s="427">
        <v>0</v>
      </c>
      <c r="O60" s="465" t="s">
        <v>502</v>
      </c>
      <c r="Q60" s="410" t="str">
        <f>$A$21</f>
        <v>viajes y dietas</v>
      </c>
      <c r="R60" s="430">
        <f t="shared" si="2"/>
        <v>0</v>
      </c>
      <c r="S60" s="465"/>
    </row>
    <row r="61" spans="1:20" hidden="1" outlineLevel="1" x14ac:dyDescent="0.2">
      <c r="A61" s="408" t="str">
        <f>$A$22</f>
        <v>otros gastos</v>
      </c>
      <c r="B61" s="454">
        <v>0</v>
      </c>
      <c r="C61" s="468">
        <v>0</v>
      </c>
      <c r="E61" s="408" t="str">
        <f>$A$22</f>
        <v>otros gastos</v>
      </c>
      <c r="F61" s="427">
        <v>0</v>
      </c>
      <c r="G61" s="468">
        <v>0</v>
      </c>
      <c r="I61" s="408" t="str">
        <f>$A$22</f>
        <v>otros gastos</v>
      </c>
      <c r="J61" s="427">
        <v>0</v>
      </c>
      <c r="K61" s="468">
        <v>0</v>
      </c>
      <c r="M61" s="408" t="str">
        <f>$A$22</f>
        <v>otros gastos</v>
      </c>
      <c r="N61" s="427">
        <v>0</v>
      </c>
      <c r="O61" s="468">
        <v>0</v>
      </c>
      <c r="Q61" s="408" t="str">
        <f>$A$22</f>
        <v>otros gastos</v>
      </c>
      <c r="R61" s="431">
        <f t="shared" si="2"/>
        <v>0</v>
      </c>
      <c r="S61" s="468"/>
    </row>
    <row r="62" spans="1:20" hidden="1" outlineLevel="1" x14ac:dyDescent="0.2">
      <c r="A62" s="410" t="str">
        <f>$A$23</f>
        <v>PRUEBA</v>
      </c>
      <c r="B62" s="427">
        <v>0</v>
      </c>
      <c r="C62" s="465" t="s">
        <v>503</v>
      </c>
      <c r="E62" s="410" t="str">
        <f>$A$23</f>
        <v>PRUEBA</v>
      </c>
      <c r="F62" s="427">
        <v>0</v>
      </c>
      <c r="G62" s="465" t="s">
        <v>503</v>
      </c>
      <c r="I62" s="410" t="str">
        <f>$A$23</f>
        <v>PRUEBA</v>
      </c>
      <c r="J62" s="427">
        <v>0</v>
      </c>
      <c r="K62" s="465" t="s">
        <v>503</v>
      </c>
      <c r="M62" s="410" t="str">
        <f>$A$23</f>
        <v>PRUEBA</v>
      </c>
      <c r="N62" s="427">
        <v>0</v>
      </c>
      <c r="O62" s="465" t="s">
        <v>503</v>
      </c>
      <c r="Q62" s="410" t="str">
        <f>$A$23</f>
        <v>PRUEBA</v>
      </c>
      <c r="R62" s="430">
        <f t="shared" si="2"/>
        <v>0</v>
      </c>
      <c r="S62" s="465"/>
    </row>
    <row r="63" spans="1:20" ht="15" hidden="1" outlineLevel="1" x14ac:dyDescent="0.2">
      <c r="A63" s="408" t="str">
        <f>$A$24</f>
        <v>PATATINA PATATÚN</v>
      </c>
      <c r="B63" s="427">
        <v>0</v>
      </c>
      <c r="C63" s="467">
        <f>C57+C59+C61</f>
        <v>100</v>
      </c>
      <c r="E63" s="408" t="str">
        <f>$A$24</f>
        <v>PATATINA PATATÚN</v>
      </c>
      <c r="F63" s="427">
        <v>0</v>
      </c>
      <c r="G63" s="467">
        <f>G57+G59+G61</f>
        <v>200</v>
      </c>
      <c r="I63" s="408" t="str">
        <f>$A$24</f>
        <v>PATATINA PATATÚN</v>
      </c>
      <c r="J63" s="427">
        <v>0</v>
      </c>
      <c r="K63" s="467">
        <f>K57+K59+K61</f>
        <v>300</v>
      </c>
      <c r="M63" s="408" t="str">
        <f>$A$24</f>
        <v>PATATINA PATATÚN</v>
      </c>
      <c r="N63" s="427">
        <v>0</v>
      </c>
      <c r="O63" s="467">
        <f>O57+O59+O61</f>
        <v>123</v>
      </c>
      <c r="Q63" s="408" t="str">
        <f>$A$24</f>
        <v>PATATINA PATATÚN</v>
      </c>
      <c r="R63" s="431">
        <f t="shared" si="2"/>
        <v>0</v>
      </c>
      <c r="S63" s="467">
        <f>C63+G63+K63+O63</f>
        <v>723</v>
      </c>
    </row>
    <row r="64" spans="1:20" hidden="1" outlineLevel="1" x14ac:dyDescent="0.2">
      <c r="A64" s="409" t="str">
        <f>$A$25</f>
        <v>costes indirectos</v>
      </c>
      <c r="B64" s="427">
        <v>0</v>
      </c>
      <c r="C64" s="465" t="s">
        <v>499</v>
      </c>
      <c r="E64" s="409" t="str">
        <f>$A$25</f>
        <v>costes indirectos</v>
      </c>
      <c r="F64" s="427">
        <v>0</v>
      </c>
      <c r="G64" s="465" t="s">
        <v>499</v>
      </c>
      <c r="I64" s="409" t="str">
        <f>$A$25</f>
        <v>costes indirectos</v>
      </c>
      <c r="J64" s="427">
        <v>0</v>
      </c>
      <c r="K64" s="465" t="s">
        <v>499</v>
      </c>
      <c r="M64" s="409" t="str">
        <f>$A$25</f>
        <v>costes indirectos</v>
      </c>
      <c r="N64" s="427">
        <v>0</v>
      </c>
      <c r="O64" s="465" t="s">
        <v>499</v>
      </c>
      <c r="Q64" s="409" t="str">
        <f>$A$25</f>
        <v>costes indirectos</v>
      </c>
      <c r="R64" s="430">
        <f t="shared" si="2"/>
        <v>0</v>
      </c>
      <c r="S64" s="465" t="s">
        <v>507</v>
      </c>
      <c r="T64" s="355"/>
    </row>
    <row r="65" spans="1:19" ht="13.5" collapsed="1" thickBot="1" x14ac:dyDescent="0.25">
      <c r="A65" s="411" t="s">
        <v>641</v>
      </c>
      <c r="B65" s="412">
        <f>SUM(B57:B64)</f>
        <v>10</v>
      </c>
      <c r="C65" s="412">
        <f>C63-B65</f>
        <v>90</v>
      </c>
      <c r="E65" s="411" t="s">
        <v>641</v>
      </c>
      <c r="F65" s="412">
        <f>SUM(F57:F64)</f>
        <v>700</v>
      </c>
      <c r="G65" s="412">
        <f>G63-F65</f>
        <v>-500</v>
      </c>
      <c r="I65" s="411" t="s">
        <v>641</v>
      </c>
      <c r="J65" s="412">
        <f>SUM(J57:J64)</f>
        <v>10</v>
      </c>
      <c r="K65" s="412">
        <f>K63-J65</f>
        <v>290</v>
      </c>
      <c r="M65" s="411" t="s">
        <v>641</v>
      </c>
      <c r="N65" s="412">
        <f>SUM(N57:N64)</f>
        <v>200</v>
      </c>
      <c r="O65" s="412">
        <f>O63-N65</f>
        <v>-77</v>
      </c>
      <c r="Q65" s="411" t="s">
        <v>641</v>
      </c>
      <c r="R65" s="432">
        <f t="shared" si="2"/>
        <v>920</v>
      </c>
      <c r="S65" s="412">
        <f>C65+G65+K65+O65</f>
        <v>-197</v>
      </c>
    </row>
    <row r="66" spans="1:19" ht="23.25" thickTop="1" x14ac:dyDescent="0.2">
      <c r="A66" s="355"/>
      <c r="B66" s="355"/>
      <c r="C66" s="470" t="s">
        <v>505</v>
      </c>
      <c r="E66" s="355"/>
      <c r="F66" s="355"/>
      <c r="G66" s="470" t="s">
        <v>505</v>
      </c>
      <c r="I66" s="355"/>
      <c r="J66" s="355"/>
      <c r="K66" s="470" t="s">
        <v>505</v>
      </c>
      <c r="M66" s="355"/>
      <c r="N66" s="355"/>
      <c r="O66" s="470" t="s">
        <v>505</v>
      </c>
      <c r="Q66" s="355"/>
      <c r="R66" s="355"/>
      <c r="S66" s="471" t="s">
        <v>505</v>
      </c>
    </row>
    <row r="67" spans="1:19" ht="13.5" thickBot="1" x14ac:dyDescent="0.25">
      <c r="A67" s="355"/>
      <c r="B67" s="355"/>
      <c r="C67" s="462"/>
      <c r="E67" s="355"/>
      <c r="F67" s="355"/>
      <c r="G67" s="355"/>
      <c r="I67" s="355"/>
      <c r="J67" s="355"/>
      <c r="K67" s="355"/>
      <c r="M67" s="355"/>
      <c r="N67" s="355"/>
      <c r="O67" s="355"/>
      <c r="Q67" s="355"/>
      <c r="R67" s="355"/>
    </row>
    <row r="68" spans="1:19" ht="26.25" customHeight="1" thickTop="1" x14ac:dyDescent="0.2">
      <c r="A68" s="1375" t="s">
        <v>396</v>
      </c>
      <c r="B68" s="1376"/>
      <c r="C68" s="420"/>
      <c r="E68" s="1375" t="s">
        <v>396</v>
      </c>
      <c r="F68" s="1376"/>
      <c r="G68" s="413" t="str">
        <f>IF($F$10="SÍ","Remanente acumulado","Sin remanente")</f>
        <v>Sin remanente</v>
      </c>
      <c r="I68" s="1375" t="s">
        <v>396</v>
      </c>
      <c r="J68" s="1376"/>
      <c r="K68" s="413" t="str">
        <f>IF($F$10="SÍ","Remanente acumulado","Sin remanente")</f>
        <v>Sin remanente</v>
      </c>
      <c r="M68" s="1375" t="s">
        <v>396</v>
      </c>
      <c r="N68" s="1376"/>
      <c r="O68" s="413" t="str">
        <f>IF($F$10="SÍ","Remanente acumulado","Sin remanente")</f>
        <v>Sin remanente</v>
      </c>
      <c r="Q68" s="1375" t="s">
        <v>397</v>
      </c>
      <c r="R68" s="1376"/>
    </row>
    <row r="69" spans="1:19" x14ac:dyDescent="0.2">
      <c r="A69" s="405">
        <f>A56</f>
        <v>2016</v>
      </c>
      <c r="B69" s="414" t="str">
        <f>B56</f>
        <v xml:space="preserve"> </v>
      </c>
      <c r="C69" s="461"/>
      <c r="E69" s="405">
        <f>E56</f>
        <v>2017</v>
      </c>
      <c r="F69" s="414" t="str">
        <f>F56</f>
        <v xml:space="preserve"> </v>
      </c>
      <c r="G69" s="415"/>
      <c r="I69" s="405">
        <f>I56</f>
        <v>2018</v>
      </c>
      <c r="J69" s="414" t="str">
        <f>J56</f>
        <v xml:space="preserve"> </v>
      </c>
      <c r="K69" s="415"/>
      <c r="M69" s="405">
        <f>M56</f>
        <v>2019</v>
      </c>
      <c r="N69" s="414" t="str">
        <f>N56</f>
        <v xml:space="preserve"> </v>
      </c>
      <c r="O69" s="415"/>
      <c r="Q69" s="415"/>
      <c r="R69" s="416"/>
    </row>
    <row r="70" spans="1:19" hidden="1" outlineLevel="1" x14ac:dyDescent="0.2">
      <c r="A70" s="408" t="str">
        <f>$A$18</f>
        <v>personal</v>
      </c>
      <c r="B70" s="429">
        <f t="shared" ref="B70:B77" si="3">IF((B18-B57)&lt;0,0,B18-B57)</f>
        <v>9990</v>
      </c>
      <c r="C70" s="463"/>
      <c r="E70" s="408" t="str">
        <f>$A$18</f>
        <v>personal</v>
      </c>
      <c r="F70" s="429">
        <f t="shared" ref="F70:F78" si="4">IF(((F18-F57)+G70)&lt;0,0,(F18-F57)+G70)</f>
        <v>21300</v>
      </c>
      <c r="G70" s="417">
        <f>IF($F$10="SÍ",B70,0)</f>
        <v>0</v>
      </c>
      <c r="I70" s="408" t="str">
        <f>$A$18</f>
        <v>personal</v>
      </c>
      <c r="J70" s="429">
        <f t="shared" ref="J70:J78" si="5">IF(((J18-J57)+K70)&lt;0,0,(J18-J57)+K70)</f>
        <v>23990</v>
      </c>
      <c r="K70" s="417">
        <f>IF($F$10="SÍ",F70,0)</f>
        <v>0</v>
      </c>
      <c r="M70" s="408" t="str">
        <f>$A$18</f>
        <v>personal</v>
      </c>
      <c r="N70" s="429">
        <f t="shared" ref="N70:N78" si="6">IF(((N18-N57)+O70)&lt;0,0,(N18-N57)+O70)</f>
        <v>21800</v>
      </c>
      <c r="O70" s="417">
        <f>IF($F$10="SÍ",J70,0)</f>
        <v>0</v>
      </c>
      <c r="Q70" s="408" t="str">
        <f>$A$18</f>
        <v>personal</v>
      </c>
      <c r="R70" s="429">
        <f t="shared" ref="R70:R77" si="7">IF((R18-R57)&lt;0,0,R18-R57)</f>
        <v>77080</v>
      </c>
    </row>
    <row r="71" spans="1:19" hidden="1" outlineLevel="1" x14ac:dyDescent="0.2">
      <c r="A71" s="409" t="str">
        <f>$A$19</f>
        <v>inventariable</v>
      </c>
      <c r="B71" s="430">
        <f t="shared" si="3"/>
        <v>0</v>
      </c>
      <c r="C71" s="464"/>
      <c r="E71" s="409" t="str">
        <f>$A$19</f>
        <v>inventariable</v>
      </c>
      <c r="F71" s="430">
        <f t="shared" si="4"/>
        <v>0</v>
      </c>
      <c r="G71" s="418">
        <f t="shared" ref="G71:G78" si="8">IF($F$10="SÍ",B71,0)</f>
        <v>0</v>
      </c>
      <c r="I71" s="409" t="str">
        <f>$A$19</f>
        <v>inventariable</v>
      </c>
      <c r="J71" s="430">
        <f t="shared" si="5"/>
        <v>0</v>
      </c>
      <c r="K71" s="418">
        <f t="shared" ref="K71:K78" si="9">IF($F$10="SÍ",F71,0)</f>
        <v>0</v>
      </c>
      <c r="M71" s="409" t="str">
        <f>$A$19</f>
        <v>inventariable</v>
      </c>
      <c r="N71" s="430">
        <f t="shared" si="6"/>
        <v>0</v>
      </c>
      <c r="O71" s="418">
        <f t="shared" ref="O71:O78" si="10">IF($F$10="SÍ",J71,0)</f>
        <v>0</v>
      </c>
      <c r="Q71" s="409" t="str">
        <f>$A$19</f>
        <v>inventariable</v>
      </c>
      <c r="R71" s="430">
        <f t="shared" si="7"/>
        <v>0</v>
      </c>
    </row>
    <row r="72" spans="1:19" hidden="1" outlineLevel="1" x14ac:dyDescent="0.2">
      <c r="A72" s="408" t="str">
        <f>$A$20</f>
        <v>fungible</v>
      </c>
      <c r="B72" s="431">
        <f t="shared" si="3"/>
        <v>0</v>
      </c>
      <c r="C72" s="464"/>
      <c r="E72" s="408" t="str">
        <f>$A$20</f>
        <v>fungible</v>
      </c>
      <c r="F72" s="431">
        <f t="shared" si="4"/>
        <v>0</v>
      </c>
      <c r="G72" s="417">
        <f t="shared" si="8"/>
        <v>0</v>
      </c>
      <c r="I72" s="408" t="str">
        <f>$A$20</f>
        <v>fungible</v>
      </c>
      <c r="J72" s="431">
        <f t="shared" si="5"/>
        <v>0</v>
      </c>
      <c r="K72" s="417">
        <f t="shared" si="9"/>
        <v>0</v>
      </c>
      <c r="M72" s="408" t="str">
        <f>$A$20</f>
        <v>fungible</v>
      </c>
      <c r="N72" s="431">
        <f t="shared" si="6"/>
        <v>0</v>
      </c>
      <c r="O72" s="417">
        <f t="shared" si="10"/>
        <v>0</v>
      </c>
      <c r="Q72" s="408" t="str">
        <f>$A$20</f>
        <v>fungible</v>
      </c>
      <c r="R72" s="431">
        <f t="shared" si="7"/>
        <v>0</v>
      </c>
    </row>
    <row r="73" spans="1:19" hidden="1" outlineLevel="1" x14ac:dyDescent="0.2">
      <c r="A73" s="410" t="str">
        <f>$A$21</f>
        <v>viajes y dietas</v>
      </c>
      <c r="B73" s="430">
        <f t="shared" si="3"/>
        <v>0</v>
      </c>
      <c r="C73" s="464"/>
      <c r="E73" s="410" t="str">
        <f>$A$21</f>
        <v>viajes y dietas</v>
      </c>
      <c r="F73" s="430">
        <f t="shared" si="4"/>
        <v>0</v>
      </c>
      <c r="G73" s="418">
        <f t="shared" si="8"/>
        <v>0</v>
      </c>
      <c r="I73" s="410" t="str">
        <f>$A$21</f>
        <v>viajes y dietas</v>
      </c>
      <c r="J73" s="430">
        <f t="shared" si="5"/>
        <v>0</v>
      </c>
      <c r="K73" s="418">
        <f t="shared" si="9"/>
        <v>0</v>
      </c>
      <c r="M73" s="410" t="str">
        <f>$A$21</f>
        <v>viajes y dietas</v>
      </c>
      <c r="N73" s="430">
        <f t="shared" si="6"/>
        <v>0</v>
      </c>
      <c r="O73" s="418">
        <f t="shared" si="10"/>
        <v>0</v>
      </c>
      <c r="Q73" s="410" t="str">
        <f>$A$21</f>
        <v>viajes y dietas</v>
      </c>
      <c r="R73" s="430">
        <f t="shared" si="7"/>
        <v>0</v>
      </c>
    </row>
    <row r="74" spans="1:19" hidden="1" outlineLevel="1" x14ac:dyDescent="0.2">
      <c r="A74" s="408" t="str">
        <f>$A$22</f>
        <v>otros gastos</v>
      </c>
      <c r="B74" s="431">
        <f t="shared" si="3"/>
        <v>0</v>
      </c>
      <c r="C74" s="464"/>
      <c r="E74" s="408" t="str">
        <f>$A$22</f>
        <v>otros gastos</v>
      </c>
      <c r="F74" s="431">
        <f t="shared" si="4"/>
        <v>0</v>
      </c>
      <c r="G74" s="417">
        <f t="shared" si="8"/>
        <v>0</v>
      </c>
      <c r="I74" s="408" t="str">
        <f>$A$22</f>
        <v>otros gastos</v>
      </c>
      <c r="J74" s="431">
        <f t="shared" si="5"/>
        <v>0</v>
      </c>
      <c r="K74" s="417">
        <f t="shared" si="9"/>
        <v>0</v>
      </c>
      <c r="M74" s="408" t="str">
        <f>$A$22</f>
        <v>otros gastos</v>
      </c>
      <c r="N74" s="431">
        <f t="shared" si="6"/>
        <v>0</v>
      </c>
      <c r="O74" s="417">
        <f t="shared" si="10"/>
        <v>0</v>
      </c>
      <c r="Q74" s="408" t="str">
        <f>$A$22</f>
        <v>otros gastos</v>
      </c>
      <c r="R74" s="431">
        <f t="shared" si="7"/>
        <v>0</v>
      </c>
    </row>
    <row r="75" spans="1:19" hidden="1" outlineLevel="1" x14ac:dyDescent="0.2">
      <c r="A75" s="410" t="str">
        <f>$A$23</f>
        <v>PRUEBA</v>
      </c>
      <c r="B75" s="430">
        <f t="shared" si="3"/>
        <v>0</v>
      </c>
      <c r="C75" s="464"/>
      <c r="E75" s="410" t="str">
        <f>$A$23</f>
        <v>PRUEBA</v>
      </c>
      <c r="F75" s="430">
        <f t="shared" si="4"/>
        <v>0</v>
      </c>
      <c r="G75" s="418">
        <f t="shared" si="8"/>
        <v>0</v>
      </c>
      <c r="I75" s="410" t="str">
        <f>$A$23</f>
        <v>PRUEBA</v>
      </c>
      <c r="J75" s="430">
        <f t="shared" si="5"/>
        <v>0</v>
      </c>
      <c r="K75" s="418">
        <f t="shared" si="9"/>
        <v>0</v>
      </c>
      <c r="M75" s="410" t="str">
        <f>$A$23</f>
        <v>PRUEBA</v>
      </c>
      <c r="N75" s="430">
        <f t="shared" si="6"/>
        <v>0</v>
      </c>
      <c r="O75" s="418">
        <f t="shared" si="10"/>
        <v>0</v>
      </c>
      <c r="Q75" s="410" t="str">
        <f>$A$23</f>
        <v>PRUEBA</v>
      </c>
      <c r="R75" s="430">
        <f t="shared" si="7"/>
        <v>0</v>
      </c>
    </row>
    <row r="76" spans="1:19" hidden="1" outlineLevel="1" x14ac:dyDescent="0.2">
      <c r="A76" s="408" t="str">
        <f>$A$24</f>
        <v>PATATINA PATATÚN</v>
      </c>
      <c r="B76" s="431">
        <f t="shared" si="3"/>
        <v>0</v>
      </c>
      <c r="C76" s="464"/>
      <c r="E76" s="408" t="str">
        <f>$A$24</f>
        <v>PATATINA PATATÚN</v>
      </c>
      <c r="F76" s="431">
        <f t="shared" si="4"/>
        <v>0</v>
      </c>
      <c r="G76" s="417">
        <f t="shared" si="8"/>
        <v>0</v>
      </c>
      <c r="I76" s="408" t="str">
        <f>$A$24</f>
        <v>PATATINA PATATÚN</v>
      </c>
      <c r="J76" s="431">
        <f t="shared" si="5"/>
        <v>0</v>
      </c>
      <c r="K76" s="417">
        <f t="shared" si="9"/>
        <v>0</v>
      </c>
      <c r="M76" s="408" t="str">
        <f>$A$24</f>
        <v>PATATINA PATATÚN</v>
      </c>
      <c r="N76" s="431">
        <f t="shared" si="6"/>
        <v>0</v>
      </c>
      <c r="O76" s="417">
        <f t="shared" si="10"/>
        <v>0</v>
      </c>
      <c r="Q76" s="408" t="str">
        <f>$A$24</f>
        <v>PATATINA PATATÚN</v>
      </c>
      <c r="R76" s="431">
        <f t="shared" si="7"/>
        <v>0</v>
      </c>
    </row>
    <row r="77" spans="1:19" hidden="1" outlineLevel="1" x14ac:dyDescent="0.2">
      <c r="A77" s="409" t="str">
        <f>$A$25</f>
        <v>costes indirectos</v>
      </c>
      <c r="B77" s="430">
        <f t="shared" si="3"/>
        <v>0</v>
      </c>
      <c r="C77" s="464"/>
      <c r="E77" s="409" t="str">
        <f>$A$25</f>
        <v>costes indirectos</v>
      </c>
      <c r="F77" s="430">
        <f t="shared" si="4"/>
        <v>0</v>
      </c>
      <c r="G77" s="418">
        <f t="shared" si="8"/>
        <v>0</v>
      </c>
      <c r="I77" s="409" t="str">
        <f>$A$25</f>
        <v>costes indirectos</v>
      </c>
      <c r="J77" s="430">
        <f t="shared" si="5"/>
        <v>0</v>
      </c>
      <c r="K77" s="418">
        <f t="shared" si="9"/>
        <v>0</v>
      </c>
      <c r="M77" s="409" t="str">
        <f>$A$25</f>
        <v>costes indirectos</v>
      </c>
      <c r="N77" s="430">
        <f t="shared" si="6"/>
        <v>0</v>
      </c>
      <c r="O77" s="418">
        <f t="shared" si="10"/>
        <v>0</v>
      </c>
      <c r="Q77" s="409" t="str">
        <f>$A$25</f>
        <v>costes indirectos</v>
      </c>
      <c r="R77" s="430">
        <f t="shared" si="7"/>
        <v>0</v>
      </c>
    </row>
    <row r="78" spans="1:19" ht="23.25" collapsed="1" thickBot="1" x14ac:dyDescent="0.25">
      <c r="A78" s="411" t="s">
        <v>641</v>
      </c>
      <c r="B78" s="432">
        <f>SUM(B70:B77)</f>
        <v>9990</v>
      </c>
      <c r="C78" s="469" t="s">
        <v>504</v>
      </c>
      <c r="E78" s="411" t="s">
        <v>641</v>
      </c>
      <c r="F78" s="432">
        <f t="shared" si="4"/>
        <v>21300</v>
      </c>
      <c r="G78" s="451">
        <f t="shared" si="8"/>
        <v>0</v>
      </c>
      <c r="I78" s="411" t="s">
        <v>641</v>
      </c>
      <c r="J78" s="432">
        <f t="shared" si="5"/>
        <v>23990</v>
      </c>
      <c r="K78" s="451">
        <f t="shared" si="9"/>
        <v>0</v>
      </c>
      <c r="M78" s="411" t="s">
        <v>641</v>
      </c>
      <c r="N78" s="432">
        <f t="shared" si="6"/>
        <v>21800</v>
      </c>
      <c r="O78" s="419">
        <f t="shared" si="10"/>
        <v>0</v>
      </c>
      <c r="Q78" s="411" t="s">
        <v>641</v>
      </c>
      <c r="R78" s="432">
        <f>SUM(R70:R77)</f>
        <v>77080</v>
      </c>
    </row>
    <row r="79" spans="1:19" ht="13.5" thickTop="1" x14ac:dyDescent="0.2">
      <c r="A79" s="355"/>
      <c r="B79" s="355"/>
      <c r="C79" s="462"/>
      <c r="E79" s="355"/>
      <c r="F79" s="355"/>
      <c r="G79" s="355"/>
      <c r="I79" s="355"/>
      <c r="J79" s="355"/>
      <c r="K79" s="355"/>
      <c r="M79" s="355"/>
      <c r="N79" s="355"/>
      <c r="O79" s="355"/>
      <c r="Q79" s="355"/>
      <c r="R79" s="355"/>
    </row>
    <row r="80" spans="1:19" ht="13.5" thickBot="1" x14ac:dyDescent="0.25">
      <c r="A80" s="355"/>
      <c r="B80" s="355"/>
      <c r="C80" s="462"/>
      <c r="E80" s="355"/>
      <c r="F80" s="355"/>
      <c r="G80" s="355"/>
      <c r="I80" s="355"/>
      <c r="J80" s="355"/>
      <c r="K80" s="355"/>
      <c r="M80" s="355"/>
      <c r="N80" s="355"/>
      <c r="O80" s="355"/>
      <c r="Q80" s="355"/>
      <c r="R80" s="355"/>
    </row>
    <row r="81" spans="1:18" ht="26.25" customHeight="1" thickTop="1" x14ac:dyDescent="0.2">
      <c r="A81" s="1375" t="s">
        <v>398</v>
      </c>
      <c r="B81" s="1376"/>
      <c r="C81" s="420"/>
      <c r="E81" s="1375" t="s">
        <v>398</v>
      </c>
      <c r="F81" s="1376"/>
      <c r="G81" s="420"/>
      <c r="I81" s="1375" t="s">
        <v>398</v>
      </c>
      <c r="J81" s="1376"/>
      <c r="K81" s="420"/>
      <c r="M81" s="1375" t="s">
        <v>398</v>
      </c>
      <c r="N81" s="1376"/>
      <c r="O81" s="420"/>
      <c r="Q81" s="1375" t="s">
        <v>399</v>
      </c>
      <c r="R81" s="1376"/>
    </row>
    <row r="82" spans="1:18" hidden="1" outlineLevel="1" x14ac:dyDescent="0.2">
      <c r="A82" s="405">
        <f>A56</f>
        <v>2016</v>
      </c>
      <c r="B82" s="406" t="str">
        <f>B56</f>
        <v xml:space="preserve"> </v>
      </c>
      <c r="C82" s="461"/>
      <c r="E82" s="405">
        <f>E69</f>
        <v>2017</v>
      </c>
      <c r="F82" s="406" t="str">
        <f>F69</f>
        <v xml:space="preserve"> </v>
      </c>
      <c r="G82" s="407"/>
      <c r="I82" s="405">
        <f>I69</f>
        <v>2018</v>
      </c>
      <c r="J82" s="406" t="str">
        <f>J69</f>
        <v xml:space="preserve"> </v>
      </c>
      <c r="K82" s="407"/>
      <c r="M82" s="405">
        <f>M69</f>
        <v>2019</v>
      </c>
      <c r="N82" s="406" t="str">
        <f>N69</f>
        <v xml:space="preserve"> </v>
      </c>
      <c r="O82" s="407"/>
      <c r="Q82" s="415"/>
      <c r="R82" s="416"/>
    </row>
    <row r="83" spans="1:18" hidden="1" outlineLevel="1" x14ac:dyDescent="0.2">
      <c r="A83" s="408" t="str">
        <f>$A$18</f>
        <v>personal</v>
      </c>
      <c r="B83" s="421">
        <f t="shared" ref="B83:B91" si="11">IF(B18=0,"Sin presupuesto",B70/B18)</f>
        <v>0.999</v>
      </c>
      <c r="C83" s="422"/>
      <c r="E83" s="408" t="str">
        <f>$A$18</f>
        <v>personal</v>
      </c>
      <c r="F83" s="421">
        <f t="shared" ref="F83:F91" si="12">IF(F18=0,"Sin presupuesto",F70/F18)</f>
        <v>0.96818181818181814</v>
      </c>
      <c r="G83" s="422"/>
      <c r="I83" s="408" t="str">
        <f>$A$18</f>
        <v>personal</v>
      </c>
      <c r="J83" s="421">
        <f t="shared" ref="J83:J91" si="13">IF(J18=0,"Sin presupuesto",J70/J18)</f>
        <v>0.99958333333333338</v>
      </c>
      <c r="K83" s="422"/>
      <c r="M83" s="408" t="str">
        <f>$A$18</f>
        <v>personal</v>
      </c>
      <c r="N83" s="421">
        <f t="shared" ref="N83:N91" si="14">IF(N18=0,"Sin presupuesto",N70/N18)</f>
        <v>0.99090909090909096</v>
      </c>
      <c r="O83" s="422"/>
      <c r="Q83" s="408" t="str">
        <f>$A$18</f>
        <v>personal</v>
      </c>
      <c r="R83" s="421">
        <f t="shared" ref="R83:R91" si="15">IF(R18=0,"Sin presupuesto",R70/R18)</f>
        <v>0.98820512820512818</v>
      </c>
    </row>
    <row r="84" spans="1:18" hidden="1" outlineLevel="1" x14ac:dyDescent="0.2">
      <c r="A84" s="409" t="str">
        <f>$A$19</f>
        <v>inventariable</v>
      </c>
      <c r="B84" s="423" t="str">
        <f t="shared" si="11"/>
        <v>Sin presupuesto</v>
      </c>
      <c r="C84" s="424"/>
      <c r="E84" s="409" t="str">
        <f>$A$19</f>
        <v>inventariable</v>
      </c>
      <c r="F84" s="423" t="str">
        <f t="shared" si="12"/>
        <v>Sin presupuesto</v>
      </c>
      <c r="G84" s="424"/>
      <c r="I84" s="409" t="str">
        <f>$A$19</f>
        <v>inventariable</v>
      </c>
      <c r="J84" s="423" t="str">
        <f t="shared" si="13"/>
        <v>Sin presupuesto</v>
      </c>
      <c r="K84" s="424"/>
      <c r="M84" s="409" t="str">
        <f>$A$19</f>
        <v>inventariable</v>
      </c>
      <c r="N84" s="423" t="str">
        <f t="shared" si="14"/>
        <v>Sin presupuesto</v>
      </c>
      <c r="O84" s="424"/>
      <c r="Q84" s="409" t="str">
        <f>$A$19</f>
        <v>inventariable</v>
      </c>
      <c r="R84" s="423" t="str">
        <f t="shared" si="15"/>
        <v>Sin presupuesto</v>
      </c>
    </row>
    <row r="85" spans="1:18" hidden="1" outlineLevel="1" x14ac:dyDescent="0.2">
      <c r="A85" s="408" t="str">
        <f>$A$20</f>
        <v>fungible</v>
      </c>
      <c r="B85" s="425" t="str">
        <f t="shared" si="11"/>
        <v>Sin presupuesto</v>
      </c>
      <c r="C85" s="424"/>
      <c r="E85" s="408" t="str">
        <f>$A$20</f>
        <v>fungible</v>
      </c>
      <c r="F85" s="425" t="str">
        <f t="shared" si="12"/>
        <v>Sin presupuesto</v>
      </c>
      <c r="G85" s="424"/>
      <c r="I85" s="408" t="str">
        <f>$A$20</f>
        <v>fungible</v>
      </c>
      <c r="J85" s="425" t="str">
        <f t="shared" si="13"/>
        <v>Sin presupuesto</v>
      </c>
      <c r="K85" s="424"/>
      <c r="M85" s="408" t="str">
        <f>$A$20</f>
        <v>fungible</v>
      </c>
      <c r="N85" s="425" t="str">
        <f t="shared" si="14"/>
        <v>Sin presupuesto</v>
      </c>
      <c r="O85" s="424"/>
      <c r="Q85" s="408" t="str">
        <f>$A$20</f>
        <v>fungible</v>
      </c>
      <c r="R85" s="425" t="str">
        <f t="shared" si="15"/>
        <v>Sin presupuesto</v>
      </c>
    </row>
    <row r="86" spans="1:18" hidden="1" outlineLevel="1" x14ac:dyDescent="0.2">
      <c r="A86" s="410" t="str">
        <f>$A$21</f>
        <v>viajes y dietas</v>
      </c>
      <c r="B86" s="423" t="str">
        <f t="shared" si="11"/>
        <v>Sin presupuesto</v>
      </c>
      <c r="C86" s="424"/>
      <c r="E86" s="410" t="str">
        <f>$A$21</f>
        <v>viajes y dietas</v>
      </c>
      <c r="F86" s="423" t="str">
        <f t="shared" si="12"/>
        <v>Sin presupuesto</v>
      </c>
      <c r="G86" s="424"/>
      <c r="I86" s="410" t="str">
        <f>$A$21</f>
        <v>viajes y dietas</v>
      </c>
      <c r="J86" s="423" t="str">
        <f t="shared" si="13"/>
        <v>Sin presupuesto</v>
      </c>
      <c r="K86" s="424"/>
      <c r="M86" s="410" t="str">
        <f>$A$21</f>
        <v>viajes y dietas</v>
      </c>
      <c r="N86" s="423" t="str">
        <f t="shared" si="14"/>
        <v>Sin presupuesto</v>
      </c>
      <c r="O86" s="424"/>
      <c r="Q86" s="410" t="str">
        <f>$A$21</f>
        <v>viajes y dietas</v>
      </c>
      <c r="R86" s="423" t="str">
        <f t="shared" si="15"/>
        <v>Sin presupuesto</v>
      </c>
    </row>
    <row r="87" spans="1:18" hidden="1" outlineLevel="1" x14ac:dyDescent="0.2">
      <c r="A87" s="408" t="str">
        <f>$A$22</f>
        <v>otros gastos</v>
      </c>
      <c r="B87" s="425" t="str">
        <f t="shared" si="11"/>
        <v>Sin presupuesto</v>
      </c>
      <c r="C87" s="424"/>
      <c r="E87" s="408" t="str">
        <f>$A$22</f>
        <v>otros gastos</v>
      </c>
      <c r="F87" s="425" t="str">
        <f t="shared" si="12"/>
        <v>Sin presupuesto</v>
      </c>
      <c r="G87" s="424"/>
      <c r="I87" s="408" t="str">
        <f>$A$22</f>
        <v>otros gastos</v>
      </c>
      <c r="J87" s="425" t="str">
        <f t="shared" si="13"/>
        <v>Sin presupuesto</v>
      </c>
      <c r="K87" s="424"/>
      <c r="M87" s="408" t="str">
        <f>$A$22</f>
        <v>otros gastos</v>
      </c>
      <c r="N87" s="425" t="str">
        <f t="shared" si="14"/>
        <v>Sin presupuesto</v>
      </c>
      <c r="O87" s="424"/>
      <c r="Q87" s="408" t="str">
        <f>$A$22</f>
        <v>otros gastos</v>
      </c>
      <c r="R87" s="425" t="str">
        <f t="shared" si="15"/>
        <v>Sin presupuesto</v>
      </c>
    </row>
    <row r="88" spans="1:18" hidden="1" outlineLevel="1" x14ac:dyDescent="0.2">
      <c r="A88" s="378" t="str">
        <f>$A$23</f>
        <v>PRUEBA</v>
      </c>
      <c r="B88" s="425" t="str">
        <f t="shared" si="11"/>
        <v>Sin presupuesto</v>
      </c>
      <c r="C88" s="424"/>
      <c r="E88" s="410" t="str">
        <f>$A$23</f>
        <v>PRUEBA</v>
      </c>
      <c r="F88" s="423" t="str">
        <f t="shared" si="12"/>
        <v>Sin presupuesto</v>
      </c>
      <c r="G88" s="424"/>
      <c r="I88" s="410" t="str">
        <f>$A$23</f>
        <v>PRUEBA</v>
      </c>
      <c r="J88" s="423" t="str">
        <f t="shared" si="13"/>
        <v>Sin presupuesto</v>
      </c>
      <c r="K88" s="424"/>
      <c r="M88" s="410" t="str">
        <f>$A$23</f>
        <v>PRUEBA</v>
      </c>
      <c r="N88" s="423" t="str">
        <f t="shared" si="14"/>
        <v>Sin presupuesto</v>
      </c>
      <c r="O88" s="424"/>
      <c r="Q88" s="410" t="str">
        <f>$A$23</f>
        <v>PRUEBA</v>
      </c>
      <c r="R88" s="423" t="str">
        <f t="shared" si="15"/>
        <v>Sin presupuesto</v>
      </c>
    </row>
    <row r="89" spans="1:18" hidden="1" outlineLevel="1" x14ac:dyDescent="0.2">
      <c r="A89" s="378" t="str">
        <f>$A$24</f>
        <v>PATATINA PATATÚN</v>
      </c>
      <c r="B89" s="425" t="str">
        <f t="shared" si="11"/>
        <v>Sin presupuesto</v>
      </c>
      <c r="C89" s="424"/>
      <c r="E89" s="408" t="str">
        <f>$A$24</f>
        <v>PATATINA PATATÚN</v>
      </c>
      <c r="F89" s="425" t="str">
        <f t="shared" si="12"/>
        <v>Sin presupuesto</v>
      </c>
      <c r="G89" s="424"/>
      <c r="I89" s="408" t="str">
        <f>$A$24</f>
        <v>PATATINA PATATÚN</v>
      </c>
      <c r="J89" s="425" t="str">
        <f t="shared" si="13"/>
        <v>Sin presupuesto</v>
      </c>
      <c r="K89" s="424"/>
      <c r="M89" s="408" t="str">
        <f>$A$24</f>
        <v>PATATINA PATATÚN</v>
      </c>
      <c r="N89" s="425" t="str">
        <f t="shared" si="14"/>
        <v>Sin presupuesto</v>
      </c>
      <c r="O89" s="424"/>
      <c r="Q89" s="408" t="str">
        <f>$A$24</f>
        <v>PATATINA PATATÚN</v>
      </c>
      <c r="R89" s="425" t="str">
        <f t="shared" si="15"/>
        <v>Sin presupuesto</v>
      </c>
    </row>
    <row r="90" spans="1:18" hidden="1" outlineLevel="1" x14ac:dyDescent="0.2">
      <c r="A90" s="409" t="str">
        <f>$A$25</f>
        <v>costes indirectos</v>
      </c>
      <c r="B90" s="423" t="str">
        <f t="shared" si="11"/>
        <v>Sin presupuesto</v>
      </c>
      <c r="C90" s="424"/>
      <c r="E90" s="409" t="str">
        <f>$A$25</f>
        <v>costes indirectos</v>
      </c>
      <c r="F90" s="423" t="str">
        <f t="shared" si="12"/>
        <v>Sin presupuesto</v>
      </c>
      <c r="G90" s="424"/>
      <c r="I90" s="409" t="str">
        <f>$A$25</f>
        <v>costes indirectos</v>
      </c>
      <c r="J90" s="423" t="str">
        <f t="shared" si="13"/>
        <v>Sin presupuesto</v>
      </c>
      <c r="K90" s="424"/>
      <c r="M90" s="409" t="str">
        <f>$A$25</f>
        <v>costes indirectos</v>
      </c>
      <c r="N90" s="423" t="str">
        <f t="shared" si="14"/>
        <v>Sin presupuesto</v>
      </c>
      <c r="O90" s="424"/>
      <c r="Q90" s="409" t="str">
        <f>$A$25</f>
        <v>costes indirectos</v>
      </c>
      <c r="R90" s="423" t="str">
        <f t="shared" si="15"/>
        <v>Sin presupuesto</v>
      </c>
    </row>
    <row r="91" spans="1:18" ht="13.5" collapsed="1" thickBot="1" x14ac:dyDescent="0.25">
      <c r="A91" s="411" t="s">
        <v>641</v>
      </c>
      <c r="B91" s="426">
        <f t="shared" si="11"/>
        <v>0.999</v>
      </c>
      <c r="C91" s="424"/>
      <c r="D91" s="687"/>
      <c r="E91" s="411" t="s">
        <v>641</v>
      </c>
      <c r="F91" s="426">
        <f t="shared" si="12"/>
        <v>0.96818181818181814</v>
      </c>
      <c r="G91" s="424"/>
      <c r="I91" s="411" t="s">
        <v>641</v>
      </c>
      <c r="J91" s="426">
        <f t="shared" si="13"/>
        <v>0.99958333333333338</v>
      </c>
      <c r="K91" s="424"/>
      <c r="M91" s="411" t="s">
        <v>641</v>
      </c>
      <c r="N91" s="426">
        <f t="shared" si="14"/>
        <v>0.99090909090909096</v>
      </c>
      <c r="O91" s="424"/>
      <c r="Q91" s="411" t="s">
        <v>641</v>
      </c>
      <c r="R91" s="426">
        <f t="shared" si="15"/>
        <v>0.98820512820512818</v>
      </c>
    </row>
    <row r="92" spans="1:18" ht="13.5" thickTop="1" x14ac:dyDescent="0.2">
      <c r="A92" s="362"/>
      <c r="B92" s="362"/>
      <c r="C92" s="362"/>
      <c r="D92" s="1382"/>
      <c r="E92" s="1383"/>
      <c r="F92" s="1383"/>
    </row>
    <row r="93" spans="1:18" x14ac:dyDescent="0.2">
      <c r="A93" s="362"/>
      <c r="B93" s="362"/>
      <c r="C93" s="362"/>
      <c r="D93" s="386"/>
      <c r="E93" s="386"/>
      <c r="F93" s="386"/>
    </row>
    <row r="94" spans="1:18" x14ac:dyDescent="0.2">
      <c r="A94" s="362"/>
      <c r="B94" s="362"/>
      <c r="C94" s="362"/>
      <c r="D94" s="386"/>
      <c r="E94" s="386"/>
      <c r="F94" s="386"/>
    </row>
    <row r="95" spans="1:18" x14ac:dyDescent="0.2">
      <c r="A95" s="362"/>
      <c r="B95" s="362"/>
      <c r="C95" s="362"/>
      <c r="D95"/>
      <c r="E95"/>
      <c r="F95"/>
    </row>
    <row r="96" spans="1:18" x14ac:dyDescent="0.2">
      <c r="A96" s="362"/>
      <c r="B96" s="362"/>
      <c r="C96" s="362"/>
      <c r="D96" s="1382"/>
      <c r="E96" s="1382"/>
      <c r="F96" s="1382"/>
    </row>
    <row r="97" spans="1:10" x14ac:dyDescent="0.2">
      <c r="A97" s="362"/>
      <c r="B97" s="362"/>
      <c r="C97" s="362"/>
      <c r="D97" s="1382"/>
      <c r="E97" s="1382"/>
      <c r="F97" s="1382"/>
      <c r="G97" s="355"/>
      <c r="H97" s="355"/>
      <c r="I97" s="355"/>
      <c r="J97" s="355"/>
    </row>
  </sheetData>
  <sheetProtection selectLockedCells="1"/>
  <mergeCells count="32">
    <mergeCell ref="H2:K2"/>
    <mergeCell ref="A5:A7"/>
    <mergeCell ref="A30:B30"/>
    <mergeCell ref="E30:F30"/>
    <mergeCell ref="E4:F8"/>
    <mergeCell ref="I30:J30"/>
    <mergeCell ref="E10:E11"/>
    <mergeCell ref="F10:F11"/>
    <mergeCell ref="A1:B1"/>
    <mergeCell ref="E2:F2"/>
    <mergeCell ref="D96:F96"/>
    <mergeCell ref="B5:B7"/>
    <mergeCell ref="A81:B81"/>
    <mergeCell ref="A68:B68"/>
    <mergeCell ref="E68:F68"/>
    <mergeCell ref="F13:F14"/>
    <mergeCell ref="D97:F97"/>
    <mergeCell ref="M81:N81"/>
    <mergeCell ref="D92:F92"/>
    <mergeCell ref="I68:J68"/>
    <mergeCell ref="M68:N68"/>
    <mergeCell ref="E81:F81"/>
    <mergeCell ref="I81:J81"/>
    <mergeCell ref="Q81:R81"/>
    <mergeCell ref="Q42:R42"/>
    <mergeCell ref="Q55:R55"/>
    <mergeCell ref="Q68:R68"/>
    <mergeCell ref="L2:O2"/>
    <mergeCell ref="P2:S2"/>
    <mergeCell ref="Q17:R17"/>
    <mergeCell ref="Q30:R30"/>
    <mergeCell ref="M30:N30"/>
  </mergeCells>
  <phoneticPr fontId="3" type="noConversion"/>
  <conditionalFormatting sqref="R35 J35 N35 F35 B35">
    <cfRule type="cellIs" dxfId="97" priority="6" stopIfTrue="1" operator="lessThanOrEqual">
      <formula>0</formula>
    </cfRule>
  </conditionalFormatting>
  <conditionalFormatting sqref="B39:C39 F39 J39 N39">
    <cfRule type="cellIs" dxfId="96" priority="7" stopIfTrue="1" operator="equal">
      <formula>"Retrasado"</formula>
    </cfRule>
  </conditionalFormatting>
  <conditionalFormatting sqref="R8">
    <cfRule type="cellIs" dxfId="95" priority="5" stopIfTrue="1" operator="equal">
      <formula>"PÉRDIDAS"</formula>
    </cfRule>
  </conditionalFormatting>
  <conditionalFormatting sqref="O8">
    <cfRule type="cellIs" dxfId="94" priority="3" stopIfTrue="1" operator="greaterThan">
      <formula>0</formula>
    </cfRule>
  </conditionalFormatting>
  <conditionalFormatting sqref="N8">
    <cfRule type="cellIs" dxfId="93" priority="2" stopIfTrue="1" operator="equal">
      <formula>"UCM REINTEGRA:"</formula>
    </cfRule>
  </conditionalFormatting>
  <conditionalFormatting sqref="S8">
    <cfRule type="cellIs" dxfId="92" priority="1" stopIfTrue="1" operator="lessThan">
      <formula>0</formula>
    </cfRule>
  </conditionalFormatting>
  <dataValidations disablePrompts="1" count="1">
    <dataValidation type="list" allowBlank="1" showInputMessage="1" showErrorMessage="1" sqref="F10:F11">
      <formula1>"SÍ,NO"</formula1>
    </dataValidation>
  </dataValidations>
  <printOptions horizontalCentered="1" verticalCentered="1"/>
  <pageMargins left="0" right="0" top="0" bottom="0" header="0" footer="0"/>
  <pageSetup paperSize="9" scale="40" orientation="landscape" r:id="rId1"/>
  <headerFooter alignWithMargins="0"/>
  <rowBreaks count="1" manualBreakCount="1">
    <brk id="91" max="17" man="1"/>
  </rowBreaks>
  <colBreaks count="1" manualBreakCount="1">
    <brk id="7" max="90"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indexed="48"/>
  </sheetPr>
  <dimension ref="A1:N155"/>
  <sheetViews>
    <sheetView showGridLines="0" zoomScale="75" zoomScaleNormal="75" workbookViewId="0">
      <selection activeCell="B89" sqref="B89:D89"/>
    </sheetView>
  </sheetViews>
  <sheetFormatPr baseColWidth="10" defaultColWidth="11.42578125" defaultRowHeight="12.75" outlineLevelRow="1" x14ac:dyDescent="0.2"/>
  <cols>
    <col min="1" max="8" width="22.7109375" style="553" customWidth="1"/>
    <col min="9" max="9" width="20.85546875" style="548" customWidth="1"/>
    <col min="10" max="10" width="13.5703125" style="548" customWidth="1"/>
    <col min="11" max="11" width="25.28515625" style="548" bestFit="1" customWidth="1"/>
    <col min="12" max="12" width="10.85546875" style="548" bestFit="1" customWidth="1"/>
    <col min="13" max="13" width="13.42578125" style="548" bestFit="1" customWidth="1"/>
    <col min="14" max="16384" width="11.42578125" style="548"/>
  </cols>
  <sheetData>
    <row r="1" spans="1:10" ht="61.5" customHeight="1" thickBot="1" x14ac:dyDescent="0.25">
      <c r="A1" s="1441" t="s">
        <v>597</v>
      </c>
      <c r="B1" s="1442"/>
      <c r="C1" s="1442"/>
      <c r="D1" s="1442"/>
      <c r="E1" s="1442"/>
      <c r="F1" s="1442"/>
      <c r="G1" s="1442"/>
      <c r="H1" s="1442"/>
    </row>
    <row r="2" spans="1:10" ht="14.25" customHeight="1" thickBot="1" x14ac:dyDescent="0.25">
      <c r="A2" s="1438" t="s">
        <v>226</v>
      </c>
      <c r="B2" s="1448"/>
      <c r="C2" s="549" t="s">
        <v>468</v>
      </c>
      <c r="D2" s="550" t="s">
        <v>469</v>
      </c>
      <c r="E2" s="551" t="s">
        <v>470</v>
      </c>
      <c r="F2" s="551" t="s">
        <v>471</v>
      </c>
      <c r="G2" s="551" t="s">
        <v>472</v>
      </c>
      <c r="H2" s="551" t="s">
        <v>473</v>
      </c>
    </row>
    <row r="3" spans="1:10" ht="15.75" thickBot="1" x14ac:dyDescent="0.25">
      <c r="A3" s="1449"/>
      <c r="B3" s="1450"/>
      <c r="C3" s="599"/>
      <c r="D3" s="600" t="s">
        <v>228</v>
      </c>
      <c r="E3" s="600"/>
      <c r="F3" s="552">
        <f>IF($E$14="Propio",987,1470)</f>
        <v>1470</v>
      </c>
      <c r="G3" s="741">
        <f>B30</f>
        <v>40909</v>
      </c>
      <c r="H3" s="741">
        <f>C30</f>
        <v>41639</v>
      </c>
    </row>
    <row r="4" spans="1:10" ht="27" thickBot="1" x14ac:dyDescent="0.25">
      <c r="A4" s="546"/>
      <c r="B4" s="547"/>
      <c r="C4" s="547"/>
      <c r="D4" s="547"/>
      <c r="E4" s="547"/>
      <c r="F4" s="547"/>
      <c r="G4" s="547"/>
      <c r="H4" s="547"/>
    </row>
    <row r="5" spans="1:10" ht="16.5" thickBot="1" x14ac:dyDescent="0.3">
      <c r="A5" s="210" t="s">
        <v>635</v>
      </c>
      <c r="B5" s="211">
        <f>'Solicitud para cumplimentar'!B4:J4</f>
        <v>0</v>
      </c>
      <c r="D5" s="1446" t="s">
        <v>382</v>
      </c>
      <c r="E5" s="1447"/>
      <c r="G5" s="1452" t="s">
        <v>772</v>
      </c>
      <c r="H5" s="1452"/>
      <c r="I5" s="566"/>
      <c r="J5" s="355"/>
    </row>
    <row r="6" spans="1:10" ht="32.25" thickBot="1" x14ac:dyDescent="0.3">
      <c r="A6" s="213" t="s">
        <v>636</v>
      </c>
      <c r="B6" s="214">
        <f>'Solicitud para cumplimentar'!B6:M6</f>
        <v>0</v>
      </c>
      <c r="D6" s="1444" t="s">
        <v>778</v>
      </c>
      <c r="E6" s="1445"/>
      <c r="G6" s="554" t="s">
        <v>766</v>
      </c>
      <c r="H6" s="555" t="s">
        <v>767</v>
      </c>
    </row>
    <row r="7" spans="1:10" ht="32.25" thickBot="1" x14ac:dyDescent="0.3">
      <c r="A7" s="213" t="s">
        <v>637</v>
      </c>
      <c r="B7" s="214">
        <f>'Solicitud para cumplimentar'!B8:M8</f>
        <v>0</v>
      </c>
      <c r="D7" s="554" t="s">
        <v>600</v>
      </c>
      <c r="E7" s="555" t="s">
        <v>518</v>
      </c>
      <c r="G7" s="742">
        <f>$K$30</f>
        <v>2944.027397260274</v>
      </c>
      <c r="H7" s="743">
        <f>$H$59+$H$85+$H$111+$H$137</f>
        <v>100</v>
      </c>
    </row>
    <row r="8" spans="1:10" ht="33" thickBot="1" x14ac:dyDescent="0.35">
      <c r="A8" s="1443" t="s">
        <v>638</v>
      </c>
      <c r="B8" s="1451">
        <f>'Solicitud para cumplimentar'!B7:M7</f>
        <v>0</v>
      </c>
      <c r="C8" s="556"/>
      <c r="D8" s="557">
        <f>K30</f>
        <v>2944.027397260274</v>
      </c>
      <c r="E8" s="557">
        <f>SUM(F147:F153)</f>
        <v>1</v>
      </c>
      <c r="G8" s="555" t="s">
        <v>770</v>
      </c>
      <c r="H8" s="744">
        <f>G7-H7</f>
        <v>2844.027397260274</v>
      </c>
    </row>
    <row r="9" spans="1:10" ht="30.75" customHeight="1" thickBot="1" x14ac:dyDescent="0.3">
      <c r="A9" s="1443"/>
      <c r="B9" s="1451"/>
      <c r="G9" s="1453" t="s">
        <v>773</v>
      </c>
      <c r="H9" s="1453"/>
    </row>
    <row r="10" spans="1:10" ht="32.25" thickBot="1" x14ac:dyDescent="0.3">
      <c r="A10" s="1443"/>
      <c r="B10" s="1451"/>
      <c r="D10" s="554" t="s">
        <v>601</v>
      </c>
      <c r="E10" s="558">
        <f>'Planificación contratos'!D10</f>
        <v>60000</v>
      </c>
      <c r="G10" s="745" t="s">
        <v>769</v>
      </c>
      <c r="H10" s="555" t="s">
        <v>775</v>
      </c>
    </row>
    <row r="11" spans="1:10" ht="32.25" thickBot="1" x14ac:dyDescent="0.3">
      <c r="A11" s="213" t="s">
        <v>671</v>
      </c>
      <c r="B11" s="214">
        <f>'Solicitud para cumplimentar'!B9:M9</f>
        <v>0</v>
      </c>
      <c r="D11" s="554" t="s">
        <v>602</v>
      </c>
      <c r="E11" s="558">
        <f>J30</f>
        <v>13.461151902621513</v>
      </c>
      <c r="G11" s="748">
        <f>$L$30</f>
        <v>39630</v>
      </c>
      <c r="H11" s="746">
        <f>$A$40</f>
        <v>1346.1151902621514</v>
      </c>
    </row>
    <row r="12" spans="1:10" ht="48.75" thickBot="1" x14ac:dyDescent="0.35">
      <c r="A12" s="213" t="s">
        <v>375</v>
      </c>
      <c r="B12" s="214"/>
      <c r="D12" s="554" t="s">
        <v>603</v>
      </c>
      <c r="E12" s="559">
        <f>E11*D8</f>
        <v>39630</v>
      </c>
      <c r="G12" s="555" t="s">
        <v>771</v>
      </c>
      <c r="H12" s="747">
        <f>G11-H11</f>
        <v>38283.88480973785</v>
      </c>
      <c r="J12" s="354"/>
    </row>
    <row r="13" spans="1:10" ht="48.75" customHeight="1" thickBot="1" x14ac:dyDescent="0.3">
      <c r="A13" s="213" t="s">
        <v>376</v>
      </c>
      <c r="B13" s="215">
        <f>'Solicitud para cumplimentar'!C11</f>
        <v>0</v>
      </c>
      <c r="D13" s="554" t="s">
        <v>604</v>
      </c>
      <c r="E13" s="558">
        <f>'Planificación contratos'!G10</f>
        <v>37519.876322622069</v>
      </c>
      <c r="G13" s="1453" t="s">
        <v>774</v>
      </c>
      <c r="H13" s="1453"/>
    </row>
    <row r="14" spans="1:10" ht="48.75" thickBot="1" x14ac:dyDescent="0.35">
      <c r="A14" s="216" t="s">
        <v>377</v>
      </c>
      <c r="B14" s="217">
        <f>'Solicitud para cumplimentar'!F11</f>
        <v>0</v>
      </c>
      <c r="D14" s="554" t="s">
        <v>517</v>
      </c>
      <c r="E14" s="601" t="s">
        <v>768</v>
      </c>
      <c r="G14" s="555" t="s">
        <v>771</v>
      </c>
      <c r="H14" s="747">
        <f>$D$8-$E$8</f>
        <v>2943.027397260274</v>
      </c>
      <c r="I14" s="757"/>
      <c r="J14" s="758"/>
    </row>
    <row r="15" spans="1:10" ht="31.5" x14ac:dyDescent="0.25">
      <c r="A15" s="218" t="s">
        <v>445</v>
      </c>
      <c r="B15" s="219" t="str">
        <f>'Programación,alta,seguimiento'!B12</f>
        <v>numero</v>
      </c>
    </row>
    <row r="16" spans="1:10" ht="15.75" x14ac:dyDescent="0.25">
      <c r="A16" s="218"/>
      <c r="B16" s="219"/>
    </row>
    <row r="17" spans="1:14" ht="15" x14ac:dyDescent="0.2">
      <c r="A17" s="548"/>
      <c r="B17" s="548"/>
      <c r="C17" s="1346" t="s">
        <v>336</v>
      </c>
      <c r="D17" s="1346"/>
      <c r="E17" s="1346"/>
      <c r="F17" s="1346"/>
      <c r="G17" s="1346"/>
      <c r="H17" s="1346"/>
    </row>
    <row r="18" spans="1:14" ht="18.75" thickBot="1" x14ac:dyDescent="0.3">
      <c r="A18" s="1454" t="s">
        <v>298</v>
      </c>
      <c r="B18" s="1455"/>
      <c r="C18" s="1478" t="s">
        <v>479</v>
      </c>
      <c r="D18" s="1479"/>
      <c r="E18" s="1479"/>
      <c r="F18" s="1480"/>
      <c r="G18" s="1478" t="s">
        <v>335</v>
      </c>
      <c r="H18" s="1480"/>
    </row>
    <row r="19" spans="1:14" ht="31.5" x14ac:dyDescent="0.2">
      <c r="A19" s="1457" t="str">
        <f>'Planificación contratos'!A21</f>
        <v>Categoría profesional</v>
      </c>
      <c r="B19" s="1458"/>
      <c r="C19" s="560" t="str">
        <f>'Planificación contratos'!C21</f>
        <v>Nº contratos</v>
      </c>
      <c r="D19" s="561" t="str">
        <f>'Planificación contratos'!D21</f>
        <v xml:space="preserve">Nº de horas </v>
      </c>
      <c r="E19" s="561" t="str">
        <f>'Planificación contratos'!E21</f>
        <v>Nº horas concedidas</v>
      </c>
      <c r="F19" s="562" t="str">
        <f>'Planificación contratos'!F21</f>
        <v>Remanente horas</v>
      </c>
      <c r="G19" s="563" t="str">
        <f>'Planificación contratos'!G21</f>
        <v>Gasto total contratos</v>
      </c>
      <c r="H19" s="564" t="str">
        <f>'Planificación contratos'!H21</f>
        <v>Precio / hora MEDIO</v>
      </c>
      <c r="J19" s="565"/>
      <c r="K19" s="565"/>
      <c r="L19" s="565"/>
      <c r="M19" s="565"/>
      <c r="N19" s="565"/>
    </row>
    <row r="20" spans="1:14" x14ac:dyDescent="0.2">
      <c r="A20" s="1349" t="str">
        <f>'Planificación contratos'!A22</f>
        <v>DOCTOR</v>
      </c>
      <c r="B20" s="1350"/>
      <c r="C20" s="511">
        <f>'Planificación contratos'!C22</f>
        <v>30</v>
      </c>
      <c r="D20" s="536">
        <f>'Planificación contratos'!D22</f>
        <v>88320.821917808222</v>
      </c>
      <c r="E20" s="543">
        <f>'Planificación contratos'!E22</f>
        <v>0</v>
      </c>
      <c r="F20" s="512">
        <f>'Planificación contratos'!F22</f>
        <v>-88320.821917808222</v>
      </c>
      <c r="G20" s="497">
        <f>'Planificación contratos'!G22</f>
        <v>1188900</v>
      </c>
      <c r="H20" s="502">
        <f>'Planificación contratos'!H22</f>
        <v>13.461151902621513</v>
      </c>
    </row>
    <row r="21" spans="1:14" ht="16.5" customHeight="1" x14ac:dyDescent="0.2">
      <c r="A21" s="1351" t="str">
        <f>'Planificación contratos'!A23</f>
        <v>LICENCIADO / INGENIERO</v>
      </c>
      <c r="B21" s="1352"/>
      <c r="C21" s="499">
        <f>'Planificación contratos'!C23</f>
        <v>0</v>
      </c>
      <c r="D21" s="537">
        <f>'Planificación contratos'!D23</f>
        <v>0</v>
      </c>
      <c r="E21" s="544">
        <f>'Planificación contratos'!E23</f>
        <v>0</v>
      </c>
      <c r="F21" s="508">
        <f>'Planificación contratos'!F23</f>
        <v>0</v>
      </c>
      <c r="G21" s="498">
        <f>'Planificación contratos'!G23</f>
        <v>0</v>
      </c>
      <c r="H21" s="503">
        <f>'Planificación contratos'!H23</f>
        <v>0</v>
      </c>
    </row>
    <row r="22" spans="1:14" ht="16.5" customHeight="1" x14ac:dyDescent="0.2">
      <c r="A22" s="1351" t="str">
        <f>'Planificación contratos'!A24</f>
        <v>DIPLOMADO/ INGENIERO TÉCNICO</v>
      </c>
      <c r="B22" s="1352"/>
      <c r="C22" s="500">
        <f>'Planificación contratos'!C24</f>
        <v>0</v>
      </c>
      <c r="D22" s="538">
        <f>'Planificación contratos'!D24</f>
        <v>0</v>
      </c>
      <c r="E22" s="544">
        <f>'Planificación contratos'!E24</f>
        <v>0</v>
      </c>
      <c r="F22" s="509">
        <f>'Planificación contratos'!F24</f>
        <v>0</v>
      </c>
      <c r="G22" s="498">
        <f>'Planificación contratos'!G24</f>
        <v>0</v>
      </c>
      <c r="H22" s="503">
        <f>'Planificación contratos'!H24</f>
        <v>0</v>
      </c>
    </row>
    <row r="23" spans="1:14" s="565" customFormat="1" ht="16.5" customHeight="1" thickBot="1" x14ac:dyDescent="0.25">
      <c r="A23" s="1354" t="str">
        <f>'Planificación contratos'!A25</f>
        <v>ENSEÑANZAS MEDIAS</v>
      </c>
      <c r="B23" s="1355"/>
      <c r="C23" s="506">
        <f>'Planificación contratos'!C25</f>
        <v>0</v>
      </c>
      <c r="D23" s="539">
        <f>'Planificación contratos'!D25</f>
        <v>0</v>
      </c>
      <c r="E23" s="545">
        <f>'Planificación contratos'!E25</f>
        <v>0</v>
      </c>
      <c r="F23" s="510">
        <f>'Planificación contratos'!F25</f>
        <v>0</v>
      </c>
      <c r="G23" s="507">
        <f>'Planificación contratos'!G25</f>
        <v>0</v>
      </c>
      <c r="H23" s="501">
        <f>'Planificación contratos'!H25</f>
        <v>0</v>
      </c>
    </row>
    <row r="24" spans="1:14" x14ac:dyDescent="0.2">
      <c r="A24" s="548"/>
      <c r="B24" s="548"/>
      <c r="C24" s="548"/>
      <c r="D24" s="548"/>
      <c r="E24" s="548"/>
      <c r="F24" s="548"/>
      <c r="G24" s="548"/>
      <c r="H24" s="548"/>
    </row>
    <row r="25" spans="1:14" x14ac:dyDescent="0.2">
      <c r="A25" s="548"/>
      <c r="B25" s="548"/>
      <c r="C25" s="548"/>
      <c r="D25" s="548"/>
      <c r="E25" s="548"/>
      <c r="F25" s="548"/>
      <c r="G25" s="548"/>
      <c r="H25" s="548"/>
    </row>
    <row r="26" spans="1:14" ht="13.5" thickBot="1" x14ac:dyDescent="0.25">
      <c r="A26" s="548"/>
      <c r="B26" s="548"/>
      <c r="C26" s="548"/>
      <c r="D26" s="548"/>
      <c r="E26" s="548"/>
      <c r="F26" s="548"/>
      <c r="G26" s="548"/>
      <c r="H26" s="548"/>
    </row>
    <row r="27" spans="1:14" ht="13.5" thickBot="1" x14ac:dyDescent="0.25">
      <c r="A27" s="1408" t="s">
        <v>68</v>
      </c>
      <c r="B27" s="1470" t="s">
        <v>69</v>
      </c>
      <c r="C27" s="1467" t="s">
        <v>70</v>
      </c>
      <c r="D27" s="1461" t="s">
        <v>71</v>
      </c>
      <c r="E27" s="1464" t="s">
        <v>76</v>
      </c>
      <c r="F27" s="1473" t="s">
        <v>72</v>
      </c>
      <c r="G27" s="1474"/>
      <c r="H27" s="1474"/>
      <c r="I27" s="1475"/>
      <c r="J27" s="1473" t="s">
        <v>73</v>
      </c>
      <c r="K27" s="1474"/>
      <c r="L27" s="1475"/>
    </row>
    <row r="28" spans="1:14" x14ac:dyDescent="0.2">
      <c r="A28" s="1409"/>
      <c r="B28" s="1471"/>
      <c r="C28" s="1468"/>
      <c r="D28" s="1462"/>
      <c r="E28" s="1465"/>
      <c r="F28" s="1476" t="s">
        <v>77</v>
      </c>
      <c r="G28" s="1462" t="s">
        <v>74</v>
      </c>
      <c r="H28" s="1462" t="s">
        <v>78</v>
      </c>
      <c r="I28" s="1459" t="s">
        <v>75</v>
      </c>
      <c r="J28" s="1409" t="s">
        <v>79</v>
      </c>
      <c r="K28" s="1462" t="s">
        <v>81</v>
      </c>
      <c r="L28" s="1459" t="s">
        <v>80</v>
      </c>
    </row>
    <row r="29" spans="1:14" ht="13.5" thickBot="1" x14ac:dyDescent="0.25">
      <c r="A29" s="1410"/>
      <c r="B29" s="1472"/>
      <c r="C29" s="1469"/>
      <c r="D29" s="1463"/>
      <c r="E29" s="1466"/>
      <c r="F29" s="1477"/>
      <c r="G29" s="1463"/>
      <c r="H29" s="1463"/>
      <c r="I29" s="1460"/>
      <c r="J29" s="1410"/>
      <c r="K29" s="1463"/>
      <c r="L29" s="1460"/>
    </row>
    <row r="30" spans="1:14" x14ac:dyDescent="0.2">
      <c r="A30" s="665">
        <f>F3</f>
        <v>1470</v>
      </c>
      <c r="B30" s="666">
        <v>40909</v>
      </c>
      <c r="C30" s="667">
        <v>41639</v>
      </c>
      <c r="D30" s="668">
        <f>C30-B30+1</f>
        <v>731</v>
      </c>
      <c r="E30" s="669">
        <f>(A30*D30)/365</f>
        <v>2944.027397260274</v>
      </c>
      <c r="F30" s="670">
        <v>30000</v>
      </c>
      <c r="G30" s="671">
        <f>F30</f>
        <v>30000</v>
      </c>
      <c r="H30" s="672">
        <v>0.32100000000000001</v>
      </c>
      <c r="I30" s="673">
        <f>G30*H30</f>
        <v>9630</v>
      </c>
      <c r="J30" s="673">
        <f>(F30+I30)/E30</f>
        <v>13.461151902621513</v>
      </c>
      <c r="K30" s="674">
        <f>E30</f>
        <v>2944.027397260274</v>
      </c>
      <c r="L30" s="675">
        <f>J30*K30</f>
        <v>39630</v>
      </c>
    </row>
    <row r="31" spans="1:14" ht="14.25" customHeight="1" x14ac:dyDescent="0.2">
      <c r="A31" s="341"/>
      <c r="B31" s="341"/>
      <c r="C31" s="342"/>
      <c r="D31" s="342"/>
      <c r="E31" s="342"/>
      <c r="F31" s="342"/>
      <c r="G31" s="342"/>
      <c r="H31" s="342"/>
    </row>
    <row r="32" spans="1:14" ht="14.25" customHeight="1" x14ac:dyDescent="0.2"/>
    <row r="34" spans="1:14" x14ac:dyDescent="0.2">
      <c r="B34" s="567"/>
      <c r="C34" s="567"/>
      <c r="D34" s="567"/>
      <c r="E34" s="567"/>
    </row>
    <row r="35" spans="1:14" ht="14.25" customHeight="1" x14ac:dyDescent="0.2">
      <c r="B35" s="1456"/>
      <c r="C35" s="1456"/>
      <c r="D35" s="1456"/>
      <c r="E35" s="1456"/>
    </row>
    <row r="36" spans="1:14" ht="14.25" customHeight="1" x14ac:dyDescent="0.2">
      <c r="C36" s="567"/>
    </row>
    <row r="37" spans="1:14" ht="32.25" customHeight="1" x14ac:dyDescent="0.25">
      <c r="A37" s="568" t="s">
        <v>379</v>
      </c>
      <c r="B37" s="1425" t="s">
        <v>596</v>
      </c>
      <c r="C37" s="1425"/>
      <c r="D37" s="1425"/>
      <c r="E37" s="1419">
        <f>A3</f>
        <v>0</v>
      </c>
      <c r="F37" s="1420"/>
      <c r="G37" s="1426" t="s">
        <v>608</v>
      </c>
      <c r="H37" s="1427"/>
    </row>
    <row r="38" spans="1:14" ht="26.25" x14ac:dyDescent="0.25">
      <c r="A38" s="571">
        <f>H59*E11</f>
        <v>134.61151902621512</v>
      </c>
      <c r="B38" s="572"/>
      <c r="C38" s="572"/>
      <c r="D38" s="569" t="s">
        <v>402</v>
      </c>
      <c r="E38" s="570">
        <f>'Solicitud para cumplimentar'!D3</f>
        <v>2016</v>
      </c>
      <c r="F38" s="572"/>
      <c r="G38" s="602" t="s">
        <v>609</v>
      </c>
      <c r="H38" s="603"/>
    </row>
    <row r="39" spans="1:14" ht="43.5" customHeight="1" x14ac:dyDescent="0.3">
      <c r="A39" s="574" t="s">
        <v>380</v>
      </c>
      <c r="B39" s="1424" t="s">
        <v>84</v>
      </c>
      <c r="C39" s="1425"/>
      <c r="D39" s="676">
        <f>EVEN($K$30)</f>
        <v>2946</v>
      </c>
      <c r="E39" s="570" t="s">
        <v>82</v>
      </c>
      <c r="F39" s="572"/>
      <c r="G39" s="575" t="s">
        <v>381</v>
      </c>
      <c r="H39" s="576">
        <f>'Planificación contratos'!D14</f>
        <v>9730.7769619475694</v>
      </c>
    </row>
    <row r="40" spans="1:14" ht="20.25" x14ac:dyDescent="0.3">
      <c r="A40" s="571">
        <f>A38+A64+A90+A116</f>
        <v>1346.1151902621514</v>
      </c>
      <c r="B40" s="1422" t="s">
        <v>83</v>
      </c>
      <c r="C40" s="1423"/>
      <c r="D40" s="676">
        <f>D39-($H$59+$H$85+$H$111+$H$137)</f>
        <v>2846</v>
      </c>
      <c r="E40" s="570" t="s">
        <v>82</v>
      </c>
      <c r="F40" s="572"/>
      <c r="G40" s="577"/>
      <c r="H40" s="578"/>
      <c r="J40" s="579"/>
      <c r="K40" s="579"/>
      <c r="L40" s="579"/>
      <c r="M40" s="579"/>
      <c r="N40" s="579"/>
    </row>
    <row r="41" spans="1:14" ht="18" customHeight="1" x14ac:dyDescent="0.2">
      <c r="A41" s="580" t="s">
        <v>611</v>
      </c>
      <c r="B41" s="580" t="s">
        <v>612</v>
      </c>
      <c r="C41" s="581" t="s">
        <v>611</v>
      </c>
      <c r="D41" s="581" t="s">
        <v>612</v>
      </c>
      <c r="E41" s="581" t="s">
        <v>611</v>
      </c>
      <c r="F41" s="581" t="s">
        <v>612</v>
      </c>
      <c r="G41" s="581" t="s">
        <v>611</v>
      </c>
      <c r="H41" s="581" t="s">
        <v>612</v>
      </c>
    </row>
    <row r="42" spans="1:14" ht="18" customHeight="1" thickBot="1" x14ac:dyDescent="0.25">
      <c r="A42" s="604"/>
      <c r="B42" s="605"/>
      <c r="C42" s="605"/>
      <c r="D42" s="605"/>
      <c r="E42" s="605"/>
      <c r="F42" s="605"/>
      <c r="G42" s="605"/>
      <c r="H42" s="605"/>
    </row>
    <row r="43" spans="1:14" ht="16.5" customHeight="1" thickBot="1" x14ac:dyDescent="0.3">
      <c r="A43" s="1411" t="s">
        <v>474</v>
      </c>
      <c r="B43" s="1412"/>
      <c r="C43" s="1411" t="s">
        <v>475</v>
      </c>
      <c r="D43" s="1412"/>
      <c r="E43" s="1411" t="s">
        <v>476</v>
      </c>
      <c r="F43" s="1412"/>
      <c r="G43" s="1411" t="s">
        <v>477</v>
      </c>
      <c r="H43" s="1421"/>
      <c r="J43" s="582"/>
    </row>
    <row r="44" spans="1:14" s="579" customFormat="1" ht="33" customHeight="1" outlineLevel="1" thickBot="1" x14ac:dyDescent="0.25">
      <c r="A44" s="583" t="s">
        <v>478</v>
      </c>
      <c r="B44" s="583" t="s">
        <v>479</v>
      </c>
      <c r="C44" s="583" t="s">
        <v>478</v>
      </c>
      <c r="D44" s="583" t="s">
        <v>479</v>
      </c>
      <c r="E44" s="583" t="s">
        <v>478</v>
      </c>
      <c r="F44" s="583" t="s">
        <v>479</v>
      </c>
      <c r="G44" s="583" t="s">
        <v>478</v>
      </c>
      <c r="H44" s="583" t="s">
        <v>479</v>
      </c>
      <c r="J44" s="548"/>
      <c r="K44" s="548"/>
      <c r="L44" s="548"/>
      <c r="M44" s="548"/>
      <c r="N44" s="548"/>
    </row>
    <row r="45" spans="1:14" ht="13.5" outlineLevel="1" x14ac:dyDescent="0.2">
      <c r="A45" s="584" t="s">
        <v>480</v>
      </c>
      <c r="B45" s="606"/>
      <c r="C45" s="584" t="s">
        <v>480</v>
      </c>
      <c r="D45" s="606"/>
      <c r="E45" s="584" t="s">
        <v>480</v>
      </c>
      <c r="F45" s="606"/>
      <c r="G45" s="584" t="s">
        <v>480</v>
      </c>
      <c r="H45" s="607"/>
    </row>
    <row r="46" spans="1:14" ht="13.5" outlineLevel="1" x14ac:dyDescent="0.2">
      <c r="A46" s="584" t="s">
        <v>481</v>
      </c>
      <c r="B46" s="606"/>
      <c r="C46" s="584" t="s">
        <v>481</v>
      </c>
      <c r="D46" s="606"/>
      <c r="E46" s="584" t="s">
        <v>481</v>
      </c>
      <c r="F46" s="606"/>
      <c r="G46" s="584" t="s">
        <v>481</v>
      </c>
      <c r="H46" s="607"/>
    </row>
    <row r="47" spans="1:14" ht="12.75" customHeight="1" outlineLevel="1" x14ac:dyDescent="0.2">
      <c r="A47" s="584" t="s">
        <v>482</v>
      </c>
      <c r="B47" s="606"/>
      <c r="C47" s="584" t="s">
        <v>482</v>
      </c>
      <c r="D47" s="606"/>
      <c r="E47" s="584" t="s">
        <v>482</v>
      </c>
      <c r="F47" s="606"/>
      <c r="G47" s="584" t="s">
        <v>482</v>
      </c>
      <c r="H47" s="607"/>
      <c r="I47" s="582"/>
    </row>
    <row r="48" spans="1:14" ht="13.5" outlineLevel="1" x14ac:dyDescent="0.2">
      <c r="A48" s="584" t="s">
        <v>483</v>
      </c>
      <c r="B48" s="606"/>
      <c r="C48" s="584" t="s">
        <v>483</v>
      </c>
      <c r="D48" s="606"/>
      <c r="E48" s="584" t="s">
        <v>483</v>
      </c>
      <c r="F48" s="606">
        <v>10</v>
      </c>
      <c r="G48" s="584" t="s">
        <v>483</v>
      </c>
      <c r="H48" s="607"/>
    </row>
    <row r="49" spans="1:8" ht="14.25" customHeight="1" outlineLevel="1" x14ac:dyDescent="0.2">
      <c r="A49" s="584" t="s">
        <v>484</v>
      </c>
      <c r="B49" s="606"/>
      <c r="C49" s="584" t="s">
        <v>484</v>
      </c>
      <c r="D49" s="606"/>
      <c r="E49" s="584" t="s">
        <v>484</v>
      </c>
      <c r="F49" s="606"/>
      <c r="G49" s="584" t="s">
        <v>484</v>
      </c>
      <c r="H49" s="607"/>
    </row>
    <row r="50" spans="1:8" ht="13.5" outlineLevel="1" x14ac:dyDescent="0.2">
      <c r="A50" s="584" t="s">
        <v>485</v>
      </c>
      <c r="B50" s="606"/>
      <c r="C50" s="584" t="s">
        <v>485</v>
      </c>
      <c r="D50" s="606"/>
      <c r="E50" s="584" t="s">
        <v>485</v>
      </c>
      <c r="F50" s="606"/>
      <c r="G50" s="584" t="s">
        <v>485</v>
      </c>
      <c r="H50" s="607"/>
    </row>
    <row r="51" spans="1:8" ht="13.5" outlineLevel="1" x14ac:dyDescent="0.2">
      <c r="A51" s="584" t="s">
        <v>486</v>
      </c>
      <c r="B51" s="606"/>
      <c r="C51" s="584" t="s">
        <v>486</v>
      </c>
      <c r="D51" s="606"/>
      <c r="E51" s="584" t="s">
        <v>486</v>
      </c>
      <c r="F51" s="606"/>
      <c r="G51" s="584" t="s">
        <v>486</v>
      </c>
      <c r="H51" s="607"/>
    </row>
    <row r="52" spans="1:8" ht="13.5" outlineLevel="1" x14ac:dyDescent="0.2">
      <c r="A52" s="584" t="s">
        <v>487</v>
      </c>
      <c r="B52" s="606"/>
      <c r="C52" s="584" t="s">
        <v>487</v>
      </c>
      <c r="D52" s="606"/>
      <c r="E52" s="584" t="s">
        <v>487</v>
      </c>
      <c r="F52" s="606"/>
      <c r="G52" s="584" t="s">
        <v>487</v>
      </c>
      <c r="H52" s="607"/>
    </row>
    <row r="53" spans="1:8" ht="13.5" outlineLevel="1" x14ac:dyDescent="0.2">
      <c r="A53" s="584" t="s">
        <v>488</v>
      </c>
      <c r="B53" s="606"/>
      <c r="C53" s="584" t="s">
        <v>488</v>
      </c>
      <c r="D53" s="606"/>
      <c r="E53" s="584" t="s">
        <v>488</v>
      </c>
      <c r="F53" s="606"/>
      <c r="G53" s="584" t="s">
        <v>488</v>
      </c>
      <c r="H53" s="607"/>
    </row>
    <row r="54" spans="1:8" ht="13.5" outlineLevel="1" x14ac:dyDescent="0.2">
      <c r="A54" s="584" t="s">
        <v>489</v>
      </c>
      <c r="B54" s="606"/>
      <c r="C54" s="584" t="s">
        <v>489</v>
      </c>
      <c r="D54" s="606"/>
      <c r="E54" s="584" t="s">
        <v>489</v>
      </c>
      <c r="F54" s="606"/>
      <c r="G54" s="584" t="s">
        <v>489</v>
      </c>
      <c r="H54" s="607"/>
    </row>
    <row r="55" spans="1:8" ht="13.5" outlineLevel="1" x14ac:dyDescent="0.2">
      <c r="A55" s="584" t="s">
        <v>490</v>
      </c>
      <c r="B55" s="606"/>
      <c r="C55" s="584" t="s">
        <v>490</v>
      </c>
      <c r="D55" s="606"/>
      <c r="E55" s="584" t="s">
        <v>490</v>
      </c>
      <c r="F55" s="606"/>
      <c r="G55" s="584" t="s">
        <v>490</v>
      </c>
      <c r="H55" s="607"/>
    </row>
    <row r="56" spans="1:8" ht="13.5" outlineLevel="1" x14ac:dyDescent="0.2">
      <c r="A56" s="584" t="s">
        <v>491</v>
      </c>
      <c r="B56" s="606"/>
      <c r="C56" s="584" t="s">
        <v>491</v>
      </c>
      <c r="D56" s="606"/>
      <c r="E56" s="584" t="s">
        <v>491</v>
      </c>
      <c r="F56" s="606"/>
      <c r="G56" s="584" t="s">
        <v>491</v>
      </c>
      <c r="H56" s="607"/>
    </row>
    <row r="57" spans="1:8" ht="13.5" outlineLevel="1" x14ac:dyDescent="0.2">
      <c r="A57" s="584" t="s">
        <v>492</v>
      </c>
      <c r="B57" s="606"/>
      <c r="C57" s="584" t="s">
        <v>492</v>
      </c>
      <c r="D57" s="606"/>
      <c r="E57" s="584" t="s">
        <v>492</v>
      </c>
      <c r="F57" s="606"/>
      <c r="G57" s="584" t="s">
        <v>492</v>
      </c>
      <c r="H57" s="607"/>
    </row>
    <row r="58" spans="1:8" ht="14.25" thickBot="1" x14ac:dyDescent="0.3">
      <c r="A58" s="585" t="s">
        <v>493</v>
      </c>
      <c r="B58" s="586">
        <f>SUM(B45:B57)</f>
        <v>0</v>
      </c>
      <c r="C58" s="585" t="s">
        <v>493</v>
      </c>
      <c r="D58" s="586">
        <f>SUM(D45:D57)</f>
        <v>0</v>
      </c>
      <c r="E58" s="585" t="s">
        <v>493</v>
      </c>
      <c r="F58" s="586">
        <f>SUM(F45:F57)</f>
        <v>10</v>
      </c>
      <c r="G58" s="585" t="s">
        <v>493</v>
      </c>
      <c r="H58" s="587">
        <f>SUM(H45:H57)</f>
        <v>0</v>
      </c>
    </row>
    <row r="59" spans="1:8" ht="14.25" customHeight="1" thickBot="1" x14ac:dyDescent="0.3">
      <c r="A59" s="1435" t="s">
        <v>494</v>
      </c>
      <c r="B59" s="1436"/>
      <c r="C59" s="1436"/>
      <c r="D59" s="1436"/>
      <c r="E59" s="1436"/>
      <c r="F59" s="1436"/>
      <c r="G59" s="1437"/>
      <c r="H59" s="588">
        <f>IF((B58+D58+F58+H58)&gt;$F$3,"Demasiadas horas asignadas",(B58+D58+F58+H58))</f>
        <v>10</v>
      </c>
    </row>
    <row r="61" spans="1:8" ht="16.5" customHeight="1" x14ac:dyDescent="0.2"/>
    <row r="62" spans="1:8" x14ac:dyDescent="0.2">
      <c r="H62" s="589"/>
    </row>
    <row r="63" spans="1:8" ht="32.25" customHeight="1" x14ac:dyDescent="0.25">
      <c r="A63" s="568" t="s">
        <v>379</v>
      </c>
      <c r="B63" s="1425" t="s">
        <v>596</v>
      </c>
      <c r="C63" s="1425"/>
      <c r="D63" s="1425"/>
      <c r="E63" s="1419">
        <f>A3</f>
        <v>0</v>
      </c>
      <c r="F63" s="1420"/>
      <c r="G63" s="1426" t="s">
        <v>608</v>
      </c>
      <c r="H63" s="1427"/>
    </row>
    <row r="64" spans="1:8" ht="26.25" x14ac:dyDescent="0.25">
      <c r="A64" s="571">
        <f>H85*E11</f>
        <v>269.22303805243024</v>
      </c>
      <c r="B64" s="572"/>
      <c r="C64" s="572"/>
      <c r="D64" s="569" t="s">
        <v>402</v>
      </c>
      <c r="E64" s="570">
        <f>E38+1</f>
        <v>2017</v>
      </c>
      <c r="F64" s="572"/>
      <c r="G64" s="602" t="s">
        <v>609</v>
      </c>
      <c r="H64" s="603"/>
    </row>
    <row r="65" spans="1:8" ht="44.25" customHeight="1" x14ac:dyDescent="0.3">
      <c r="A65" s="574" t="s">
        <v>380</v>
      </c>
      <c r="B65" s="1424" t="s">
        <v>84</v>
      </c>
      <c r="C65" s="1425"/>
      <c r="D65" s="676">
        <f>EVEN($K$30)</f>
        <v>2946</v>
      </c>
      <c r="E65" s="570" t="s">
        <v>82</v>
      </c>
      <c r="F65" s="572"/>
      <c r="G65" s="575" t="s">
        <v>381</v>
      </c>
      <c r="H65" s="576">
        <f>'Planificación contratos'!D15</f>
        <v>1673.6606270415141</v>
      </c>
    </row>
    <row r="66" spans="1:8" ht="20.25" customHeight="1" x14ac:dyDescent="0.3">
      <c r="A66" s="571">
        <f>$A$40</f>
        <v>1346.1151902621514</v>
      </c>
      <c r="B66" s="1422" t="s">
        <v>83</v>
      </c>
      <c r="C66" s="1423"/>
      <c r="D66" s="676">
        <f>D65-($H$59+$H$85+$H$111+$H$137)</f>
        <v>2846</v>
      </c>
      <c r="E66" s="570" t="s">
        <v>82</v>
      </c>
      <c r="F66" s="572"/>
      <c r="G66" s="577"/>
      <c r="H66" s="578"/>
    </row>
    <row r="67" spans="1:8" ht="17.25" customHeight="1" x14ac:dyDescent="0.2">
      <c r="A67" s="590" t="s">
        <v>611</v>
      </c>
      <c r="B67" s="590" t="s">
        <v>612</v>
      </c>
      <c r="C67" s="553" t="s">
        <v>611</v>
      </c>
      <c r="D67" s="553" t="s">
        <v>612</v>
      </c>
      <c r="E67" s="553" t="s">
        <v>611</v>
      </c>
      <c r="F67" s="553" t="s">
        <v>612</v>
      </c>
      <c r="G67" s="553" t="s">
        <v>611</v>
      </c>
      <c r="H67" s="553" t="s">
        <v>612</v>
      </c>
    </row>
    <row r="68" spans="1:8" ht="17.25" customHeight="1" thickBot="1" x14ac:dyDescent="0.25">
      <c r="A68" s="604"/>
      <c r="B68" s="605"/>
      <c r="C68" s="605"/>
      <c r="D68" s="605"/>
      <c r="E68" s="605"/>
      <c r="F68" s="605"/>
      <c r="G68" s="605"/>
      <c r="H68" s="605"/>
    </row>
    <row r="69" spans="1:8" ht="16.5" thickBot="1" x14ac:dyDescent="0.3">
      <c r="A69" s="1411" t="s">
        <v>474</v>
      </c>
      <c r="B69" s="1412"/>
      <c r="C69" s="1411" t="s">
        <v>475</v>
      </c>
      <c r="D69" s="1412"/>
      <c r="E69" s="1411" t="s">
        <v>476</v>
      </c>
      <c r="F69" s="1412"/>
      <c r="G69" s="1411" t="s">
        <v>477</v>
      </c>
      <c r="H69" s="1421"/>
    </row>
    <row r="70" spans="1:8" ht="13.5" outlineLevel="1" thickBot="1" x14ac:dyDescent="0.25">
      <c r="A70" s="583" t="s">
        <v>478</v>
      </c>
      <c r="B70" s="583" t="s">
        <v>479</v>
      </c>
      <c r="C70" s="583" t="s">
        <v>478</v>
      </c>
      <c r="D70" s="583" t="s">
        <v>479</v>
      </c>
      <c r="E70" s="583" t="s">
        <v>478</v>
      </c>
      <c r="F70" s="583" t="s">
        <v>479</v>
      </c>
      <c r="G70" s="583" t="s">
        <v>478</v>
      </c>
      <c r="H70" s="583" t="s">
        <v>479</v>
      </c>
    </row>
    <row r="71" spans="1:8" ht="13.5" outlineLevel="1" x14ac:dyDescent="0.2">
      <c r="A71" s="584" t="s">
        <v>480</v>
      </c>
      <c r="B71" s="606"/>
      <c r="C71" s="584" t="s">
        <v>480</v>
      </c>
      <c r="D71" s="606"/>
      <c r="E71" s="584" t="s">
        <v>480</v>
      </c>
      <c r="F71" s="606"/>
      <c r="G71" s="584" t="s">
        <v>480</v>
      </c>
      <c r="H71" s="607"/>
    </row>
    <row r="72" spans="1:8" ht="13.5" outlineLevel="1" x14ac:dyDescent="0.2">
      <c r="A72" s="584" t="s">
        <v>481</v>
      </c>
      <c r="B72" s="606"/>
      <c r="C72" s="584" t="s">
        <v>481</v>
      </c>
      <c r="D72" s="606"/>
      <c r="E72" s="584" t="s">
        <v>481</v>
      </c>
      <c r="F72" s="606"/>
      <c r="G72" s="584" t="s">
        <v>481</v>
      </c>
      <c r="H72" s="607"/>
    </row>
    <row r="73" spans="1:8" ht="13.5" outlineLevel="1" x14ac:dyDescent="0.2">
      <c r="A73" s="584" t="s">
        <v>482</v>
      </c>
      <c r="B73" s="606"/>
      <c r="C73" s="584" t="s">
        <v>482</v>
      </c>
      <c r="D73" s="606"/>
      <c r="E73" s="584" t="s">
        <v>482</v>
      </c>
      <c r="F73" s="606"/>
      <c r="G73" s="584" t="s">
        <v>482</v>
      </c>
      <c r="H73" s="607"/>
    </row>
    <row r="74" spans="1:8" ht="13.5" outlineLevel="1" x14ac:dyDescent="0.2">
      <c r="A74" s="584" t="s">
        <v>483</v>
      </c>
      <c r="B74" s="606"/>
      <c r="C74" s="584" t="s">
        <v>483</v>
      </c>
      <c r="D74" s="606"/>
      <c r="E74" s="584" t="s">
        <v>483</v>
      </c>
      <c r="F74" s="606"/>
      <c r="G74" s="584" t="s">
        <v>483</v>
      </c>
      <c r="H74" s="607"/>
    </row>
    <row r="75" spans="1:8" ht="13.5" outlineLevel="1" x14ac:dyDescent="0.2">
      <c r="A75" s="584" t="s">
        <v>484</v>
      </c>
      <c r="B75" s="606"/>
      <c r="C75" s="584" t="s">
        <v>484</v>
      </c>
      <c r="D75" s="606"/>
      <c r="E75" s="584" t="s">
        <v>484</v>
      </c>
      <c r="F75" s="606"/>
      <c r="G75" s="584" t="s">
        <v>484</v>
      </c>
      <c r="H75" s="607"/>
    </row>
    <row r="76" spans="1:8" ht="13.5" outlineLevel="1" x14ac:dyDescent="0.2">
      <c r="A76" s="584" t="s">
        <v>485</v>
      </c>
      <c r="B76" s="606"/>
      <c r="C76" s="584" t="s">
        <v>485</v>
      </c>
      <c r="D76" s="606"/>
      <c r="E76" s="584" t="s">
        <v>485</v>
      </c>
      <c r="F76" s="606"/>
      <c r="G76" s="584" t="s">
        <v>485</v>
      </c>
      <c r="H76" s="607"/>
    </row>
    <row r="77" spans="1:8" ht="13.5" outlineLevel="1" x14ac:dyDescent="0.2">
      <c r="A77" s="584" t="s">
        <v>486</v>
      </c>
      <c r="B77" s="606"/>
      <c r="C77" s="584" t="s">
        <v>486</v>
      </c>
      <c r="D77" s="606"/>
      <c r="E77" s="584" t="s">
        <v>486</v>
      </c>
      <c r="F77" s="606"/>
      <c r="G77" s="584" t="s">
        <v>486</v>
      </c>
      <c r="H77" s="607"/>
    </row>
    <row r="78" spans="1:8" ht="13.5" outlineLevel="1" x14ac:dyDescent="0.2">
      <c r="A78" s="584" t="s">
        <v>487</v>
      </c>
      <c r="B78" s="606"/>
      <c r="C78" s="584" t="s">
        <v>487</v>
      </c>
      <c r="D78" s="606"/>
      <c r="E78" s="584" t="s">
        <v>487</v>
      </c>
      <c r="F78" s="606"/>
      <c r="G78" s="584" t="s">
        <v>487</v>
      </c>
      <c r="H78" s="607"/>
    </row>
    <row r="79" spans="1:8" ht="13.5" outlineLevel="1" x14ac:dyDescent="0.2">
      <c r="A79" s="584" t="s">
        <v>488</v>
      </c>
      <c r="B79" s="606"/>
      <c r="C79" s="584" t="s">
        <v>488</v>
      </c>
      <c r="D79" s="606"/>
      <c r="E79" s="584" t="s">
        <v>488</v>
      </c>
      <c r="F79" s="606">
        <v>20</v>
      </c>
      <c r="G79" s="584" t="s">
        <v>488</v>
      </c>
      <c r="H79" s="607"/>
    </row>
    <row r="80" spans="1:8" ht="13.5" outlineLevel="1" x14ac:dyDescent="0.2">
      <c r="A80" s="584" t="s">
        <v>489</v>
      </c>
      <c r="B80" s="606"/>
      <c r="C80" s="584" t="s">
        <v>489</v>
      </c>
      <c r="D80" s="606"/>
      <c r="E80" s="584" t="s">
        <v>489</v>
      </c>
      <c r="F80" s="606"/>
      <c r="G80" s="584" t="s">
        <v>489</v>
      </c>
      <c r="H80" s="607"/>
    </row>
    <row r="81" spans="1:8" ht="13.5" outlineLevel="1" x14ac:dyDescent="0.2">
      <c r="A81" s="584" t="s">
        <v>490</v>
      </c>
      <c r="B81" s="606"/>
      <c r="C81" s="584" t="s">
        <v>490</v>
      </c>
      <c r="D81" s="606"/>
      <c r="E81" s="584" t="s">
        <v>490</v>
      </c>
      <c r="F81" s="606"/>
      <c r="G81" s="584" t="s">
        <v>490</v>
      </c>
      <c r="H81" s="607"/>
    </row>
    <row r="82" spans="1:8" ht="13.5" outlineLevel="1" x14ac:dyDescent="0.2">
      <c r="A82" s="584" t="s">
        <v>491</v>
      </c>
      <c r="B82" s="606"/>
      <c r="C82" s="584" t="s">
        <v>491</v>
      </c>
      <c r="D82" s="606"/>
      <c r="E82" s="584" t="s">
        <v>491</v>
      </c>
      <c r="F82" s="606"/>
      <c r="G82" s="584" t="s">
        <v>491</v>
      </c>
      <c r="H82" s="607"/>
    </row>
    <row r="83" spans="1:8" ht="13.5" outlineLevel="1" x14ac:dyDescent="0.2">
      <c r="A83" s="584" t="s">
        <v>492</v>
      </c>
      <c r="B83" s="606"/>
      <c r="C83" s="584" t="s">
        <v>492</v>
      </c>
      <c r="D83" s="606"/>
      <c r="E83" s="584" t="s">
        <v>492</v>
      </c>
      <c r="F83" s="606"/>
      <c r="G83" s="584" t="s">
        <v>492</v>
      </c>
      <c r="H83" s="607"/>
    </row>
    <row r="84" spans="1:8" ht="14.25" thickBot="1" x14ac:dyDescent="0.3">
      <c r="A84" s="585" t="s">
        <v>493</v>
      </c>
      <c r="B84" s="586">
        <f>SUM(B71:B83)</f>
        <v>0</v>
      </c>
      <c r="C84" s="585" t="s">
        <v>493</v>
      </c>
      <c r="D84" s="586">
        <f>SUM(D71:D83)</f>
        <v>0</v>
      </c>
      <c r="E84" s="585" t="s">
        <v>493</v>
      </c>
      <c r="F84" s="586">
        <f>SUM(F71:F83)</f>
        <v>20</v>
      </c>
      <c r="G84" s="585" t="s">
        <v>493</v>
      </c>
      <c r="H84" s="587">
        <f>SUM(H71:H83)</f>
        <v>0</v>
      </c>
    </row>
    <row r="85" spans="1:8" ht="14.25" thickBot="1" x14ac:dyDescent="0.3">
      <c r="A85" s="1435" t="s">
        <v>494</v>
      </c>
      <c r="B85" s="1436"/>
      <c r="C85" s="1436"/>
      <c r="D85" s="1436"/>
      <c r="E85" s="1436"/>
      <c r="F85" s="1436"/>
      <c r="G85" s="1437"/>
      <c r="H85" s="588">
        <f>IF((B84+D84+F84+H84)&gt;$F$3,"Demasiadas horas asignadas",(B84+D84+F84+H84))</f>
        <v>20</v>
      </c>
    </row>
    <row r="89" spans="1:8" ht="32.25" customHeight="1" x14ac:dyDescent="0.25">
      <c r="A89" s="568" t="s">
        <v>379</v>
      </c>
      <c r="B89" s="1425" t="s">
        <v>596</v>
      </c>
      <c r="C89" s="1425"/>
      <c r="D89" s="1425"/>
      <c r="E89" s="1419">
        <f>A3</f>
        <v>0</v>
      </c>
      <c r="F89" s="1420"/>
      <c r="G89" s="1426" t="s">
        <v>608</v>
      </c>
      <c r="H89" s="1427"/>
    </row>
    <row r="90" spans="1:8" ht="26.25" x14ac:dyDescent="0.25">
      <c r="A90" s="571">
        <f>H111*E11</f>
        <v>403.83455707864539</v>
      </c>
      <c r="B90" s="572"/>
      <c r="C90" s="572"/>
      <c r="D90" s="569" t="s">
        <v>402</v>
      </c>
      <c r="E90" s="570">
        <f>E64+1</f>
        <v>2018</v>
      </c>
      <c r="F90" s="572"/>
      <c r="G90" s="602" t="s">
        <v>609</v>
      </c>
      <c r="H90" s="603"/>
    </row>
    <row r="91" spans="1:8" ht="44.25" customHeight="1" x14ac:dyDescent="0.3">
      <c r="A91" s="574" t="s">
        <v>380</v>
      </c>
      <c r="B91" s="1424" t="s">
        <v>84</v>
      </c>
      <c r="C91" s="1425"/>
      <c r="D91" s="676">
        <f>EVEN($K$30)</f>
        <v>2946</v>
      </c>
      <c r="E91" s="570" t="s">
        <v>82</v>
      </c>
      <c r="F91" s="572"/>
      <c r="G91" s="575" t="s">
        <v>381</v>
      </c>
      <c r="H91" s="576">
        <f>'Planificación contratos'!D16</f>
        <v>23192.330885842708</v>
      </c>
    </row>
    <row r="92" spans="1:8" ht="20.25" x14ac:dyDescent="0.3">
      <c r="A92" s="571">
        <f>$A$40</f>
        <v>1346.1151902621514</v>
      </c>
      <c r="B92" s="1422" t="s">
        <v>83</v>
      </c>
      <c r="C92" s="1423"/>
      <c r="D92" s="676">
        <f>D91-($H$59+$H$85+$H$111+$H$137)</f>
        <v>2846</v>
      </c>
      <c r="E92" s="570" t="s">
        <v>82</v>
      </c>
      <c r="F92" s="572"/>
      <c r="G92" s="577"/>
      <c r="H92" s="578"/>
    </row>
    <row r="93" spans="1:8" ht="16.5" customHeight="1" x14ac:dyDescent="0.2">
      <c r="A93" s="590" t="s">
        <v>611</v>
      </c>
      <c r="B93" s="590" t="s">
        <v>612</v>
      </c>
      <c r="C93" s="553" t="s">
        <v>611</v>
      </c>
      <c r="D93" s="553" t="s">
        <v>612</v>
      </c>
      <c r="E93" s="553" t="s">
        <v>611</v>
      </c>
      <c r="F93" s="553" t="s">
        <v>612</v>
      </c>
      <c r="G93" s="553" t="s">
        <v>611</v>
      </c>
      <c r="H93" s="553" t="s">
        <v>612</v>
      </c>
    </row>
    <row r="94" spans="1:8" ht="16.5" customHeight="1" thickBot="1" x14ac:dyDescent="0.25">
      <c r="A94" s="604"/>
      <c r="B94" s="605"/>
      <c r="C94" s="605"/>
      <c r="D94" s="605"/>
      <c r="E94" s="605"/>
      <c r="F94" s="605"/>
      <c r="G94" s="605"/>
      <c r="H94" s="605"/>
    </row>
    <row r="95" spans="1:8" ht="16.5" thickBot="1" x14ac:dyDescent="0.3">
      <c r="A95" s="1411" t="s">
        <v>474</v>
      </c>
      <c r="B95" s="1412"/>
      <c r="C95" s="1411" t="s">
        <v>475</v>
      </c>
      <c r="D95" s="1412"/>
      <c r="E95" s="1411" t="s">
        <v>476</v>
      </c>
      <c r="F95" s="1412"/>
      <c r="G95" s="1411" t="s">
        <v>477</v>
      </c>
      <c r="H95" s="1421"/>
    </row>
    <row r="96" spans="1:8" ht="13.5" customHeight="1" outlineLevel="1" thickBot="1" x14ac:dyDescent="0.25">
      <c r="A96" s="583" t="s">
        <v>478</v>
      </c>
      <c r="B96" s="583" t="s">
        <v>479</v>
      </c>
      <c r="C96" s="583" t="s">
        <v>478</v>
      </c>
      <c r="D96" s="583" t="s">
        <v>479</v>
      </c>
      <c r="E96" s="583" t="s">
        <v>478</v>
      </c>
      <c r="F96" s="583" t="s">
        <v>479</v>
      </c>
      <c r="G96" s="583" t="s">
        <v>478</v>
      </c>
      <c r="H96" s="583" t="s">
        <v>479</v>
      </c>
    </row>
    <row r="97" spans="1:8" ht="13.5" customHeight="1" outlineLevel="1" x14ac:dyDescent="0.2">
      <c r="A97" s="584" t="s">
        <v>480</v>
      </c>
      <c r="B97" s="606"/>
      <c r="C97" s="584" t="s">
        <v>480</v>
      </c>
      <c r="D97" s="606"/>
      <c r="E97" s="584" t="s">
        <v>480</v>
      </c>
      <c r="F97" s="606"/>
      <c r="G97" s="584" t="s">
        <v>480</v>
      </c>
      <c r="H97" s="607"/>
    </row>
    <row r="98" spans="1:8" ht="13.5" customHeight="1" outlineLevel="1" x14ac:dyDescent="0.2">
      <c r="A98" s="584" t="s">
        <v>481</v>
      </c>
      <c r="B98" s="606"/>
      <c r="C98" s="584" t="s">
        <v>481</v>
      </c>
      <c r="D98" s="606"/>
      <c r="E98" s="584" t="s">
        <v>481</v>
      </c>
      <c r="F98" s="606"/>
      <c r="G98" s="584" t="s">
        <v>481</v>
      </c>
      <c r="H98" s="607"/>
    </row>
    <row r="99" spans="1:8" ht="13.5" customHeight="1" outlineLevel="1" x14ac:dyDescent="0.2">
      <c r="A99" s="584" t="s">
        <v>482</v>
      </c>
      <c r="B99" s="606"/>
      <c r="C99" s="584" t="s">
        <v>482</v>
      </c>
      <c r="D99" s="606"/>
      <c r="E99" s="584" t="s">
        <v>482</v>
      </c>
      <c r="F99" s="606"/>
      <c r="G99" s="584" t="s">
        <v>482</v>
      </c>
      <c r="H99" s="607"/>
    </row>
    <row r="100" spans="1:8" ht="13.5" customHeight="1" outlineLevel="1" x14ac:dyDescent="0.2">
      <c r="A100" s="584" t="s">
        <v>483</v>
      </c>
      <c r="B100" s="606"/>
      <c r="C100" s="584" t="s">
        <v>483</v>
      </c>
      <c r="D100" s="606"/>
      <c r="E100" s="584" t="s">
        <v>483</v>
      </c>
      <c r="F100" s="606"/>
      <c r="G100" s="584" t="s">
        <v>483</v>
      </c>
      <c r="H100" s="607"/>
    </row>
    <row r="101" spans="1:8" ht="13.5" customHeight="1" outlineLevel="1" x14ac:dyDescent="0.2">
      <c r="A101" s="584" t="s">
        <v>484</v>
      </c>
      <c r="B101" s="606"/>
      <c r="C101" s="584" t="s">
        <v>484</v>
      </c>
      <c r="D101" s="606"/>
      <c r="E101" s="584" t="s">
        <v>484</v>
      </c>
      <c r="F101" s="606"/>
      <c r="G101" s="584" t="s">
        <v>484</v>
      </c>
      <c r="H101" s="607"/>
    </row>
    <row r="102" spans="1:8" ht="13.5" customHeight="1" outlineLevel="1" x14ac:dyDescent="0.2">
      <c r="A102" s="584" t="s">
        <v>485</v>
      </c>
      <c r="B102" s="606"/>
      <c r="C102" s="584" t="s">
        <v>485</v>
      </c>
      <c r="D102" s="606"/>
      <c r="E102" s="584" t="s">
        <v>485</v>
      </c>
      <c r="F102" s="606"/>
      <c r="G102" s="584" t="s">
        <v>485</v>
      </c>
      <c r="H102" s="607"/>
    </row>
    <row r="103" spans="1:8" ht="13.5" customHeight="1" outlineLevel="1" x14ac:dyDescent="0.2">
      <c r="A103" s="584" t="s">
        <v>486</v>
      </c>
      <c r="B103" s="606"/>
      <c r="C103" s="584" t="s">
        <v>486</v>
      </c>
      <c r="D103" s="606"/>
      <c r="E103" s="584" t="s">
        <v>486</v>
      </c>
      <c r="F103" s="606"/>
      <c r="G103" s="584" t="s">
        <v>486</v>
      </c>
      <c r="H103" s="607"/>
    </row>
    <row r="104" spans="1:8" ht="13.5" customHeight="1" outlineLevel="1" x14ac:dyDescent="0.2">
      <c r="A104" s="584" t="s">
        <v>487</v>
      </c>
      <c r="B104" s="606"/>
      <c r="C104" s="584" t="s">
        <v>487</v>
      </c>
      <c r="D104" s="606"/>
      <c r="E104" s="584" t="s">
        <v>487</v>
      </c>
      <c r="F104" s="606"/>
      <c r="G104" s="584" t="s">
        <v>487</v>
      </c>
      <c r="H104" s="607"/>
    </row>
    <row r="105" spans="1:8" ht="13.5" customHeight="1" outlineLevel="1" x14ac:dyDescent="0.2">
      <c r="A105" s="584" t="s">
        <v>488</v>
      </c>
      <c r="B105" s="606"/>
      <c r="C105" s="584" t="s">
        <v>488</v>
      </c>
      <c r="D105" s="606"/>
      <c r="E105" s="584" t="s">
        <v>488</v>
      </c>
      <c r="F105" s="606"/>
      <c r="G105" s="584" t="s">
        <v>488</v>
      </c>
      <c r="H105" s="607">
        <v>30</v>
      </c>
    </row>
    <row r="106" spans="1:8" ht="13.5" customHeight="1" outlineLevel="1" x14ac:dyDescent="0.2">
      <c r="A106" s="584" t="s">
        <v>489</v>
      </c>
      <c r="B106" s="606"/>
      <c r="C106" s="584" t="s">
        <v>489</v>
      </c>
      <c r="D106" s="606"/>
      <c r="E106" s="584" t="s">
        <v>489</v>
      </c>
      <c r="F106" s="606"/>
      <c r="G106" s="584" t="s">
        <v>489</v>
      </c>
      <c r="H106" s="607"/>
    </row>
    <row r="107" spans="1:8" ht="13.5" customHeight="1" outlineLevel="1" x14ac:dyDescent="0.2">
      <c r="A107" s="584" t="s">
        <v>490</v>
      </c>
      <c r="B107" s="606"/>
      <c r="C107" s="584" t="s">
        <v>490</v>
      </c>
      <c r="D107" s="606"/>
      <c r="E107" s="584" t="s">
        <v>490</v>
      </c>
      <c r="F107" s="606"/>
      <c r="G107" s="584" t="s">
        <v>490</v>
      </c>
      <c r="H107" s="607"/>
    </row>
    <row r="108" spans="1:8" ht="13.5" customHeight="1" outlineLevel="1" x14ac:dyDescent="0.2">
      <c r="A108" s="584" t="s">
        <v>491</v>
      </c>
      <c r="B108" s="606"/>
      <c r="C108" s="584" t="s">
        <v>491</v>
      </c>
      <c r="D108" s="606"/>
      <c r="E108" s="584" t="s">
        <v>491</v>
      </c>
      <c r="F108" s="606"/>
      <c r="G108" s="584" t="s">
        <v>491</v>
      </c>
      <c r="H108" s="607"/>
    </row>
    <row r="109" spans="1:8" ht="13.5" customHeight="1" outlineLevel="1" x14ac:dyDescent="0.2">
      <c r="A109" s="584" t="s">
        <v>492</v>
      </c>
      <c r="B109" s="606"/>
      <c r="C109" s="584" t="s">
        <v>492</v>
      </c>
      <c r="D109" s="606"/>
      <c r="E109" s="584" t="s">
        <v>492</v>
      </c>
      <c r="F109" s="606"/>
      <c r="G109" s="584" t="s">
        <v>492</v>
      </c>
      <c r="H109" s="607"/>
    </row>
    <row r="110" spans="1:8" ht="14.25" thickBot="1" x14ac:dyDescent="0.3">
      <c r="A110" s="585" t="s">
        <v>493</v>
      </c>
      <c r="B110" s="586">
        <f>SUM(B97:B109)</f>
        <v>0</v>
      </c>
      <c r="C110" s="585" t="s">
        <v>493</v>
      </c>
      <c r="D110" s="586">
        <f>SUM(D97:D109)</f>
        <v>0</v>
      </c>
      <c r="E110" s="585" t="s">
        <v>493</v>
      </c>
      <c r="F110" s="586">
        <f>SUM(F97:F109)</f>
        <v>0</v>
      </c>
      <c r="G110" s="585" t="s">
        <v>493</v>
      </c>
      <c r="H110" s="587">
        <f>SUM(H97:H109)</f>
        <v>30</v>
      </c>
    </row>
    <row r="111" spans="1:8" ht="14.25" thickBot="1" x14ac:dyDescent="0.3">
      <c r="A111" s="1435" t="s">
        <v>494</v>
      </c>
      <c r="B111" s="1436"/>
      <c r="C111" s="1436"/>
      <c r="D111" s="1436"/>
      <c r="E111" s="1436"/>
      <c r="F111" s="1436"/>
      <c r="G111" s="1437"/>
      <c r="H111" s="588">
        <f>IF((B110+D110+F110+H110)&gt;$F$3,"Demasiadas horas asignadas",(B110+D110+F110+H110))</f>
        <v>30</v>
      </c>
    </row>
    <row r="115" spans="1:8" ht="32.25" customHeight="1" x14ac:dyDescent="0.25">
      <c r="A115" s="568" t="s">
        <v>379</v>
      </c>
      <c r="B115" s="1425" t="s">
        <v>596</v>
      </c>
      <c r="C115" s="1425"/>
      <c r="D115" s="1425"/>
      <c r="E115" s="1419">
        <f>A3</f>
        <v>0</v>
      </c>
      <c r="F115" s="1420"/>
      <c r="G115" s="1426" t="s">
        <v>608</v>
      </c>
      <c r="H115" s="1427"/>
    </row>
    <row r="116" spans="1:8" ht="26.25" x14ac:dyDescent="0.25">
      <c r="A116" s="571">
        <f>H137*E11</f>
        <v>538.44607610486048</v>
      </c>
      <c r="B116" s="572"/>
      <c r="C116" s="572"/>
      <c r="D116" s="569" t="s">
        <v>402</v>
      </c>
      <c r="E116" s="570">
        <f>E90+1</f>
        <v>2019</v>
      </c>
      <c r="F116" s="570"/>
      <c r="G116" s="602" t="s">
        <v>609</v>
      </c>
      <c r="H116" s="603"/>
    </row>
    <row r="117" spans="1:8" ht="44.25" customHeight="1" x14ac:dyDescent="0.3">
      <c r="A117" s="574" t="s">
        <v>380</v>
      </c>
      <c r="B117" s="1424" t="s">
        <v>84</v>
      </c>
      <c r="C117" s="1425"/>
      <c r="D117" s="676">
        <f>EVEN($K$30)</f>
        <v>2946</v>
      </c>
      <c r="E117" s="570" t="s">
        <v>82</v>
      </c>
      <c r="F117" s="570"/>
      <c r="G117" s="575" t="s">
        <v>381</v>
      </c>
      <c r="H117" s="576">
        <f>'Planificación contratos'!D17</f>
        <v>20923.107847790277</v>
      </c>
    </row>
    <row r="118" spans="1:8" ht="20.25" x14ac:dyDescent="0.3">
      <c r="A118" s="571">
        <f>$A$40</f>
        <v>1346.1151902621514</v>
      </c>
      <c r="B118" s="1422" t="s">
        <v>83</v>
      </c>
      <c r="C118" s="1423"/>
      <c r="D118" s="676">
        <f>D117-($H$59+$H$85+$H$111+$H$137)</f>
        <v>2846</v>
      </c>
      <c r="E118" s="570" t="s">
        <v>82</v>
      </c>
      <c r="F118" s="570"/>
      <c r="G118" s="577"/>
      <c r="H118" s="578"/>
    </row>
    <row r="119" spans="1:8" ht="16.5" customHeight="1" x14ac:dyDescent="0.2">
      <c r="A119" s="590" t="s">
        <v>611</v>
      </c>
      <c r="B119" s="590" t="s">
        <v>612</v>
      </c>
      <c r="C119" s="553" t="s">
        <v>611</v>
      </c>
      <c r="D119" s="553" t="s">
        <v>612</v>
      </c>
      <c r="E119" s="553" t="s">
        <v>611</v>
      </c>
      <c r="F119" s="553" t="s">
        <v>612</v>
      </c>
      <c r="G119" s="553" t="s">
        <v>611</v>
      </c>
      <c r="H119" s="553" t="s">
        <v>612</v>
      </c>
    </row>
    <row r="120" spans="1:8" ht="16.5" customHeight="1" thickBot="1" x14ac:dyDescent="0.25">
      <c r="A120" s="604"/>
      <c r="B120" s="605"/>
      <c r="C120" s="605"/>
      <c r="D120" s="605"/>
      <c r="E120" s="605"/>
      <c r="F120" s="605"/>
      <c r="G120" s="605"/>
      <c r="H120" s="605"/>
    </row>
    <row r="121" spans="1:8" ht="16.5" thickBot="1" x14ac:dyDescent="0.3">
      <c r="A121" s="1411" t="s">
        <v>474</v>
      </c>
      <c r="B121" s="1412"/>
      <c r="C121" s="1411" t="s">
        <v>475</v>
      </c>
      <c r="D121" s="1412"/>
      <c r="E121" s="1411" t="s">
        <v>476</v>
      </c>
      <c r="F121" s="1412"/>
      <c r="G121" s="1411" t="s">
        <v>477</v>
      </c>
      <c r="H121" s="1421"/>
    </row>
    <row r="122" spans="1:8" ht="13.5" outlineLevel="1" thickBot="1" x14ac:dyDescent="0.25">
      <c r="A122" s="583" t="s">
        <v>478</v>
      </c>
      <c r="B122" s="583" t="s">
        <v>479</v>
      </c>
      <c r="C122" s="583" t="s">
        <v>478</v>
      </c>
      <c r="D122" s="583" t="s">
        <v>479</v>
      </c>
      <c r="E122" s="583" t="s">
        <v>478</v>
      </c>
      <c r="F122" s="583" t="s">
        <v>479</v>
      </c>
      <c r="G122" s="583" t="s">
        <v>478</v>
      </c>
      <c r="H122" s="583" t="s">
        <v>479</v>
      </c>
    </row>
    <row r="123" spans="1:8" ht="13.5" outlineLevel="1" x14ac:dyDescent="0.2">
      <c r="A123" s="584" t="s">
        <v>480</v>
      </c>
      <c r="B123" s="606"/>
      <c r="C123" s="584" t="s">
        <v>480</v>
      </c>
      <c r="D123" s="606"/>
      <c r="E123" s="584" t="s">
        <v>480</v>
      </c>
      <c r="F123" s="606"/>
      <c r="G123" s="584" t="s">
        <v>480</v>
      </c>
      <c r="H123" s="607"/>
    </row>
    <row r="124" spans="1:8" ht="13.5" outlineLevel="1" x14ac:dyDescent="0.2">
      <c r="A124" s="584" t="s">
        <v>481</v>
      </c>
      <c r="B124" s="606"/>
      <c r="C124" s="584" t="s">
        <v>481</v>
      </c>
      <c r="D124" s="606"/>
      <c r="E124" s="584" t="s">
        <v>481</v>
      </c>
      <c r="F124" s="606"/>
      <c r="G124" s="584" t="s">
        <v>481</v>
      </c>
      <c r="H124" s="607"/>
    </row>
    <row r="125" spans="1:8" ht="13.5" outlineLevel="1" x14ac:dyDescent="0.2">
      <c r="A125" s="584" t="s">
        <v>482</v>
      </c>
      <c r="B125" s="606"/>
      <c r="C125" s="584" t="s">
        <v>482</v>
      </c>
      <c r="D125" s="606"/>
      <c r="E125" s="584" t="s">
        <v>482</v>
      </c>
      <c r="F125" s="606"/>
      <c r="G125" s="584" t="s">
        <v>482</v>
      </c>
      <c r="H125" s="607"/>
    </row>
    <row r="126" spans="1:8" ht="13.5" outlineLevel="1" x14ac:dyDescent="0.2">
      <c r="A126" s="584" t="s">
        <v>483</v>
      </c>
      <c r="B126" s="606"/>
      <c r="C126" s="584" t="s">
        <v>483</v>
      </c>
      <c r="D126" s="606"/>
      <c r="E126" s="584" t="s">
        <v>483</v>
      </c>
      <c r="F126" s="606"/>
      <c r="G126" s="584" t="s">
        <v>483</v>
      </c>
      <c r="H126" s="607"/>
    </row>
    <row r="127" spans="1:8" ht="13.5" outlineLevel="1" x14ac:dyDescent="0.2">
      <c r="A127" s="584" t="s">
        <v>484</v>
      </c>
      <c r="B127" s="606"/>
      <c r="C127" s="584" t="s">
        <v>484</v>
      </c>
      <c r="D127" s="606"/>
      <c r="E127" s="584" t="s">
        <v>484</v>
      </c>
      <c r="F127" s="606"/>
      <c r="G127" s="584" t="s">
        <v>484</v>
      </c>
      <c r="H127" s="607"/>
    </row>
    <row r="128" spans="1:8" ht="13.5" outlineLevel="1" x14ac:dyDescent="0.2">
      <c r="A128" s="584" t="s">
        <v>485</v>
      </c>
      <c r="B128" s="606"/>
      <c r="C128" s="584" t="s">
        <v>485</v>
      </c>
      <c r="D128" s="606"/>
      <c r="E128" s="584" t="s">
        <v>485</v>
      </c>
      <c r="F128" s="606"/>
      <c r="G128" s="584" t="s">
        <v>485</v>
      </c>
      <c r="H128" s="607"/>
    </row>
    <row r="129" spans="1:8" ht="13.5" outlineLevel="1" x14ac:dyDescent="0.2">
      <c r="A129" s="584" t="s">
        <v>486</v>
      </c>
      <c r="B129" s="606"/>
      <c r="C129" s="584" t="s">
        <v>486</v>
      </c>
      <c r="D129" s="606"/>
      <c r="E129" s="584" t="s">
        <v>486</v>
      </c>
      <c r="F129" s="606"/>
      <c r="G129" s="584" t="s">
        <v>486</v>
      </c>
      <c r="H129" s="607"/>
    </row>
    <row r="130" spans="1:8" ht="13.5" outlineLevel="1" x14ac:dyDescent="0.2">
      <c r="A130" s="584" t="s">
        <v>487</v>
      </c>
      <c r="B130" s="606"/>
      <c r="C130" s="584" t="s">
        <v>487</v>
      </c>
      <c r="D130" s="606"/>
      <c r="E130" s="584" t="s">
        <v>487</v>
      </c>
      <c r="F130" s="606"/>
      <c r="G130" s="584" t="s">
        <v>487</v>
      </c>
      <c r="H130" s="607">
        <v>40</v>
      </c>
    </row>
    <row r="131" spans="1:8" ht="13.5" outlineLevel="1" x14ac:dyDescent="0.2">
      <c r="A131" s="584" t="s">
        <v>488</v>
      </c>
      <c r="B131" s="606"/>
      <c r="C131" s="584" t="s">
        <v>488</v>
      </c>
      <c r="D131" s="606"/>
      <c r="E131" s="584" t="s">
        <v>488</v>
      </c>
      <c r="F131" s="606"/>
      <c r="G131" s="584" t="s">
        <v>488</v>
      </c>
      <c r="H131" s="607"/>
    </row>
    <row r="132" spans="1:8" ht="13.5" outlineLevel="1" x14ac:dyDescent="0.2">
      <c r="A132" s="584" t="s">
        <v>489</v>
      </c>
      <c r="B132" s="606"/>
      <c r="C132" s="584" t="s">
        <v>489</v>
      </c>
      <c r="D132" s="606"/>
      <c r="E132" s="584" t="s">
        <v>489</v>
      </c>
      <c r="F132" s="606"/>
      <c r="G132" s="584" t="s">
        <v>489</v>
      </c>
      <c r="H132" s="607"/>
    </row>
    <row r="133" spans="1:8" ht="13.5" outlineLevel="1" x14ac:dyDescent="0.2">
      <c r="A133" s="584" t="s">
        <v>490</v>
      </c>
      <c r="B133" s="606"/>
      <c r="C133" s="584" t="s">
        <v>490</v>
      </c>
      <c r="D133" s="606"/>
      <c r="E133" s="584" t="s">
        <v>490</v>
      </c>
      <c r="F133" s="606"/>
      <c r="G133" s="584" t="s">
        <v>490</v>
      </c>
      <c r="H133" s="607"/>
    </row>
    <row r="134" spans="1:8" ht="13.5" outlineLevel="1" x14ac:dyDescent="0.2">
      <c r="A134" s="584" t="s">
        <v>491</v>
      </c>
      <c r="B134" s="606"/>
      <c r="C134" s="584" t="s">
        <v>491</v>
      </c>
      <c r="D134" s="606"/>
      <c r="E134" s="584" t="s">
        <v>491</v>
      </c>
      <c r="F134" s="606"/>
      <c r="G134" s="584" t="s">
        <v>491</v>
      </c>
      <c r="H134" s="607"/>
    </row>
    <row r="135" spans="1:8" ht="13.5" outlineLevel="1" x14ac:dyDescent="0.2">
      <c r="A135" s="584" t="s">
        <v>492</v>
      </c>
      <c r="B135" s="606"/>
      <c r="C135" s="584" t="s">
        <v>492</v>
      </c>
      <c r="D135" s="606"/>
      <c r="E135" s="584" t="s">
        <v>492</v>
      </c>
      <c r="F135" s="606"/>
      <c r="G135" s="584" t="s">
        <v>492</v>
      </c>
      <c r="H135" s="607"/>
    </row>
    <row r="136" spans="1:8" ht="14.25" thickBot="1" x14ac:dyDescent="0.3">
      <c r="A136" s="585" t="s">
        <v>493</v>
      </c>
      <c r="B136" s="586">
        <f>SUM(B123:B135)</f>
        <v>0</v>
      </c>
      <c r="C136" s="585" t="s">
        <v>493</v>
      </c>
      <c r="D136" s="586">
        <f>SUM(D123:D135)</f>
        <v>0</v>
      </c>
      <c r="E136" s="585" t="s">
        <v>493</v>
      </c>
      <c r="F136" s="586">
        <f>SUM(F123:F135)</f>
        <v>0</v>
      </c>
      <c r="G136" s="585" t="s">
        <v>493</v>
      </c>
      <c r="H136" s="587">
        <f>SUM(H123:H135)</f>
        <v>40</v>
      </c>
    </row>
    <row r="137" spans="1:8" ht="14.25" thickBot="1" x14ac:dyDescent="0.3">
      <c r="A137" s="1435" t="s">
        <v>494</v>
      </c>
      <c r="B137" s="1436"/>
      <c r="C137" s="1436"/>
      <c r="D137" s="1436"/>
      <c r="E137" s="1436"/>
      <c r="F137" s="1436"/>
      <c r="G137" s="1437"/>
      <c r="H137" s="588">
        <f>IF((B136+D136+F136+H136)&gt;$F$3,"Demasiadas horas asignadas",(B136+D136+F136+H136))</f>
        <v>40</v>
      </c>
    </row>
    <row r="138" spans="1:8" ht="13.5" x14ac:dyDescent="0.25">
      <c r="A138" s="591"/>
      <c r="B138" s="591"/>
      <c r="C138" s="591"/>
      <c r="D138" s="591"/>
      <c r="E138" s="591"/>
      <c r="F138" s="591"/>
      <c r="G138" s="591"/>
      <c r="H138" s="592"/>
    </row>
    <row r="139" spans="1:8" ht="13.5" x14ac:dyDescent="0.25">
      <c r="A139" s="591"/>
      <c r="B139" s="591"/>
      <c r="C139" s="591"/>
      <c r="D139" s="591"/>
      <c r="E139" s="591"/>
      <c r="F139" s="591"/>
      <c r="G139" s="591"/>
      <c r="H139" s="592"/>
    </row>
    <row r="140" spans="1:8" ht="13.5" x14ac:dyDescent="0.25">
      <c r="A140" s="591"/>
      <c r="B140" s="591"/>
      <c r="C140" s="591"/>
      <c r="D140" s="591"/>
      <c r="E140" s="591"/>
      <c r="F140" s="591"/>
      <c r="G140" s="591"/>
      <c r="H140" s="592"/>
    </row>
    <row r="143" spans="1:8" ht="18" x14ac:dyDescent="0.25">
      <c r="B143" s="1425" t="s">
        <v>598</v>
      </c>
      <c r="C143" s="1425"/>
      <c r="D143" s="1425"/>
      <c r="E143" s="1431">
        <f>A3</f>
        <v>0</v>
      </c>
      <c r="F143" s="1431"/>
    </row>
    <row r="144" spans="1:8" ht="13.5" thickBot="1" x14ac:dyDescent="0.25">
      <c r="F144" s="567"/>
    </row>
    <row r="145" spans="1:7" ht="16.5" customHeight="1" thickBot="1" x14ac:dyDescent="0.25">
      <c r="A145" s="1438" t="s">
        <v>519</v>
      </c>
      <c r="B145" s="1439"/>
      <c r="C145" s="1439"/>
      <c r="D145" s="1439"/>
      <c r="E145" s="1439"/>
      <c r="F145" s="1439"/>
      <c r="G145" s="1440"/>
    </row>
    <row r="146" spans="1:7" ht="26.25" customHeight="1" outlineLevel="1" thickBot="1" x14ac:dyDescent="0.25">
      <c r="A146" s="1416" t="s">
        <v>496</v>
      </c>
      <c r="B146" s="1417"/>
      <c r="C146" s="1417"/>
      <c r="D146" s="1417"/>
      <c r="E146" s="1418"/>
      <c r="F146" s="593" t="s">
        <v>497</v>
      </c>
      <c r="G146" s="594" t="s">
        <v>495</v>
      </c>
    </row>
    <row r="147" spans="1:7" outlineLevel="1" x14ac:dyDescent="0.2">
      <c r="A147" s="1402" t="s">
        <v>599</v>
      </c>
      <c r="B147" s="1403"/>
      <c r="C147" s="1403"/>
      <c r="D147" s="1403"/>
      <c r="E147" s="1404"/>
      <c r="F147" s="608">
        <v>1</v>
      </c>
      <c r="G147" s="595">
        <f>$D$8-F147</f>
        <v>2943.027397260274</v>
      </c>
    </row>
    <row r="148" spans="1:7" outlineLevel="1" x14ac:dyDescent="0.2">
      <c r="A148" s="1413"/>
      <c r="B148" s="1414"/>
      <c r="C148" s="1414"/>
      <c r="D148" s="1414"/>
      <c r="E148" s="1415"/>
      <c r="F148" s="609"/>
      <c r="G148" s="596">
        <f t="shared" ref="G148:G153" si="0">IF(F148&gt;0,(G147-F148), )</f>
        <v>0</v>
      </c>
    </row>
    <row r="149" spans="1:7" outlineLevel="1" x14ac:dyDescent="0.2">
      <c r="A149" s="1413"/>
      <c r="B149" s="1414"/>
      <c r="C149" s="1414"/>
      <c r="D149" s="1414"/>
      <c r="E149" s="1415"/>
      <c r="F149" s="610"/>
      <c r="G149" s="596">
        <f t="shared" si="0"/>
        <v>0</v>
      </c>
    </row>
    <row r="150" spans="1:7" outlineLevel="1" x14ac:dyDescent="0.2">
      <c r="A150" s="1405"/>
      <c r="B150" s="1406"/>
      <c r="C150" s="1406"/>
      <c r="D150" s="1406"/>
      <c r="E150" s="1407"/>
      <c r="F150" s="611"/>
      <c r="G150" s="596">
        <f t="shared" si="0"/>
        <v>0</v>
      </c>
    </row>
    <row r="151" spans="1:7" outlineLevel="1" x14ac:dyDescent="0.2">
      <c r="A151" s="1405"/>
      <c r="B151" s="1406"/>
      <c r="C151" s="1406"/>
      <c r="D151" s="1406"/>
      <c r="E151" s="1407"/>
      <c r="F151" s="612"/>
      <c r="G151" s="596">
        <f t="shared" si="0"/>
        <v>0</v>
      </c>
    </row>
    <row r="152" spans="1:7" outlineLevel="1" x14ac:dyDescent="0.2">
      <c r="A152" s="1432"/>
      <c r="B152" s="1433"/>
      <c r="C152" s="1433"/>
      <c r="D152" s="1433"/>
      <c r="E152" s="1434"/>
      <c r="F152" s="612"/>
      <c r="G152" s="596">
        <f t="shared" si="0"/>
        <v>0</v>
      </c>
    </row>
    <row r="153" spans="1:7" ht="13.5" outlineLevel="1" thickBot="1" x14ac:dyDescent="0.25">
      <c r="A153" s="1428"/>
      <c r="B153" s="1429"/>
      <c r="C153" s="1429"/>
      <c r="D153" s="1429"/>
      <c r="E153" s="1430"/>
      <c r="F153" s="613"/>
      <c r="G153" s="597">
        <f t="shared" si="0"/>
        <v>0</v>
      </c>
    </row>
    <row r="155" spans="1:7" ht="20.25" x14ac:dyDescent="0.3">
      <c r="G155" s="598">
        <f>D8-(SUM(F147:F153))</f>
        <v>2943.027397260274</v>
      </c>
    </row>
  </sheetData>
  <sheetProtection selectLockedCells="1"/>
  <mergeCells count="85">
    <mergeCell ref="G89:H89"/>
    <mergeCell ref="G115:H115"/>
    <mergeCell ref="A59:G59"/>
    <mergeCell ref="A111:G111"/>
    <mergeCell ref="G13:H13"/>
    <mergeCell ref="B39:C39"/>
    <mergeCell ref="B65:C65"/>
    <mergeCell ref="B66:C66"/>
    <mergeCell ref="F27:I27"/>
    <mergeCell ref="F28:F29"/>
    <mergeCell ref="G28:G29"/>
    <mergeCell ref="H28:H29"/>
    <mergeCell ref="I28:I29"/>
    <mergeCell ref="C17:H17"/>
    <mergeCell ref="C18:F18"/>
    <mergeCell ref="G18:H18"/>
    <mergeCell ref="L28:L29"/>
    <mergeCell ref="D27:D29"/>
    <mergeCell ref="E27:E29"/>
    <mergeCell ref="C27:C29"/>
    <mergeCell ref="B40:C40"/>
    <mergeCell ref="B27:B29"/>
    <mergeCell ref="J28:J29"/>
    <mergeCell ref="K28:K29"/>
    <mergeCell ref="J27:L27"/>
    <mergeCell ref="A18:B18"/>
    <mergeCell ref="G37:H37"/>
    <mergeCell ref="B35:E35"/>
    <mergeCell ref="B37:D37"/>
    <mergeCell ref="E37:F37"/>
    <mergeCell ref="A19:B19"/>
    <mergeCell ref="A20:B20"/>
    <mergeCell ref="A21:B21"/>
    <mergeCell ref="A22:B22"/>
    <mergeCell ref="A1:H1"/>
    <mergeCell ref="A8:A10"/>
    <mergeCell ref="D6:E6"/>
    <mergeCell ref="D5:E5"/>
    <mergeCell ref="A2:B2"/>
    <mergeCell ref="A3:B3"/>
    <mergeCell ref="B8:B10"/>
    <mergeCell ref="G5:H5"/>
    <mergeCell ref="G9:H9"/>
    <mergeCell ref="A153:E153"/>
    <mergeCell ref="B63:D63"/>
    <mergeCell ref="B89:D89"/>
    <mergeCell ref="B115:D115"/>
    <mergeCell ref="A148:E148"/>
    <mergeCell ref="B143:D143"/>
    <mergeCell ref="E143:F143"/>
    <mergeCell ref="A152:E152"/>
    <mergeCell ref="A137:G137"/>
    <mergeCell ref="C121:D121"/>
    <mergeCell ref="A145:G145"/>
    <mergeCell ref="A95:B95"/>
    <mergeCell ref="C95:D95"/>
    <mergeCell ref="E95:F95"/>
    <mergeCell ref="G95:H95"/>
    <mergeCell ref="A85:G85"/>
    <mergeCell ref="G43:H43"/>
    <mergeCell ref="C43:D43"/>
    <mergeCell ref="A69:B69"/>
    <mergeCell ref="E89:F89"/>
    <mergeCell ref="A121:B121"/>
    <mergeCell ref="B118:C118"/>
    <mergeCell ref="A43:B43"/>
    <mergeCell ref="E43:F43"/>
    <mergeCell ref="G69:H69"/>
    <mergeCell ref="E121:F121"/>
    <mergeCell ref="G121:H121"/>
    <mergeCell ref="B117:C117"/>
    <mergeCell ref="G63:H63"/>
    <mergeCell ref="E115:F115"/>
    <mergeCell ref="B91:C91"/>
    <mergeCell ref="B92:C92"/>
    <mergeCell ref="A147:E147"/>
    <mergeCell ref="A150:E150"/>
    <mergeCell ref="A151:E151"/>
    <mergeCell ref="A27:A29"/>
    <mergeCell ref="A23:B23"/>
    <mergeCell ref="C69:D69"/>
    <mergeCell ref="E69:F69"/>
    <mergeCell ref="A149:E149"/>
    <mergeCell ref="A146:E146"/>
    <mergeCell ref="E63:F63"/>
  </mergeCells>
  <phoneticPr fontId="3" type="noConversion"/>
  <conditionalFormatting sqref="G155">
    <cfRule type="cellIs" dxfId="91" priority="3" stopIfTrue="1" operator="greaterThan">
      <formula>0</formula>
    </cfRule>
  </conditionalFormatting>
  <conditionalFormatting sqref="G147:G153">
    <cfRule type="cellIs" dxfId="90" priority="4" stopIfTrue="1" operator="equal">
      <formula>0</formula>
    </cfRule>
  </conditionalFormatting>
  <conditionalFormatting sqref="H8">
    <cfRule type="cellIs" dxfId="89" priority="1" stopIfTrue="1" operator="lessThan">
      <formula>0</formula>
    </cfRule>
    <cfRule type="cellIs" priority="2" stopIfTrue="1" operator="lessThan">
      <formula>0</formula>
    </cfRule>
  </conditionalFormatting>
  <dataValidations xWindow="691" yWindow="507" count="9">
    <dataValidation type="date" operator="greaterThanOrEqual" allowBlank="1" showInputMessage="1" showErrorMessage="1" errorTitle="ERROR EN FECHA " error="Debe introducir una fecha que sea igual o posterior a la fecha de inicio del proyecto" sqref="A42">
      <formula1>B13</formula1>
    </dataValidation>
    <dataValidation type="date" operator="greaterThan" allowBlank="1" showInputMessage="1" showErrorMessage="1" errorTitle="ERROR EN FECHA" error="Debe introducir un valor posterior a fecha fin del último trimestre presupuestado_x000a_" sqref="A120 A68 A94">
      <formula1>H42</formula1>
    </dataValidation>
    <dataValidation type="date" operator="lessThanOrEqual" allowBlank="1" showInputMessage="1" showErrorMessage="1" errorTitle="ERROR EN FECHA" error="La fecha de finalización del último trimestre presupuestado no puede superar la del final del proyecto. " sqref="H120">
      <formula1>B14</formula1>
    </dataValidation>
    <dataValidation type="list" showInputMessage="1" showErrorMessage="1" sqref="D3">
      <formula1>CATPROF</formula1>
    </dataValidation>
    <dataValidation type="list" allowBlank="1" showErrorMessage="1" errorTitle="Escoja una tarea de la lista" error="Si la lista de tareas o su carga horaria han cambiado, por favor, comuníquelo a la OTRI-UCM en el 6472." promptTitle="Asignación de tareas" prompt="Declare la tarea de investigación en la que ha participado la persona cuyas horas se declaran. Sólo puede escoger entre las tareas del listado, que coinciden con las declaradas en la solicitud." sqref="A147:E153">
      <formula1>TAREAS</formula1>
    </dataValidation>
    <dataValidation type="list" allowBlank="1" showInputMessage="1" showErrorMessage="1" sqref="G37:H37 G115:H115 G89:H89 G63:H63">
      <formula1>"PLANIFICACIÓN INICIAL,MODIFICACION 1,MODIFICACIÓN 2,MODIFICACIÓN 3"</formula1>
    </dataValidation>
    <dataValidation type="whole" operator="greaterThan" allowBlank="1" showErrorMessage="1" errorTitle="NÚMERO DE HORAS" error="Esta casilla sólo admite números enteros mayores que cero. " promptTitle="Horas imputadas por tarea" prompt="Señale el número de horas totales que se imputan al proyecto para esta tarea y para la persona que se declara." sqref="F147:F153">
      <formula1>0</formula1>
    </dataValidation>
    <dataValidation type="list" allowBlank="1" showInputMessage="1" showErrorMessage="1" sqref="E14">
      <formula1>"Propio,Externo"</formula1>
    </dataValidation>
    <dataValidation type="list" allowBlank="1" showInputMessage="1" showErrorMessage="1" sqref="D6:E6">
      <formula1>"CONTRATO,BECA"</formula1>
    </dataValidation>
  </dataValidations>
  <hyperlinks>
    <hyperlink ref="A18:B18" location="'Planificación contratos'!A1" display="Volver a planificación de contratos"/>
  </hyperlinks>
  <printOptions horizontalCentered="1" verticalCentered="1"/>
  <pageMargins left="0.74803149606299213" right="0.74803149606299213" top="0.98425196850393704" bottom="0.98425196850393704" header="0" footer="0"/>
  <pageSetup paperSize="9" scale="46" orientation="landscape" r:id="rId1"/>
  <headerFooter alignWithMargins="0"/>
  <rowBreaks count="5" manualBreakCount="5">
    <brk id="35" max="11" man="1"/>
    <brk id="61" max="11" man="1"/>
    <brk id="87" max="11" man="1"/>
    <brk id="113" max="11" man="1"/>
    <brk id="155" max="7"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8"/>
  </sheetPr>
  <dimension ref="A1:N155"/>
  <sheetViews>
    <sheetView showGridLines="0" zoomScale="70" workbookViewId="0">
      <selection activeCell="A36" sqref="A1:IV36"/>
    </sheetView>
  </sheetViews>
  <sheetFormatPr baseColWidth="10" defaultColWidth="11.42578125" defaultRowHeight="12.75" outlineLevelRow="1" x14ac:dyDescent="0.2"/>
  <cols>
    <col min="1" max="8" width="22.7109375" style="553" customWidth="1"/>
    <col min="9" max="9" width="17.140625" style="548" bestFit="1" customWidth="1"/>
    <col min="10" max="10" width="29.140625" style="548" bestFit="1" customWidth="1"/>
    <col min="11" max="11" width="28.85546875" style="548" bestFit="1" customWidth="1"/>
    <col min="12" max="12" width="14.85546875" style="548" bestFit="1" customWidth="1"/>
    <col min="13" max="13" width="13.42578125" style="548" bestFit="1" customWidth="1"/>
    <col min="14" max="16384" width="11.42578125" style="548"/>
  </cols>
  <sheetData>
    <row r="1" spans="1:10" ht="61.5" customHeight="1" thickBot="1" x14ac:dyDescent="0.25">
      <c r="A1" s="1441" t="s">
        <v>597</v>
      </c>
      <c r="B1" s="1442"/>
      <c r="C1" s="1442"/>
      <c r="D1" s="1442"/>
      <c r="E1" s="1442"/>
      <c r="F1" s="1442"/>
      <c r="G1" s="1442"/>
      <c r="H1" s="1442"/>
    </row>
    <row r="2" spans="1:10" ht="14.25" customHeight="1" thickBot="1" x14ac:dyDescent="0.25">
      <c r="A2" s="1438" t="s">
        <v>226</v>
      </c>
      <c r="B2" s="1448"/>
      <c r="C2" s="549" t="s">
        <v>468</v>
      </c>
      <c r="D2" s="550" t="s">
        <v>469</v>
      </c>
      <c r="E2" s="551" t="s">
        <v>470</v>
      </c>
      <c r="F2" s="551" t="s">
        <v>471</v>
      </c>
      <c r="G2" s="551" t="s">
        <v>472</v>
      </c>
      <c r="H2" s="551" t="s">
        <v>473</v>
      </c>
    </row>
    <row r="3" spans="1:10" ht="15.75" thickBot="1" x14ac:dyDescent="0.25">
      <c r="A3" s="1449"/>
      <c r="B3" s="1450"/>
      <c r="C3" s="599"/>
      <c r="D3" s="600" t="s">
        <v>228</v>
      </c>
      <c r="E3" s="600"/>
      <c r="F3" s="552">
        <f>IF($E$14="Propio",987,1470)</f>
        <v>1470</v>
      </c>
      <c r="G3" s="741">
        <f>B30</f>
        <v>40909</v>
      </c>
      <c r="H3" s="741">
        <f>C30</f>
        <v>41639</v>
      </c>
    </row>
    <row r="4" spans="1:10" ht="27" thickBot="1" x14ac:dyDescent="0.25">
      <c r="A4" s="546"/>
      <c r="B4" s="547"/>
      <c r="C4" s="547"/>
      <c r="D4" s="547"/>
      <c r="E4" s="547"/>
      <c r="F4" s="547"/>
      <c r="G4" s="547"/>
      <c r="H4" s="547"/>
    </row>
    <row r="5" spans="1:10" ht="16.5" thickBot="1" x14ac:dyDescent="0.3">
      <c r="A5" s="210" t="s">
        <v>635</v>
      </c>
      <c r="B5" s="211">
        <f>'Solicitud para cumplimentar'!B4:J4</f>
        <v>0</v>
      </c>
      <c r="D5" s="1446" t="s">
        <v>382</v>
      </c>
      <c r="E5" s="1447"/>
      <c r="G5" s="1452" t="s">
        <v>772</v>
      </c>
      <c r="H5" s="1452"/>
      <c r="I5" s="566"/>
      <c r="J5" s="355"/>
    </row>
    <row r="6" spans="1:10" ht="32.25" thickBot="1" x14ac:dyDescent="0.3">
      <c r="A6" s="213" t="s">
        <v>636</v>
      </c>
      <c r="B6" s="214">
        <f>'Solicitud para cumplimentar'!B6:M6</f>
        <v>0</v>
      </c>
      <c r="D6" s="1444"/>
      <c r="E6" s="1445"/>
      <c r="G6" s="554" t="s">
        <v>766</v>
      </c>
      <c r="H6" s="555" t="s">
        <v>767</v>
      </c>
    </row>
    <row r="7" spans="1:10" ht="32.25" thickBot="1" x14ac:dyDescent="0.3">
      <c r="A7" s="213" t="s">
        <v>637</v>
      </c>
      <c r="B7" s="214">
        <f>'Solicitud para cumplimentar'!B8:M8</f>
        <v>0</v>
      </c>
      <c r="D7" s="554" t="s">
        <v>600</v>
      </c>
      <c r="E7" s="555" t="s">
        <v>518</v>
      </c>
      <c r="G7" s="742">
        <f>$K$30</f>
        <v>2944.027397260274</v>
      </c>
      <c r="H7" s="743">
        <f>$H$59+$H$85+$H$111+$H$137</f>
        <v>100</v>
      </c>
    </row>
    <row r="8" spans="1:10" ht="33" thickBot="1" x14ac:dyDescent="0.35">
      <c r="A8" s="1443" t="s">
        <v>638</v>
      </c>
      <c r="B8" s="1451">
        <f>'Solicitud para cumplimentar'!B7:M7</f>
        <v>0</v>
      </c>
      <c r="C8" s="556"/>
      <c r="D8" s="557">
        <f>K30</f>
        <v>2944.027397260274</v>
      </c>
      <c r="E8" s="557">
        <f>SUM(F147:F153)</f>
        <v>1</v>
      </c>
      <c r="G8" s="555" t="s">
        <v>770</v>
      </c>
      <c r="H8" s="744">
        <f>G7-H7</f>
        <v>2844.027397260274</v>
      </c>
    </row>
    <row r="9" spans="1:10" ht="30.75" customHeight="1" thickBot="1" x14ac:dyDescent="0.3">
      <c r="A9" s="1443"/>
      <c r="B9" s="1451"/>
      <c r="G9" s="1453" t="s">
        <v>773</v>
      </c>
      <c r="H9" s="1453"/>
    </row>
    <row r="10" spans="1:10" ht="32.25" thickBot="1" x14ac:dyDescent="0.3">
      <c r="A10" s="1443"/>
      <c r="B10" s="1451"/>
      <c r="D10" s="554" t="s">
        <v>601</v>
      </c>
      <c r="E10" s="558">
        <f>'Planificación contratos'!D10</f>
        <v>60000</v>
      </c>
      <c r="G10" s="745" t="s">
        <v>769</v>
      </c>
      <c r="H10" s="555" t="s">
        <v>775</v>
      </c>
    </row>
    <row r="11" spans="1:10" ht="32.25" thickBot="1" x14ac:dyDescent="0.3">
      <c r="A11" s="213" t="s">
        <v>671</v>
      </c>
      <c r="B11" s="214">
        <f>'Solicitud para cumplimentar'!B9:M9</f>
        <v>0</v>
      </c>
      <c r="D11" s="554" t="s">
        <v>602</v>
      </c>
      <c r="E11" s="558">
        <f>J30</f>
        <v>13.461151902621513</v>
      </c>
      <c r="G11" s="748">
        <f>$L$30</f>
        <v>39630</v>
      </c>
      <c r="H11" s="746">
        <f>$A$40</f>
        <v>1346.1151902621514</v>
      </c>
    </row>
    <row r="12" spans="1:10" ht="48.75" thickBot="1" x14ac:dyDescent="0.35">
      <c r="A12" s="213" t="s">
        <v>375</v>
      </c>
      <c r="B12" s="214"/>
      <c r="D12" s="554" t="s">
        <v>603</v>
      </c>
      <c r="E12" s="559">
        <f>E11*D8</f>
        <v>39630</v>
      </c>
      <c r="G12" s="555" t="s">
        <v>771</v>
      </c>
      <c r="H12" s="747">
        <f>G11-H11</f>
        <v>38283.88480973785</v>
      </c>
      <c r="J12" s="354"/>
    </row>
    <row r="13" spans="1:10" ht="48.75" customHeight="1" thickBot="1" x14ac:dyDescent="0.3">
      <c r="A13" s="213" t="s">
        <v>376</v>
      </c>
      <c r="B13" s="215">
        <f>'Solicitud para cumplimentar'!C11</f>
        <v>0</v>
      </c>
      <c r="D13" s="554" t="s">
        <v>604</v>
      </c>
      <c r="E13" s="558">
        <f>'Planificación contratos'!G10</f>
        <v>37519.876322622069</v>
      </c>
      <c r="G13" s="1453" t="s">
        <v>774</v>
      </c>
      <c r="H13" s="1453"/>
    </row>
    <row r="14" spans="1:10" ht="48.75" thickBot="1" x14ac:dyDescent="0.35">
      <c r="A14" s="216" t="s">
        <v>377</v>
      </c>
      <c r="B14" s="217">
        <f>'Solicitud para cumplimentar'!F11</f>
        <v>0</v>
      </c>
      <c r="D14" s="554" t="s">
        <v>517</v>
      </c>
      <c r="E14" s="601" t="s">
        <v>768</v>
      </c>
      <c r="G14" s="555" t="s">
        <v>771</v>
      </c>
      <c r="H14" s="747">
        <f>$D$8-$E$8</f>
        <v>2943.027397260274</v>
      </c>
      <c r="I14" s="757"/>
      <c r="J14" s="758"/>
    </row>
    <row r="15" spans="1:10" ht="31.5" x14ac:dyDescent="0.25">
      <c r="A15" s="218" t="s">
        <v>445</v>
      </c>
      <c r="B15" s="219" t="str">
        <f>'Programación,alta,seguimiento'!B12</f>
        <v>numero</v>
      </c>
    </row>
    <row r="16" spans="1:10" ht="15.75" x14ac:dyDescent="0.25">
      <c r="A16" s="218"/>
      <c r="B16" s="219"/>
    </row>
    <row r="17" spans="1:14" ht="15" x14ac:dyDescent="0.2">
      <c r="A17" s="548"/>
      <c r="B17" s="548"/>
      <c r="C17" s="1346" t="s">
        <v>336</v>
      </c>
      <c r="D17" s="1346"/>
      <c r="E17" s="1346"/>
      <c r="F17" s="1346"/>
      <c r="G17" s="1346"/>
      <c r="H17" s="1346"/>
    </row>
    <row r="18" spans="1:14" ht="18.75" thickBot="1" x14ac:dyDescent="0.3">
      <c r="A18" s="1454" t="s">
        <v>298</v>
      </c>
      <c r="B18" s="1455"/>
      <c r="C18" s="1478" t="s">
        <v>479</v>
      </c>
      <c r="D18" s="1479"/>
      <c r="E18" s="1479"/>
      <c r="F18" s="1480"/>
      <c r="G18" s="1478" t="s">
        <v>335</v>
      </c>
      <c r="H18" s="1480"/>
    </row>
    <row r="19" spans="1:14" ht="31.5" x14ac:dyDescent="0.2">
      <c r="A19" s="1457" t="str">
        <f>'Planificación contratos'!A21</f>
        <v>Categoría profesional</v>
      </c>
      <c r="B19" s="1458"/>
      <c r="C19" s="560" t="str">
        <f>'Planificación contratos'!C21</f>
        <v>Nº contratos</v>
      </c>
      <c r="D19" s="561" t="str">
        <f>'Planificación contratos'!D21</f>
        <v xml:space="preserve">Nº de horas </v>
      </c>
      <c r="E19" s="561" t="str">
        <f>'Planificación contratos'!E21</f>
        <v>Nº horas concedidas</v>
      </c>
      <c r="F19" s="562" t="str">
        <f>'Planificación contratos'!F21</f>
        <v>Remanente horas</v>
      </c>
      <c r="G19" s="563" t="str">
        <f>'Planificación contratos'!G21</f>
        <v>Gasto total contratos</v>
      </c>
      <c r="H19" s="564" t="str">
        <f>'Planificación contratos'!H21</f>
        <v>Precio / hora MEDIO</v>
      </c>
      <c r="J19" s="565"/>
      <c r="K19" s="565"/>
      <c r="L19" s="565"/>
      <c r="M19" s="565"/>
      <c r="N19" s="565"/>
    </row>
    <row r="20" spans="1:14" x14ac:dyDescent="0.2">
      <c r="A20" s="1349" t="str">
        <f>'Planificación contratos'!A22</f>
        <v>DOCTOR</v>
      </c>
      <c r="B20" s="1350"/>
      <c r="C20" s="511">
        <f>'Planificación contratos'!C22</f>
        <v>30</v>
      </c>
      <c r="D20" s="536">
        <f>'Planificación contratos'!D22</f>
        <v>88320.821917808222</v>
      </c>
      <c r="E20" s="543">
        <f>'Planificación contratos'!E22</f>
        <v>0</v>
      </c>
      <c r="F20" s="512">
        <f>'Planificación contratos'!F22</f>
        <v>-88320.821917808222</v>
      </c>
      <c r="G20" s="497">
        <f>'Planificación contratos'!G22</f>
        <v>1188900</v>
      </c>
      <c r="H20" s="502">
        <f>'Planificación contratos'!H22</f>
        <v>13.461151902621513</v>
      </c>
    </row>
    <row r="21" spans="1:14" ht="16.5" customHeight="1" x14ac:dyDescent="0.2">
      <c r="A21" s="1351" t="str">
        <f>'Planificación contratos'!A23</f>
        <v>LICENCIADO / INGENIERO</v>
      </c>
      <c r="B21" s="1352"/>
      <c r="C21" s="499">
        <f>'Planificación contratos'!C23</f>
        <v>0</v>
      </c>
      <c r="D21" s="537">
        <f>'Planificación contratos'!D23</f>
        <v>0</v>
      </c>
      <c r="E21" s="544">
        <f>'Planificación contratos'!E23</f>
        <v>0</v>
      </c>
      <c r="F21" s="508">
        <f>'Planificación contratos'!F23</f>
        <v>0</v>
      </c>
      <c r="G21" s="498">
        <f>'Planificación contratos'!G23</f>
        <v>0</v>
      </c>
      <c r="H21" s="503">
        <f>'Planificación contratos'!H23</f>
        <v>0</v>
      </c>
    </row>
    <row r="22" spans="1:14" ht="16.5" customHeight="1" x14ac:dyDescent="0.2">
      <c r="A22" s="1351" t="str">
        <f>'Planificación contratos'!A24</f>
        <v>DIPLOMADO/ INGENIERO TÉCNICO</v>
      </c>
      <c r="B22" s="1352"/>
      <c r="C22" s="500">
        <f>'Planificación contratos'!C24</f>
        <v>0</v>
      </c>
      <c r="D22" s="538">
        <f>'Planificación contratos'!D24</f>
        <v>0</v>
      </c>
      <c r="E22" s="544">
        <f>'Planificación contratos'!E24</f>
        <v>0</v>
      </c>
      <c r="F22" s="509">
        <f>'Planificación contratos'!F24</f>
        <v>0</v>
      </c>
      <c r="G22" s="498">
        <f>'Planificación contratos'!G24</f>
        <v>0</v>
      </c>
      <c r="H22" s="503">
        <f>'Planificación contratos'!H24</f>
        <v>0</v>
      </c>
    </row>
    <row r="23" spans="1:14" s="565" customFormat="1" ht="16.5" customHeight="1" thickBot="1" x14ac:dyDescent="0.25">
      <c r="A23" s="1354" t="str">
        <f>'Planificación contratos'!A25</f>
        <v>ENSEÑANZAS MEDIAS</v>
      </c>
      <c r="B23" s="1355"/>
      <c r="C23" s="506">
        <f>'Planificación contratos'!C25</f>
        <v>0</v>
      </c>
      <c r="D23" s="539">
        <f>'Planificación contratos'!D25</f>
        <v>0</v>
      </c>
      <c r="E23" s="545">
        <f>'Planificación contratos'!E25</f>
        <v>0</v>
      </c>
      <c r="F23" s="510">
        <f>'Planificación contratos'!F25</f>
        <v>0</v>
      </c>
      <c r="G23" s="507">
        <f>'Planificación contratos'!G25</f>
        <v>0</v>
      </c>
      <c r="H23" s="501">
        <f>'Planificación contratos'!H25</f>
        <v>0</v>
      </c>
    </row>
    <row r="24" spans="1:14" x14ac:dyDescent="0.2">
      <c r="A24" s="548"/>
      <c r="B24" s="548"/>
      <c r="C24" s="548"/>
      <c r="D24" s="548"/>
      <c r="E24" s="548"/>
      <c r="F24" s="548"/>
      <c r="G24" s="548"/>
      <c r="H24" s="548"/>
    </row>
    <row r="25" spans="1:14" x14ac:dyDescent="0.2">
      <c r="A25" s="548"/>
      <c r="B25" s="548"/>
      <c r="C25" s="548"/>
      <c r="D25" s="548"/>
      <c r="E25" s="548"/>
      <c r="F25" s="548"/>
      <c r="G25" s="548"/>
      <c r="H25" s="548"/>
    </row>
    <row r="26" spans="1:14" ht="13.5" thickBot="1" x14ac:dyDescent="0.25">
      <c r="A26" s="548"/>
      <c r="B26" s="548"/>
      <c r="C26" s="548"/>
      <c r="D26" s="548"/>
      <c r="E26" s="548"/>
      <c r="F26" s="548"/>
      <c r="G26" s="548"/>
      <c r="H26" s="548"/>
    </row>
    <row r="27" spans="1:14" ht="13.5" thickBot="1" x14ac:dyDescent="0.25">
      <c r="A27" s="1408" t="s">
        <v>68</v>
      </c>
      <c r="B27" s="1470" t="s">
        <v>69</v>
      </c>
      <c r="C27" s="1467" t="s">
        <v>70</v>
      </c>
      <c r="D27" s="1461" t="s">
        <v>71</v>
      </c>
      <c r="E27" s="1464" t="s">
        <v>76</v>
      </c>
      <c r="F27" s="1473" t="s">
        <v>72</v>
      </c>
      <c r="G27" s="1474"/>
      <c r="H27" s="1474"/>
      <c r="I27" s="1475"/>
      <c r="J27" s="1473" t="s">
        <v>73</v>
      </c>
      <c r="K27" s="1474"/>
      <c r="L27" s="1475"/>
    </row>
    <row r="28" spans="1:14" x14ac:dyDescent="0.2">
      <c r="A28" s="1409"/>
      <c r="B28" s="1471"/>
      <c r="C28" s="1468"/>
      <c r="D28" s="1462"/>
      <c r="E28" s="1465"/>
      <c r="F28" s="1476" t="s">
        <v>77</v>
      </c>
      <c r="G28" s="1462" t="s">
        <v>74</v>
      </c>
      <c r="H28" s="1462" t="s">
        <v>78</v>
      </c>
      <c r="I28" s="1459" t="s">
        <v>75</v>
      </c>
      <c r="J28" s="1409" t="s">
        <v>79</v>
      </c>
      <c r="K28" s="1462" t="s">
        <v>81</v>
      </c>
      <c r="L28" s="1459" t="s">
        <v>80</v>
      </c>
    </row>
    <row r="29" spans="1:14" ht="13.5" thickBot="1" x14ac:dyDescent="0.25">
      <c r="A29" s="1410"/>
      <c r="B29" s="1472"/>
      <c r="C29" s="1469"/>
      <c r="D29" s="1463"/>
      <c r="E29" s="1466"/>
      <c r="F29" s="1477"/>
      <c r="G29" s="1463"/>
      <c r="H29" s="1463"/>
      <c r="I29" s="1460"/>
      <c r="J29" s="1410"/>
      <c r="K29" s="1463"/>
      <c r="L29" s="1460"/>
    </row>
    <row r="30" spans="1:14" x14ac:dyDescent="0.2">
      <c r="A30" s="665">
        <f>F3</f>
        <v>1470</v>
      </c>
      <c r="B30" s="666">
        <v>40909</v>
      </c>
      <c r="C30" s="667">
        <v>41639</v>
      </c>
      <c r="D30" s="668">
        <f>C30-B30+1</f>
        <v>731</v>
      </c>
      <c r="E30" s="669">
        <f>(A30*D30)/365</f>
        <v>2944.027397260274</v>
      </c>
      <c r="F30" s="670">
        <v>30000</v>
      </c>
      <c r="G30" s="671">
        <f>F30</f>
        <v>30000</v>
      </c>
      <c r="H30" s="672">
        <v>0.32100000000000001</v>
      </c>
      <c r="I30" s="673">
        <f>G30*H30</f>
        <v>9630</v>
      </c>
      <c r="J30" s="673">
        <f>(F30+I30)/E30</f>
        <v>13.461151902621513</v>
      </c>
      <c r="K30" s="674">
        <f>E30</f>
        <v>2944.027397260274</v>
      </c>
      <c r="L30" s="675">
        <f>J30*K30</f>
        <v>39630</v>
      </c>
    </row>
    <row r="31" spans="1:14" ht="14.25" customHeight="1" x14ac:dyDescent="0.2">
      <c r="A31" s="341"/>
      <c r="B31" s="341"/>
      <c r="C31" s="342"/>
      <c r="D31" s="342"/>
      <c r="E31" s="342"/>
      <c r="F31" s="342"/>
      <c r="G31" s="342"/>
      <c r="H31" s="342"/>
    </row>
    <row r="32" spans="1:14" ht="14.25" customHeight="1" x14ac:dyDescent="0.2"/>
    <row r="34" spans="1:14" x14ac:dyDescent="0.2">
      <c r="B34" s="567"/>
      <c r="C34" s="567"/>
      <c r="D34" s="567"/>
      <c r="E34" s="567"/>
    </row>
    <row r="35" spans="1:14" ht="14.25" customHeight="1" x14ac:dyDescent="0.2">
      <c r="B35" s="1456"/>
      <c r="C35" s="1456"/>
      <c r="D35" s="1456"/>
      <c r="E35" s="1456"/>
    </row>
    <row r="36" spans="1:14" ht="14.25" customHeight="1" x14ac:dyDescent="0.2">
      <c r="C36" s="567"/>
    </row>
    <row r="37" spans="1:14" ht="32.25" customHeight="1" x14ac:dyDescent="0.25">
      <c r="A37" s="568" t="s">
        <v>379</v>
      </c>
      <c r="B37" s="1425" t="s">
        <v>596</v>
      </c>
      <c r="C37" s="1425"/>
      <c r="D37" s="1425"/>
      <c r="E37" s="1419">
        <f>A3</f>
        <v>0</v>
      </c>
      <c r="F37" s="1420"/>
      <c r="G37" s="1426" t="s">
        <v>608</v>
      </c>
      <c r="H37" s="1427"/>
    </row>
    <row r="38" spans="1:14" ht="26.25" x14ac:dyDescent="0.25">
      <c r="A38" s="571">
        <f>H59*E11</f>
        <v>134.61151902621512</v>
      </c>
      <c r="B38" s="572"/>
      <c r="C38" s="572"/>
      <c r="D38" s="569" t="s">
        <v>402</v>
      </c>
      <c r="E38" s="570">
        <f>'Solicitud para cumplimentar'!D3</f>
        <v>2016</v>
      </c>
      <c r="F38" s="572"/>
      <c r="G38" s="602" t="s">
        <v>609</v>
      </c>
      <c r="H38" s="603"/>
    </row>
    <row r="39" spans="1:14" ht="43.5" customHeight="1" x14ac:dyDescent="0.3">
      <c r="A39" s="574" t="s">
        <v>380</v>
      </c>
      <c r="B39" s="1424" t="s">
        <v>84</v>
      </c>
      <c r="C39" s="1425"/>
      <c r="D39" s="676">
        <f>EVEN($K$30)</f>
        <v>2946</v>
      </c>
      <c r="E39" s="570" t="s">
        <v>82</v>
      </c>
      <c r="F39" s="572"/>
      <c r="G39" s="575" t="s">
        <v>381</v>
      </c>
      <c r="H39" s="576">
        <f>'Planificación contratos'!D14</f>
        <v>9730.7769619475694</v>
      </c>
    </row>
    <row r="40" spans="1:14" ht="20.25" x14ac:dyDescent="0.3">
      <c r="A40" s="571">
        <f>A38+A64+A90+A116</f>
        <v>1346.1151902621514</v>
      </c>
      <c r="B40" s="1422" t="s">
        <v>83</v>
      </c>
      <c r="C40" s="1423"/>
      <c r="D40" s="676">
        <f>D39-($H$59+$H$85+$H$111+$H$137)</f>
        <v>2846</v>
      </c>
      <c r="E40" s="570" t="s">
        <v>82</v>
      </c>
      <c r="F40" s="572"/>
      <c r="G40" s="577"/>
      <c r="H40" s="578"/>
      <c r="J40" s="579"/>
      <c r="K40" s="579"/>
      <c r="L40" s="579"/>
      <c r="M40" s="579"/>
      <c r="N40" s="579"/>
    </row>
    <row r="41" spans="1:14" ht="18" customHeight="1" x14ac:dyDescent="0.2">
      <c r="A41" s="580" t="s">
        <v>611</v>
      </c>
      <c r="B41" s="580" t="s">
        <v>612</v>
      </c>
      <c r="C41" s="581" t="s">
        <v>611</v>
      </c>
      <c r="D41" s="581" t="s">
        <v>612</v>
      </c>
      <c r="E41" s="581" t="s">
        <v>611</v>
      </c>
      <c r="F41" s="581" t="s">
        <v>612</v>
      </c>
      <c r="G41" s="581" t="s">
        <v>611</v>
      </c>
      <c r="H41" s="581" t="s">
        <v>612</v>
      </c>
    </row>
    <row r="42" spans="1:14" ht="18" customHeight="1" thickBot="1" x14ac:dyDescent="0.25">
      <c r="A42" s="604"/>
      <c r="B42" s="605"/>
      <c r="C42" s="605"/>
      <c r="D42" s="605"/>
      <c r="E42" s="605"/>
      <c r="F42" s="605"/>
      <c r="G42" s="605"/>
      <c r="H42" s="605"/>
    </row>
    <row r="43" spans="1:14" ht="16.5" customHeight="1" thickBot="1" x14ac:dyDescent="0.3">
      <c r="A43" s="1411" t="s">
        <v>474</v>
      </c>
      <c r="B43" s="1412"/>
      <c r="C43" s="1411" t="s">
        <v>475</v>
      </c>
      <c r="D43" s="1412"/>
      <c r="E43" s="1411" t="s">
        <v>476</v>
      </c>
      <c r="F43" s="1412"/>
      <c r="G43" s="1411" t="s">
        <v>477</v>
      </c>
      <c r="H43" s="1421"/>
      <c r="J43" s="582"/>
    </row>
    <row r="44" spans="1:14" s="579" customFormat="1" ht="33" customHeight="1" outlineLevel="1" thickBot="1" x14ac:dyDescent="0.25">
      <c r="A44" s="583" t="s">
        <v>478</v>
      </c>
      <c r="B44" s="583" t="s">
        <v>479</v>
      </c>
      <c r="C44" s="583" t="s">
        <v>478</v>
      </c>
      <c r="D44" s="583" t="s">
        <v>479</v>
      </c>
      <c r="E44" s="583" t="s">
        <v>478</v>
      </c>
      <c r="F44" s="583" t="s">
        <v>479</v>
      </c>
      <c r="G44" s="583" t="s">
        <v>478</v>
      </c>
      <c r="H44" s="583" t="s">
        <v>479</v>
      </c>
      <c r="J44" s="548"/>
      <c r="K44" s="548"/>
      <c r="L44" s="548"/>
      <c r="M44" s="548"/>
      <c r="N44" s="548"/>
    </row>
    <row r="45" spans="1:14" ht="13.5" outlineLevel="1" x14ac:dyDescent="0.2">
      <c r="A45" s="584" t="s">
        <v>480</v>
      </c>
      <c r="B45" s="606"/>
      <c r="C45" s="584" t="s">
        <v>480</v>
      </c>
      <c r="D45" s="606"/>
      <c r="E45" s="584" t="s">
        <v>480</v>
      </c>
      <c r="F45" s="606"/>
      <c r="G45" s="584" t="s">
        <v>480</v>
      </c>
      <c r="H45" s="607"/>
    </row>
    <row r="46" spans="1:14" ht="13.5" outlineLevel="1" x14ac:dyDescent="0.2">
      <c r="A46" s="584" t="s">
        <v>481</v>
      </c>
      <c r="B46" s="606"/>
      <c r="C46" s="584" t="s">
        <v>481</v>
      </c>
      <c r="D46" s="606"/>
      <c r="E46" s="584" t="s">
        <v>481</v>
      </c>
      <c r="F46" s="606"/>
      <c r="G46" s="584" t="s">
        <v>481</v>
      </c>
      <c r="H46" s="607"/>
    </row>
    <row r="47" spans="1:14" ht="12.75" customHeight="1" outlineLevel="1" x14ac:dyDescent="0.2">
      <c r="A47" s="584" t="s">
        <v>482</v>
      </c>
      <c r="B47" s="606"/>
      <c r="C47" s="584" t="s">
        <v>482</v>
      </c>
      <c r="D47" s="606"/>
      <c r="E47" s="584" t="s">
        <v>482</v>
      </c>
      <c r="F47" s="606"/>
      <c r="G47" s="584" t="s">
        <v>482</v>
      </c>
      <c r="H47" s="607"/>
      <c r="I47" s="582"/>
    </row>
    <row r="48" spans="1:14" ht="13.5" outlineLevel="1" x14ac:dyDescent="0.2">
      <c r="A48" s="584" t="s">
        <v>483</v>
      </c>
      <c r="B48" s="606"/>
      <c r="C48" s="584" t="s">
        <v>483</v>
      </c>
      <c r="D48" s="606"/>
      <c r="E48" s="584" t="s">
        <v>483</v>
      </c>
      <c r="F48" s="606">
        <v>10</v>
      </c>
      <c r="G48" s="584" t="s">
        <v>483</v>
      </c>
      <c r="H48" s="607"/>
    </row>
    <row r="49" spans="1:8" ht="14.25" customHeight="1" outlineLevel="1" x14ac:dyDescent="0.2">
      <c r="A49" s="584" t="s">
        <v>484</v>
      </c>
      <c r="B49" s="606"/>
      <c r="C49" s="584" t="s">
        <v>484</v>
      </c>
      <c r="D49" s="606"/>
      <c r="E49" s="584" t="s">
        <v>484</v>
      </c>
      <c r="F49" s="606"/>
      <c r="G49" s="584" t="s">
        <v>484</v>
      </c>
      <c r="H49" s="607"/>
    </row>
    <row r="50" spans="1:8" ht="13.5" outlineLevel="1" x14ac:dyDescent="0.2">
      <c r="A50" s="584" t="s">
        <v>485</v>
      </c>
      <c r="B50" s="606"/>
      <c r="C50" s="584" t="s">
        <v>485</v>
      </c>
      <c r="D50" s="606"/>
      <c r="E50" s="584" t="s">
        <v>485</v>
      </c>
      <c r="F50" s="606"/>
      <c r="G50" s="584" t="s">
        <v>485</v>
      </c>
      <c r="H50" s="607"/>
    </row>
    <row r="51" spans="1:8" ht="13.5" outlineLevel="1" x14ac:dyDescent="0.2">
      <c r="A51" s="584" t="s">
        <v>486</v>
      </c>
      <c r="B51" s="606"/>
      <c r="C51" s="584" t="s">
        <v>486</v>
      </c>
      <c r="D51" s="606"/>
      <c r="E51" s="584" t="s">
        <v>486</v>
      </c>
      <c r="F51" s="606"/>
      <c r="G51" s="584" t="s">
        <v>486</v>
      </c>
      <c r="H51" s="607"/>
    </row>
    <row r="52" spans="1:8" ht="13.5" outlineLevel="1" x14ac:dyDescent="0.2">
      <c r="A52" s="584" t="s">
        <v>487</v>
      </c>
      <c r="B52" s="606"/>
      <c r="C52" s="584" t="s">
        <v>487</v>
      </c>
      <c r="D52" s="606"/>
      <c r="E52" s="584" t="s">
        <v>487</v>
      </c>
      <c r="F52" s="606"/>
      <c r="G52" s="584" t="s">
        <v>487</v>
      </c>
      <c r="H52" s="607"/>
    </row>
    <row r="53" spans="1:8" ht="13.5" outlineLevel="1" x14ac:dyDescent="0.2">
      <c r="A53" s="584" t="s">
        <v>488</v>
      </c>
      <c r="B53" s="606"/>
      <c r="C53" s="584" t="s">
        <v>488</v>
      </c>
      <c r="D53" s="606"/>
      <c r="E53" s="584" t="s">
        <v>488</v>
      </c>
      <c r="F53" s="606"/>
      <c r="G53" s="584" t="s">
        <v>488</v>
      </c>
      <c r="H53" s="607"/>
    </row>
    <row r="54" spans="1:8" ht="13.5" outlineLevel="1" x14ac:dyDescent="0.2">
      <c r="A54" s="584" t="s">
        <v>489</v>
      </c>
      <c r="B54" s="606"/>
      <c r="C54" s="584" t="s">
        <v>489</v>
      </c>
      <c r="D54" s="606"/>
      <c r="E54" s="584" t="s">
        <v>489</v>
      </c>
      <c r="F54" s="606"/>
      <c r="G54" s="584" t="s">
        <v>489</v>
      </c>
      <c r="H54" s="607"/>
    </row>
    <row r="55" spans="1:8" ht="13.5" outlineLevel="1" x14ac:dyDescent="0.2">
      <c r="A55" s="584" t="s">
        <v>490</v>
      </c>
      <c r="B55" s="606"/>
      <c r="C55" s="584" t="s">
        <v>490</v>
      </c>
      <c r="D55" s="606"/>
      <c r="E55" s="584" t="s">
        <v>490</v>
      </c>
      <c r="F55" s="606"/>
      <c r="G55" s="584" t="s">
        <v>490</v>
      </c>
      <c r="H55" s="607"/>
    </row>
    <row r="56" spans="1:8" ht="13.5" outlineLevel="1" x14ac:dyDescent="0.2">
      <c r="A56" s="584" t="s">
        <v>491</v>
      </c>
      <c r="B56" s="606"/>
      <c r="C56" s="584" t="s">
        <v>491</v>
      </c>
      <c r="D56" s="606"/>
      <c r="E56" s="584" t="s">
        <v>491</v>
      </c>
      <c r="F56" s="606"/>
      <c r="G56" s="584" t="s">
        <v>491</v>
      </c>
      <c r="H56" s="607"/>
    </row>
    <row r="57" spans="1:8" ht="13.5" outlineLevel="1" x14ac:dyDescent="0.2">
      <c r="A57" s="584" t="s">
        <v>492</v>
      </c>
      <c r="B57" s="606"/>
      <c r="C57" s="584" t="s">
        <v>492</v>
      </c>
      <c r="D57" s="606"/>
      <c r="E57" s="584" t="s">
        <v>492</v>
      </c>
      <c r="F57" s="606"/>
      <c r="G57" s="584" t="s">
        <v>492</v>
      </c>
      <c r="H57" s="607"/>
    </row>
    <row r="58" spans="1:8" ht="14.25" thickBot="1" x14ac:dyDescent="0.3">
      <c r="A58" s="585" t="s">
        <v>493</v>
      </c>
      <c r="B58" s="586">
        <f>SUM(B45:B57)</f>
        <v>0</v>
      </c>
      <c r="C58" s="585" t="s">
        <v>493</v>
      </c>
      <c r="D58" s="586">
        <f>SUM(D45:D57)</f>
        <v>0</v>
      </c>
      <c r="E58" s="585" t="s">
        <v>493</v>
      </c>
      <c r="F58" s="586">
        <f>SUM(F45:F57)</f>
        <v>10</v>
      </c>
      <c r="G58" s="585" t="s">
        <v>493</v>
      </c>
      <c r="H58" s="587">
        <f>SUM(H45:H57)</f>
        <v>0</v>
      </c>
    </row>
    <row r="59" spans="1:8" ht="14.25" customHeight="1" thickBot="1" x14ac:dyDescent="0.3">
      <c r="A59" s="1435" t="s">
        <v>494</v>
      </c>
      <c r="B59" s="1436"/>
      <c r="C59" s="1436"/>
      <c r="D59" s="1436"/>
      <c r="E59" s="1436"/>
      <c r="F59" s="1436"/>
      <c r="G59" s="1437"/>
      <c r="H59" s="588">
        <f>IF((B58+D58+F58+H58)&gt;$F$3,"Demasiadas horas asignadas",(B58+D58+F58+H58))</f>
        <v>10</v>
      </c>
    </row>
    <row r="61" spans="1:8" ht="16.5" customHeight="1" x14ac:dyDescent="0.2"/>
    <row r="62" spans="1:8" x14ac:dyDescent="0.2">
      <c r="H62" s="589"/>
    </row>
    <row r="63" spans="1:8" ht="32.25" customHeight="1" x14ac:dyDescent="0.25">
      <c r="A63" s="568" t="s">
        <v>379</v>
      </c>
      <c r="B63" s="1425" t="s">
        <v>596</v>
      </c>
      <c r="C63" s="1425"/>
      <c r="D63" s="1425"/>
      <c r="E63" s="1419">
        <f>A3</f>
        <v>0</v>
      </c>
      <c r="F63" s="1420"/>
      <c r="G63" s="1426" t="s">
        <v>608</v>
      </c>
      <c r="H63" s="1427"/>
    </row>
    <row r="64" spans="1:8" ht="26.25" x14ac:dyDescent="0.25">
      <c r="A64" s="571">
        <f>H85*E11</f>
        <v>269.22303805243024</v>
      </c>
      <c r="B64" s="572"/>
      <c r="C64" s="572"/>
      <c r="D64" s="569" t="s">
        <v>402</v>
      </c>
      <c r="E64" s="570">
        <f>E38+1</f>
        <v>2017</v>
      </c>
      <c r="F64" s="572"/>
      <c r="G64" s="602" t="s">
        <v>609</v>
      </c>
      <c r="H64" s="603"/>
    </row>
    <row r="65" spans="1:8" ht="44.25" customHeight="1" x14ac:dyDescent="0.3">
      <c r="A65" s="574" t="s">
        <v>380</v>
      </c>
      <c r="B65" s="1424" t="s">
        <v>84</v>
      </c>
      <c r="C65" s="1425"/>
      <c r="D65" s="676">
        <f>EVEN($K$30)</f>
        <v>2946</v>
      </c>
      <c r="E65" s="570" t="s">
        <v>82</v>
      </c>
      <c r="F65" s="572"/>
      <c r="G65" s="575" t="s">
        <v>381</v>
      </c>
      <c r="H65" s="576">
        <f>'Planificación contratos'!D15</f>
        <v>1673.6606270415141</v>
      </c>
    </row>
    <row r="66" spans="1:8" ht="20.25" customHeight="1" x14ac:dyDescent="0.3">
      <c r="A66" s="571">
        <f>$A$40</f>
        <v>1346.1151902621514</v>
      </c>
      <c r="B66" s="1422" t="s">
        <v>83</v>
      </c>
      <c r="C66" s="1423"/>
      <c r="D66" s="676">
        <f>D65-($H$59+$H$85+$H$111+$H$137)</f>
        <v>2846</v>
      </c>
      <c r="E66" s="570" t="s">
        <v>82</v>
      </c>
      <c r="F66" s="572"/>
      <c r="G66" s="577"/>
      <c r="H66" s="578"/>
    </row>
    <row r="67" spans="1:8" ht="17.25" customHeight="1" x14ac:dyDescent="0.2">
      <c r="A67" s="590" t="s">
        <v>611</v>
      </c>
      <c r="B67" s="590" t="s">
        <v>612</v>
      </c>
      <c r="C67" s="553" t="s">
        <v>611</v>
      </c>
      <c r="D67" s="553" t="s">
        <v>612</v>
      </c>
      <c r="E67" s="553" t="s">
        <v>611</v>
      </c>
      <c r="F67" s="553" t="s">
        <v>612</v>
      </c>
      <c r="G67" s="553" t="s">
        <v>611</v>
      </c>
      <c r="H67" s="553" t="s">
        <v>612</v>
      </c>
    </row>
    <row r="68" spans="1:8" ht="17.25" customHeight="1" thickBot="1" x14ac:dyDescent="0.25">
      <c r="A68" s="604"/>
      <c r="B68" s="605"/>
      <c r="C68" s="605"/>
      <c r="D68" s="605"/>
      <c r="E68" s="605"/>
      <c r="F68" s="605"/>
      <c r="G68" s="605"/>
      <c r="H68" s="605"/>
    </row>
    <row r="69" spans="1:8" ht="16.5" thickBot="1" x14ac:dyDescent="0.3">
      <c r="A69" s="1411" t="s">
        <v>474</v>
      </c>
      <c r="B69" s="1412"/>
      <c r="C69" s="1411" t="s">
        <v>475</v>
      </c>
      <c r="D69" s="1412"/>
      <c r="E69" s="1411" t="s">
        <v>476</v>
      </c>
      <c r="F69" s="1412"/>
      <c r="G69" s="1411" t="s">
        <v>477</v>
      </c>
      <c r="H69" s="1421"/>
    </row>
    <row r="70" spans="1:8" ht="13.5" outlineLevel="1" thickBot="1" x14ac:dyDescent="0.25">
      <c r="A70" s="583" t="s">
        <v>478</v>
      </c>
      <c r="B70" s="583" t="s">
        <v>479</v>
      </c>
      <c r="C70" s="583" t="s">
        <v>478</v>
      </c>
      <c r="D70" s="583" t="s">
        <v>479</v>
      </c>
      <c r="E70" s="583" t="s">
        <v>478</v>
      </c>
      <c r="F70" s="583" t="s">
        <v>479</v>
      </c>
      <c r="G70" s="583" t="s">
        <v>478</v>
      </c>
      <c r="H70" s="583" t="s">
        <v>479</v>
      </c>
    </row>
    <row r="71" spans="1:8" ht="13.5" outlineLevel="1" x14ac:dyDescent="0.2">
      <c r="A71" s="584" t="s">
        <v>480</v>
      </c>
      <c r="B71" s="606"/>
      <c r="C71" s="584" t="s">
        <v>480</v>
      </c>
      <c r="D71" s="606"/>
      <c r="E71" s="584" t="s">
        <v>480</v>
      </c>
      <c r="F71" s="606"/>
      <c r="G71" s="584" t="s">
        <v>480</v>
      </c>
      <c r="H71" s="607"/>
    </row>
    <row r="72" spans="1:8" ht="13.5" outlineLevel="1" x14ac:dyDescent="0.2">
      <c r="A72" s="584" t="s">
        <v>481</v>
      </c>
      <c r="B72" s="606"/>
      <c r="C72" s="584" t="s">
        <v>481</v>
      </c>
      <c r="D72" s="606"/>
      <c r="E72" s="584" t="s">
        <v>481</v>
      </c>
      <c r="F72" s="606"/>
      <c r="G72" s="584" t="s">
        <v>481</v>
      </c>
      <c r="H72" s="607"/>
    </row>
    <row r="73" spans="1:8" ht="13.5" outlineLevel="1" x14ac:dyDescent="0.2">
      <c r="A73" s="584" t="s">
        <v>482</v>
      </c>
      <c r="B73" s="606"/>
      <c r="C73" s="584" t="s">
        <v>482</v>
      </c>
      <c r="D73" s="606"/>
      <c r="E73" s="584" t="s">
        <v>482</v>
      </c>
      <c r="F73" s="606"/>
      <c r="G73" s="584" t="s">
        <v>482</v>
      </c>
      <c r="H73" s="607"/>
    </row>
    <row r="74" spans="1:8" ht="13.5" outlineLevel="1" x14ac:dyDescent="0.2">
      <c r="A74" s="584" t="s">
        <v>483</v>
      </c>
      <c r="B74" s="606"/>
      <c r="C74" s="584" t="s">
        <v>483</v>
      </c>
      <c r="D74" s="606"/>
      <c r="E74" s="584" t="s">
        <v>483</v>
      </c>
      <c r="F74" s="606"/>
      <c r="G74" s="584" t="s">
        <v>483</v>
      </c>
      <c r="H74" s="607"/>
    </row>
    <row r="75" spans="1:8" ht="13.5" outlineLevel="1" x14ac:dyDescent="0.2">
      <c r="A75" s="584" t="s">
        <v>484</v>
      </c>
      <c r="B75" s="606"/>
      <c r="C75" s="584" t="s">
        <v>484</v>
      </c>
      <c r="D75" s="606"/>
      <c r="E75" s="584" t="s">
        <v>484</v>
      </c>
      <c r="F75" s="606"/>
      <c r="G75" s="584" t="s">
        <v>484</v>
      </c>
      <c r="H75" s="607"/>
    </row>
    <row r="76" spans="1:8" ht="13.5" outlineLevel="1" x14ac:dyDescent="0.2">
      <c r="A76" s="584" t="s">
        <v>485</v>
      </c>
      <c r="B76" s="606"/>
      <c r="C76" s="584" t="s">
        <v>485</v>
      </c>
      <c r="D76" s="606"/>
      <c r="E76" s="584" t="s">
        <v>485</v>
      </c>
      <c r="F76" s="606"/>
      <c r="G76" s="584" t="s">
        <v>485</v>
      </c>
      <c r="H76" s="607"/>
    </row>
    <row r="77" spans="1:8" ht="13.5" outlineLevel="1" x14ac:dyDescent="0.2">
      <c r="A77" s="584" t="s">
        <v>486</v>
      </c>
      <c r="B77" s="606"/>
      <c r="C77" s="584" t="s">
        <v>486</v>
      </c>
      <c r="D77" s="606"/>
      <c r="E77" s="584" t="s">
        <v>486</v>
      </c>
      <c r="F77" s="606"/>
      <c r="G77" s="584" t="s">
        <v>486</v>
      </c>
      <c r="H77" s="607"/>
    </row>
    <row r="78" spans="1:8" ht="13.5" outlineLevel="1" x14ac:dyDescent="0.2">
      <c r="A78" s="584" t="s">
        <v>487</v>
      </c>
      <c r="B78" s="606"/>
      <c r="C78" s="584" t="s">
        <v>487</v>
      </c>
      <c r="D78" s="606"/>
      <c r="E78" s="584" t="s">
        <v>487</v>
      </c>
      <c r="F78" s="606"/>
      <c r="G78" s="584" t="s">
        <v>487</v>
      </c>
      <c r="H78" s="607"/>
    </row>
    <row r="79" spans="1:8" ht="13.5" outlineLevel="1" x14ac:dyDescent="0.2">
      <c r="A79" s="584" t="s">
        <v>488</v>
      </c>
      <c r="B79" s="606"/>
      <c r="C79" s="584" t="s">
        <v>488</v>
      </c>
      <c r="D79" s="606"/>
      <c r="E79" s="584" t="s">
        <v>488</v>
      </c>
      <c r="F79" s="606">
        <v>20</v>
      </c>
      <c r="G79" s="584" t="s">
        <v>488</v>
      </c>
      <c r="H79" s="607"/>
    </row>
    <row r="80" spans="1:8" ht="13.5" outlineLevel="1" x14ac:dyDescent="0.2">
      <c r="A80" s="584" t="s">
        <v>489</v>
      </c>
      <c r="B80" s="606"/>
      <c r="C80" s="584" t="s">
        <v>489</v>
      </c>
      <c r="D80" s="606"/>
      <c r="E80" s="584" t="s">
        <v>489</v>
      </c>
      <c r="F80" s="606"/>
      <c r="G80" s="584" t="s">
        <v>489</v>
      </c>
      <c r="H80" s="607"/>
    </row>
    <row r="81" spans="1:8" ht="13.5" outlineLevel="1" x14ac:dyDescent="0.2">
      <c r="A81" s="584" t="s">
        <v>490</v>
      </c>
      <c r="B81" s="606"/>
      <c r="C81" s="584" t="s">
        <v>490</v>
      </c>
      <c r="D81" s="606"/>
      <c r="E81" s="584" t="s">
        <v>490</v>
      </c>
      <c r="F81" s="606"/>
      <c r="G81" s="584" t="s">
        <v>490</v>
      </c>
      <c r="H81" s="607"/>
    </row>
    <row r="82" spans="1:8" ht="13.5" outlineLevel="1" x14ac:dyDescent="0.2">
      <c r="A82" s="584" t="s">
        <v>491</v>
      </c>
      <c r="B82" s="606"/>
      <c r="C82" s="584" t="s">
        <v>491</v>
      </c>
      <c r="D82" s="606"/>
      <c r="E82" s="584" t="s">
        <v>491</v>
      </c>
      <c r="F82" s="606"/>
      <c r="G82" s="584" t="s">
        <v>491</v>
      </c>
      <c r="H82" s="607"/>
    </row>
    <row r="83" spans="1:8" ht="13.5" outlineLevel="1" x14ac:dyDescent="0.2">
      <c r="A83" s="584" t="s">
        <v>492</v>
      </c>
      <c r="B83" s="606"/>
      <c r="C83" s="584" t="s">
        <v>492</v>
      </c>
      <c r="D83" s="606"/>
      <c r="E83" s="584" t="s">
        <v>492</v>
      </c>
      <c r="F83" s="606"/>
      <c r="G83" s="584" t="s">
        <v>492</v>
      </c>
      <c r="H83" s="607"/>
    </row>
    <row r="84" spans="1:8" ht="14.25" thickBot="1" x14ac:dyDescent="0.3">
      <c r="A84" s="585" t="s">
        <v>493</v>
      </c>
      <c r="B84" s="586">
        <f>SUM(B71:B83)</f>
        <v>0</v>
      </c>
      <c r="C84" s="585" t="s">
        <v>493</v>
      </c>
      <c r="D84" s="586">
        <f>SUM(D71:D83)</f>
        <v>0</v>
      </c>
      <c r="E84" s="585" t="s">
        <v>493</v>
      </c>
      <c r="F84" s="586">
        <f>SUM(F71:F83)</f>
        <v>20</v>
      </c>
      <c r="G84" s="585" t="s">
        <v>493</v>
      </c>
      <c r="H84" s="587">
        <f>SUM(H71:H83)</f>
        <v>0</v>
      </c>
    </row>
    <row r="85" spans="1:8" ht="14.25" thickBot="1" x14ac:dyDescent="0.3">
      <c r="A85" s="1435" t="s">
        <v>494</v>
      </c>
      <c r="B85" s="1436"/>
      <c r="C85" s="1436"/>
      <c r="D85" s="1436"/>
      <c r="E85" s="1436"/>
      <c r="F85" s="1436"/>
      <c r="G85" s="1437"/>
      <c r="H85" s="588">
        <f>IF((B84+D84+F84+H84)&gt;$F$3,"Demasiadas horas asignadas",(B84+D84+F84+H84))</f>
        <v>20</v>
      </c>
    </row>
    <row r="89" spans="1:8" ht="32.25" customHeight="1" x14ac:dyDescent="0.25">
      <c r="A89" s="568" t="s">
        <v>379</v>
      </c>
      <c r="B89" s="1425" t="s">
        <v>596</v>
      </c>
      <c r="C89" s="1425"/>
      <c r="D89" s="1425"/>
      <c r="E89" s="1419">
        <f>A3</f>
        <v>0</v>
      </c>
      <c r="F89" s="1420"/>
      <c r="G89" s="1426" t="s">
        <v>608</v>
      </c>
      <c r="H89" s="1427"/>
    </row>
    <row r="90" spans="1:8" ht="26.25" x14ac:dyDescent="0.25">
      <c r="A90" s="571">
        <f>H111*E11</f>
        <v>403.83455707864539</v>
      </c>
      <c r="B90" s="572"/>
      <c r="C90" s="572"/>
      <c r="D90" s="569" t="s">
        <v>402</v>
      </c>
      <c r="E90" s="570">
        <f>E64+1</f>
        <v>2018</v>
      </c>
      <c r="F90" s="572"/>
      <c r="G90" s="602" t="s">
        <v>609</v>
      </c>
      <c r="H90" s="603"/>
    </row>
    <row r="91" spans="1:8" ht="44.25" customHeight="1" x14ac:dyDescent="0.3">
      <c r="A91" s="574" t="s">
        <v>380</v>
      </c>
      <c r="B91" s="1424" t="s">
        <v>84</v>
      </c>
      <c r="C91" s="1425"/>
      <c r="D91" s="676">
        <f>EVEN($K$30)</f>
        <v>2946</v>
      </c>
      <c r="E91" s="570" t="s">
        <v>82</v>
      </c>
      <c r="F91" s="572"/>
      <c r="G91" s="575" t="s">
        <v>381</v>
      </c>
      <c r="H91" s="576">
        <f>'Planificación contratos'!D16</f>
        <v>23192.330885842708</v>
      </c>
    </row>
    <row r="92" spans="1:8" ht="20.25" x14ac:dyDescent="0.3">
      <c r="A92" s="571">
        <f>$A$40</f>
        <v>1346.1151902621514</v>
      </c>
      <c r="B92" s="1422" t="s">
        <v>83</v>
      </c>
      <c r="C92" s="1423"/>
      <c r="D92" s="676">
        <f>D91-($H$59+$H$85+$H$111+$H$137)</f>
        <v>2846</v>
      </c>
      <c r="E92" s="570" t="s">
        <v>82</v>
      </c>
      <c r="F92" s="572"/>
      <c r="G92" s="577"/>
      <c r="H92" s="578"/>
    </row>
    <row r="93" spans="1:8" ht="16.5" customHeight="1" x14ac:dyDescent="0.2">
      <c r="A93" s="590" t="s">
        <v>611</v>
      </c>
      <c r="B93" s="590" t="s">
        <v>612</v>
      </c>
      <c r="C93" s="553" t="s">
        <v>611</v>
      </c>
      <c r="D93" s="553" t="s">
        <v>612</v>
      </c>
      <c r="E93" s="553" t="s">
        <v>611</v>
      </c>
      <c r="F93" s="553" t="s">
        <v>612</v>
      </c>
      <c r="G93" s="553" t="s">
        <v>611</v>
      </c>
      <c r="H93" s="553" t="s">
        <v>612</v>
      </c>
    </row>
    <row r="94" spans="1:8" ht="16.5" customHeight="1" thickBot="1" x14ac:dyDescent="0.25">
      <c r="A94" s="604"/>
      <c r="B94" s="605"/>
      <c r="C94" s="605"/>
      <c r="D94" s="605"/>
      <c r="E94" s="605"/>
      <c r="F94" s="605"/>
      <c r="G94" s="605"/>
      <c r="H94" s="605"/>
    </row>
    <row r="95" spans="1:8" ht="16.5" thickBot="1" x14ac:dyDescent="0.3">
      <c r="A95" s="1411" t="s">
        <v>474</v>
      </c>
      <c r="B95" s="1412"/>
      <c r="C95" s="1411" t="s">
        <v>475</v>
      </c>
      <c r="D95" s="1412"/>
      <c r="E95" s="1411" t="s">
        <v>476</v>
      </c>
      <c r="F95" s="1412"/>
      <c r="G95" s="1411" t="s">
        <v>477</v>
      </c>
      <c r="H95" s="1421"/>
    </row>
    <row r="96" spans="1:8" ht="13.5" customHeight="1" outlineLevel="1" thickBot="1" x14ac:dyDescent="0.25">
      <c r="A96" s="583" t="s">
        <v>478</v>
      </c>
      <c r="B96" s="583" t="s">
        <v>479</v>
      </c>
      <c r="C96" s="583" t="s">
        <v>478</v>
      </c>
      <c r="D96" s="583" t="s">
        <v>479</v>
      </c>
      <c r="E96" s="583" t="s">
        <v>478</v>
      </c>
      <c r="F96" s="583" t="s">
        <v>479</v>
      </c>
      <c r="G96" s="583" t="s">
        <v>478</v>
      </c>
      <c r="H96" s="583" t="s">
        <v>479</v>
      </c>
    </row>
    <row r="97" spans="1:8" ht="13.5" customHeight="1" outlineLevel="1" x14ac:dyDescent="0.2">
      <c r="A97" s="584" t="s">
        <v>480</v>
      </c>
      <c r="B97" s="606"/>
      <c r="C97" s="584" t="s">
        <v>480</v>
      </c>
      <c r="D97" s="606"/>
      <c r="E97" s="584" t="s">
        <v>480</v>
      </c>
      <c r="F97" s="606"/>
      <c r="G97" s="584" t="s">
        <v>480</v>
      </c>
      <c r="H97" s="607"/>
    </row>
    <row r="98" spans="1:8" ht="13.5" customHeight="1" outlineLevel="1" x14ac:dyDescent="0.2">
      <c r="A98" s="584" t="s">
        <v>481</v>
      </c>
      <c r="B98" s="606"/>
      <c r="C98" s="584" t="s">
        <v>481</v>
      </c>
      <c r="D98" s="606"/>
      <c r="E98" s="584" t="s">
        <v>481</v>
      </c>
      <c r="F98" s="606"/>
      <c r="G98" s="584" t="s">
        <v>481</v>
      </c>
      <c r="H98" s="607"/>
    </row>
    <row r="99" spans="1:8" ht="13.5" customHeight="1" outlineLevel="1" x14ac:dyDescent="0.2">
      <c r="A99" s="584" t="s">
        <v>482</v>
      </c>
      <c r="B99" s="606"/>
      <c r="C99" s="584" t="s">
        <v>482</v>
      </c>
      <c r="D99" s="606"/>
      <c r="E99" s="584" t="s">
        <v>482</v>
      </c>
      <c r="F99" s="606"/>
      <c r="G99" s="584" t="s">
        <v>482</v>
      </c>
      <c r="H99" s="607"/>
    </row>
    <row r="100" spans="1:8" ht="13.5" customHeight="1" outlineLevel="1" x14ac:dyDescent="0.2">
      <c r="A100" s="584" t="s">
        <v>483</v>
      </c>
      <c r="B100" s="606"/>
      <c r="C100" s="584" t="s">
        <v>483</v>
      </c>
      <c r="D100" s="606"/>
      <c r="E100" s="584" t="s">
        <v>483</v>
      </c>
      <c r="F100" s="606"/>
      <c r="G100" s="584" t="s">
        <v>483</v>
      </c>
      <c r="H100" s="607"/>
    </row>
    <row r="101" spans="1:8" ht="13.5" customHeight="1" outlineLevel="1" x14ac:dyDescent="0.2">
      <c r="A101" s="584" t="s">
        <v>484</v>
      </c>
      <c r="B101" s="606"/>
      <c r="C101" s="584" t="s">
        <v>484</v>
      </c>
      <c r="D101" s="606"/>
      <c r="E101" s="584" t="s">
        <v>484</v>
      </c>
      <c r="F101" s="606"/>
      <c r="G101" s="584" t="s">
        <v>484</v>
      </c>
      <c r="H101" s="607"/>
    </row>
    <row r="102" spans="1:8" ht="13.5" customHeight="1" outlineLevel="1" x14ac:dyDescent="0.2">
      <c r="A102" s="584" t="s">
        <v>485</v>
      </c>
      <c r="B102" s="606"/>
      <c r="C102" s="584" t="s">
        <v>485</v>
      </c>
      <c r="D102" s="606"/>
      <c r="E102" s="584" t="s">
        <v>485</v>
      </c>
      <c r="F102" s="606"/>
      <c r="G102" s="584" t="s">
        <v>485</v>
      </c>
      <c r="H102" s="607"/>
    </row>
    <row r="103" spans="1:8" ht="13.5" customHeight="1" outlineLevel="1" x14ac:dyDescent="0.2">
      <c r="A103" s="584" t="s">
        <v>486</v>
      </c>
      <c r="B103" s="606"/>
      <c r="C103" s="584" t="s">
        <v>486</v>
      </c>
      <c r="D103" s="606"/>
      <c r="E103" s="584" t="s">
        <v>486</v>
      </c>
      <c r="F103" s="606"/>
      <c r="G103" s="584" t="s">
        <v>486</v>
      </c>
      <c r="H103" s="607"/>
    </row>
    <row r="104" spans="1:8" ht="13.5" customHeight="1" outlineLevel="1" x14ac:dyDescent="0.2">
      <c r="A104" s="584" t="s">
        <v>487</v>
      </c>
      <c r="B104" s="606"/>
      <c r="C104" s="584" t="s">
        <v>487</v>
      </c>
      <c r="D104" s="606"/>
      <c r="E104" s="584" t="s">
        <v>487</v>
      </c>
      <c r="F104" s="606"/>
      <c r="G104" s="584" t="s">
        <v>487</v>
      </c>
      <c r="H104" s="607"/>
    </row>
    <row r="105" spans="1:8" ht="13.5" customHeight="1" outlineLevel="1" x14ac:dyDescent="0.2">
      <c r="A105" s="584" t="s">
        <v>488</v>
      </c>
      <c r="B105" s="606"/>
      <c r="C105" s="584" t="s">
        <v>488</v>
      </c>
      <c r="D105" s="606"/>
      <c r="E105" s="584" t="s">
        <v>488</v>
      </c>
      <c r="F105" s="606"/>
      <c r="G105" s="584" t="s">
        <v>488</v>
      </c>
      <c r="H105" s="607">
        <v>30</v>
      </c>
    </row>
    <row r="106" spans="1:8" ht="13.5" customHeight="1" outlineLevel="1" x14ac:dyDescent="0.2">
      <c r="A106" s="584" t="s">
        <v>489</v>
      </c>
      <c r="B106" s="606"/>
      <c r="C106" s="584" t="s">
        <v>489</v>
      </c>
      <c r="D106" s="606"/>
      <c r="E106" s="584" t="s">
        <v>489</v>
      </c>
      <c r="F106" s="606"/>
      <c r="G106" s="584" t="s">
        <v>489</v>
      </c>
      <c r="H106" s="607"/>
    </row>
    <row r="107" spans="1:8" ht="13.5" customHeight="1" outlineLevel="1" x14ac:dyDescent="0.2">
      <c r="A107" s="584" t="s">
        <v>490</v>
      </c>
      <c r="B107" s="606"/>
      <c r="C107" s="584" t="s">
        <v>490</v>
      </c>
      <c r="D107" s="606"/>
      <c r="E107" s="584" t="s">
        <v>490</v>
      </c>
      <c r="F107" s="606"/>
      <c r="G107" s="584" t="s">
        <v>490</v>
      </c>
      <c r="H107" s="607"/>
    </row>
    <row r="108" spans="1:8" ht="13.5" customHeight="1" outlineLevel="1" x14ac:dyDescent="0.2">
      <c r="A108" s="584" t="s">
        <v>491</v>
      </c>
      <c r="B108" s="606"/>
      <c r="C108" s="584" t="s">
        <v>491</v>
      </c>
      <c r="D108" s="606"/>
      <c r="E108" s="584" t="s">
        <v>491</v>
      </c>
      <c r="F108" s="606"/>
      <c r="G108" s="584" t="s">
        <v>491</v>
      </c>
      <c r="H108" s="607"/>
    </row>
    <row r="109" spans="1:8" ht="13.5" customHeight="1" outlineLevel="1" x14ac:dyDescent="0.2">
      <c r="A109" s="584" t="s">
        <v>492</v>
      </c>
      <c r="B109" s="606"/>
      <c r="C109" s="584" t="s">
        <v>492</v>
      </c>
      <c r="D109" s="606"/>
      <c r="E109" s="584" t="s">
        <v>492</v>
      </c>
      <c r="F109" s="606"/>
      <c r="G109" s="584" t="s">
        <v>492</v>
      </c>
      <c r="H109" s="607"/>
    </row>
    <row r="110" spans="1:8" ht="14.25" thickBot="1" x14ac:dyDescent="0.3">
      <c r="A110" s="585" t="s">
        <v>493</v>
      </c>
      <c r="B110" s="586">
        <f>SUM(B97:B109)</f>
        <v>0</v>
      </c>
      <c r="C110" s="585" t="s">
        <v>493</v>
      </c>
      <c r="D110" s="586">
        <f>SUM(D97:D109)</f>
        <v>0</v>
      </c>
      <c r="E110" s="585" t="s">
        <v>493</v>
      </c>
      <c r="F110" s="586">
        <f>SUM(F97:F109)</f>
        <v>0</v>
      </c>
      <c r="G110" s="585" t="s">
        <v>493</v>
      </c>
      <c r="H110" s="587">
        <f>SUM(H97:H109)</f>
        <v>30</v>
      </c>
    </row>
    <row r="111" spans="1:8" ht="14.25" thickBot="1" x14ac:dyDescent="0.3">
      <c r="A111" s="1435" t="s">
        <v>494</v>
      </c>
      <c r="B111" s="1436"/>
      <c r="C111" s="1436"/>
      <c r="D111" s="1436"/>
      <c r="E111" s="1436"/>
      <c r="F111" s="1436"/>
      <c r="G111" s="1437"/>
      <c r="H111" s="588">
        <f>IF((B110+D110+F110+H110)&gt;$F$3,"Demasiadas horas asignadas",(B110+D110+F110+H110))</f>
        <v>30</v>
      </c>
    </row>
    <row r="115" spans="1:8" ht="32.25" customHeight="1" x14ac:dyDescent="0.25">
      <c r="A115" s="568" t="s">
        <v>379</v>
      </c>
      <c r="B115" s="1425" t="s">
        <v>596</v>
      </c>
      <c r="C115" s="1425"/>
      <c r="D115" s="1425"/>
      <c r="E115" s="1419">
        <f>A3</f>
        <v>0</v>
      </c>
      <c r="F115" s="1420"/>
      <c r="G115" s="1426" t="s">
        <v>608</v>
      </c>
      <c r="H115" s="1427"/>
    </row>
    <row r="116" spans="1:8" ht="26.25" x14ac:dyDescent="0.25">
      <c r="A116" s="571">
        <f>H137*E11</f>
        <v>538.44607610486048</v>
      </c>
      <c r="B116" s="572"/>
      <c r="C116" s="572"/>
      <c r="D116" s="569" t="s">
        <v>402</v>
      </c>
      <c r="E116" s="570">
        <f>E90+1</f>
        <v>2019</v>
      </c>
      <c r="F116" s="570"/>
      <c r="G116" s="602" t="s">
        <v>609</v>
      </c>
      <c r="H116" s="603"/>
    </row>
    <row r="117" spans="1:8" ht="44.25" customHeight="1" x14ac:dyDescent="0.3">
      <c r="A117" s="574" t="s">
        <v>380</v>
      </c>
      <c r="B117" s="1424" t="s">
        <v>84</v>
      </c>
      <c r="C117" s="1425"/>
      <c r="D117" s="676">
        <f>EVEN($K$30)</f>
        <v>2946</v>
      </c>
      <c r="E117" s="570" t="s">
        <v>82</v>
      </c>
      <c r="F117" s="570"/>
      <c r="G117" s="575" t="s">
        <v>381</v>
      </c>
      <c r="H117" s="576">
        <f>'Planificación contratos'!D17</f>
        <v>20923.107847790277</v>
      </c>
    </row>
    <row r="118" spans="1:8" ht="20.25" x14ac:dyDescent="0.3">
      <c r="A118" s="571">
        <f>$A$40</f>
        <v>1346.1151902621514</v>
      </c>
      <c r="B118" s="1422" t="s">
        <v>83</v>
      </c>
      <c r="C118" s="1423"/>
      <c r="D118" s="676">
        <f>D117-($H$59+$H$85+$H$111+$H$137)</f>
        <v>2846</v>
      </c>
      <c r="E118" s="570" t="s">
        <v>82</v>
      </c>
      <c r="F118" s="570"/>
      <c r="G118" s="577"/>
      <c r="H118" s="578"/>
    </row>
    <row r="119" spans="1:8" ht="16.5" customHeight="1" x14ac:dyDescent="0.2">
      <c r="A119" s="590" t="s">
        <v>611</v>
      </c>
      <c r="B119" s="590" t="s">
        <v>612</v>
      </c>
      <c r="C119" s="553" t="s">
        <v>611</v>
      </c>
      <c r="D119" s="553" t="s">
        <v>612</v>
      </c>
      <c r="E119" s="553" t="s">
        <v>611</v>
      </c>
      <c r="F119" s="553" t="s">
        <v>612</v>
      </c>
      <c r="G119" s="553" t="s">
        <v>611</v>
      </c>
      <c r="H119" s="553" t="s">
        <v>612</v>
      </c>
    </row>
    <row r="120" spans="1:8" ht="16.5" customHeight="1" thickBot="1" x14ac:dyDescent="0.25">
      <c r="A120" s="604"/>
      <c r="B120" s="605"/>
      <c r="C120" s="605"/>
      <c r="D120" s="605"/>
      <c r="E120" s="605"/>
      <c r="F120" s="605"/>
      <c r="G120" s="605"/>
      <c r="H120" s="605"/>
    </row>
    <row r="121" spans="1:8" ht="16.5" thickBot="1" x14ac:dyDescent="0.3">
      <c r="A121" s="1411" t="s">
        <v>474</v>
      </c>
      <c r="B121" s="1412"/>
      <c r="C121" s="1411" t="s">
        <v>475</v>
      </c>
      <c r="D121" s="1412"/>
      <c r="E121" s="1411" t="s">
        <v>476</v>
      </c>
      <c r="F121" s="1412"/>
      <c r="G121" s="1411" t="s">
        <v>477</v>
      </c>
      <c r="H121" s="1421"/>
    </row>
    <row r="122" spans="1:8" ht="13.5" outlineLevel="1" thickBot="1" x14ac:dyDescent="0.25">
      <c r="A122" s="583" t="s">
        <v>478</v>
      </c>
      <c r="B122" s="583" t="s">
        <v>479</v>
      </c>
      <c r="C122" s="583" t="s">
        <v>478</v>
      </c>
      <c r="D122" s="583" t="s">
        <v>479</v>
      </c>
      <c r="E122" s="583" t="s">
        <v>478</v>
      </c>
      <c r="F122" s="583" t="s">
        <v>479</v>
      </c>
      <c r="G122" s="583" t="s">
        <v>478</v>
      </c>
      <c r="H122" s="583" t="s">
        <v>479</v>
      </c>
    </row>
    <row r="123" spans="1:8" ht="13.5" outlineLevel="1" x14ac:dyDescent="0.2">
      <c r="A123" s="584" t="s">
        <v>480</v>
      </c>
      <c r="B123" s="606"/>
      <c r="C123" s="584" t="s">
        <v>480</v>
      </c>
      <c r="D123" s="606"/>
      <c r="E123" s="584" t="s">
        <v>480</v>
      </c>
      <c r="F123" s="606"/>
      <c r="G123" s="584" t="s">
        <v>480</v>
      </c>
      <c r="H123" s="607"/>
    </row>
    <row r="124" spans="1:8" ht="13.5" outlineLevel="1" x14ac:dyDescent="0.2">
      <c r="A124" s="584" t="s">
        <v>481</v>
      </c>
      <c r="B124" s="606"/>
      <c r="C124" s="584" t="s">
        <v>481</v>
      </c>
      <c r="D124" s="606"/>
      <c r="E124" s="584" t="s">
        <v>481</v>
      </c>
      <c r="F124" s="606"/>
      <c r="G124" s="584" t="s">
        <v>481</v>
      </c>
      <c r="H124" s="607"/>
    </row>
    <row r="125" spans="1:8" ht="13.5" outlineLevel="1" x14ac:dyDescent="0.2">
      <c r="A125" s="584" t="s">
        <v>482</v>
      </c>
      <c r="B125" s="606"/>
      <c r="C125" s="584" t="s">
        <v>482</v>
      </c>
      <c r="D125" s="606"/>
      <c r="E125" s="584" t="s">
        <v>482</v>
      </c>
      <c r="F125" s="606"/>
      <c r="G125" s="584" t="s">
        <v>482</v>
      </c>
      <c r="H125" s="607"/>
    </row>
    <row r="126" spans="1:8" ht="13.5" outlineLevel="1" x14ac:dyDescent="0.2">
      <c r="A126" s="584" t="s">
        <v>483</v>
      </c>
      <c r="B126" s="606"/>
      <c r="C126" s="584" t="s">
        <v>483</v>
      </c>
      <c r="D126" s="606"/>
      <c r="E126" s="584" t="s">
        <v>483</v>
      </c>
      <c r="F126" s="606"/>
      <c r="G126" s="584" t="s">
        <v>483</v>
      </c>
      <c r="H126" s="607"/>
    </row>
    <row r="127" spans="1:8" ht="13.5" outlineLevel="1" x14ac:dyDescent="0.2">
      <c r="A127" s="584" t="s">
        <v>484</v>
      </c>
      <c r="B127" s="606"/>
      <c r="C127" s="584" t="s">
        <v>484</v>
      </c>
      <c r="D127" s="606"/>
      <c r="E127" s="584" t="s">
        <v>484</v>
      </c>
      <c r="F127" s="606"/>
      <c r="G127" s="584" t="s">
        <v>484</v>
      </c>
      <c r="H127" s="607"/>
    </row>
    <row r="128" spans="1:8" ht="13.5" outlineLevel="1" x14ac:dyDescent="0.2">
      <c r="A128" s="584" t="s">
        <v>485</v>
      </c>
      <c r="B128" s="606"/>
      <c r="C128" s="584" t="s">
        <v>485</v>
      </c>
      <c r="D128" s="606"/>
      <c r="E128" s="584" t="s">
        <v>485</v>
      </c>
      <c r="F128" s="606"/>
      <c r="G128" s="584" t="s">
        <v>485</v>
      </c>
      <c r="H128" s="607"/>
    </row>
    <row r="129" spans="1:8" ht="13.5" outlineLevel="1" x14ac:dyDescent="0.2">
      <c r="A129" s="584" t="s">
        <v>486</v>
      </c>
      <c r="B129" s="606"/>
      <c r="C129" s="584" t="s">
        <v>486</v>
      </c>
      <c r="D129" s="606"/>
      <c r="E129" s="584" t="s">
        <v>486</v>
      </c>
      <c r="F129" s="606"/>
      <c r="G129" s="584" t="s">
        <v>486</v>
      </c>
      <c r="H129" s="607"/>
    </row>
    <row r="130" spans="1:8" ht="13.5" outlineLevel="1" x14ac:dyDescent="0.2">
      <c r="A130" s="584" t="s">
        <v>487</v>
      </c>
      <c r="B130" s="606"/>
      <c r="C130" s="584" t="s">
        <v>487</v>
      </c>
      <c r="D130" s="606"/>
      <c r="E130" s="584" t="s">
        <v>487</v>
      </c>
      <c r="F130" s="606"/>
      <c r="G130" s="584" t="s">
        <v>487</v>
      </c>
      <c r="H130" s="607">
        <v>40</v>
      </c>
    </row>
    <row r="131" spans="1:8" ht="13.5" outlineLevel="1" x14ac:dyDescent="0.2">
      <c r="A131" s="584" t="s">
        <v>488</v>
      </c>
      <c r="B131" s="606"/>
      <c r="C131" s="584" t="s">
        <v>488</v>
      </c>
      <c r="D131" s="606"/>
      <c r="E131" s="584" t="s">
        <v>488</v>
      </c>
      <c r="F131" s="606"/>
      <c r="G131" s="584" t="s">
        <v>488</v>
      </c>
      <c r="H131" s="607"/>
    </row>
    <row r="132" spans="1:8" ht="13.5" outlineLevel="1" x14ac:dyDescent="0.2">
      <c r="A132" s="584" t="s">
        <v>489</v>
      </c>
      <c r="B132" s="606"/>
      <c r="C132" s="584" t="s">
        <v>489</v>
      </c>
      <c r="D132" s="606"/>
      <c r="E132" s="584" t="s">
        <v>489</v>
      </c>
      <c r="F132" s="606"/>
      <c r="G132" s="584" t="s">
        <v>489</v>
      </c>
      <c r="H132" s="607"/>
    </row>
    <row r="133" spans="1:8" ht="13.5" outlineLevel="1" x14ac:dyDescent="0.2">
      <c r="A133" s="584" t="s">
        <v>490</v>
      </c>
      <c r="B133" s="606"/>
      <c r="C133" s="584" t="s">
        <v>490</v>
      </c>
      <c r="D133" s="606"/>
      <c r="E133" s="584" t="s">
        <v>490</v>
      </c>
      <c r="F133" s="606"/>
      <c r="G133" s="584" t="s">
        <v>490</v>
      </c>
      <c r="H133" s="607"/>
    </row>
    <row r="134" spans="1:8" ht="13.5" outlineLevel="1" x14ac:dyDescent="0.2">
      <c r="A134" s="584" t="s">
        <v>491</v>
      </c>
      <c r="B134" s="606"/>
      <c r="C134" s="584" t="s">
        <v>491</v>
      </c>
      <c r="D134" s="606"/>
      <c r="E134" s="584" t="s">
        <v>491</v>
      </c>
      <c r="F134" s="606"/>
      <c r="G134" s="584" t="s">
        <v>491</v>
      </c>
      <c r="H134" s="607"/>
    </row>
    <row r="135" spans="1:8" ht="13.5" outlineLevel="1" x14ac:dyDescent="0.2">
      <c r="A135" s="584" t="s">
        <v>492</v>
      </c>
      <c r="B135" s="606"/>
      <c r="C135" s="584" t="s">
        <v>492</v>
      </c>
      <c r="D135" s="606"/>
      <c r="E135" s="584" t="s">
        <v>492</v>
      </c>
      <c r="F135" s="606"/>
      <c r="G135" s="584" t="s">
        <v>492</v>
      </c>
      <c r="H135" s="607"/>
    </row>
    <row r="136" spans="1:8" ht="14.25" thickBot="1" x14ac:dyDescent="0.3">
      <c r="A136" s="585" t="s">
        <v>493</v>
      </c>
      <c r="B136" s="586">
        <f>SUM(B123:B135)</f>
        <v>0</v>
      </c>
      <c r="C136" s="585" t="s">
        <v>493</v>
      </c>
      <c r="D136" s="586">
        <f>SUM(D123:D135)</f>
        <v>0</v>
      </c>
      <c r="E136" s="585" t="s">
        <v>493</v>
      </c>
      <c r="F136" s="586">
        <f>SUM(F123:F135)</f>
        <v>0</v>
      </c>
      <c r="G136" s="585" t="s">
        <v>493</v>
      </c>
      <c r="H136" s="587">
        <f>SUM(H123:H135)</f>
        <v>40</v>
      </c>
    </row>
    <row r="137" spans="1:8" ht="14.25" thickBot="1" x14ac:dyDescent="0.3">
      <c r="A137" s="1435" t="s">
        <v>494</v>
      </c>
      <c r="B137" s="1436"/>
      <c r="C137" s="1436"/>
      <c r="D137" s="1436"/>
      <c r="E137" s="1436"/>
      <c r="F137" s="1436"/>
      <c r="G137" s="1437"/>
      <c r="H137" s="588">
        <f>IF((B136+D136+F136+H136)&gt;$F$3,"Demasiadas horas asignadas",(B136+D136+F136+H136))</f>
        <v>40</v>
      </c>
    </row>
    <row r="138" spans="1:8" ht="13.5" x14ac:dyDescent="0.25">
      <c r="A138" s="591"/>
      <c r="B138" s="591"/>
      <c r="C138" s="591"/>
      <c r="D138" s="591"/>
      <c r="E138" s="591"/>
      <c r="F138" s="591"/>
      <c r="G138" s="591"/>
      <c r="H138" s="592"/>
    </row>
    <row r="139" spans="1:8" ht="13.5" x14ac:dyDescent="0.25">
      <c r="A139" s="591"/>
      <c r="B139" s="591"/>
      <c r="C139" s="591"/>
      <c r="D139" s="591"/>
      <c r="E139" s="591"/>
      <c r="F139" s="591"/>
      <c r="G139" s="591"/>
      <c r="H139" s="592"/>
    </row>
    <row r="140" spans="1:8" ht="13.5" x14ac:dyDescent="0.25">
      <c r="A140" s="591"/>
      <c r="B140" s="591"/>
      <c r="C140" s="591"/>
      <c r="D140" s="591"/>
      <c r="E140" s="591"/>
      <c r="F140" s="591"/>
      <c r="G140" s="591"/>
      <c r="H140" s="592"/>
    </row>
    <row r="143" spans="1:8" ht="18" x14ac:dyDescent="0.25">
      <c r="B143" s="1425" t="s">
        <v>598</v>
      </c>
      <c r="C143" s="1425"/>
      <c r="D143" s="1425"/>
      <c r="E143" s="1431">
        <f>A3</f>
        <v>0</v>
      </c>
      <c r="F143" s="1431"/>
    </row>
    <row r="144" spans="1:8" ht="13.5" thickBot="1" x14ac:dyDescent="0.25">
      <c r="F144" s="567"/>
    </row>
    <row r="145" spans="1:7" ht="16.5" customHeight="1" thickBot="1" x14ac:dyDescent="0.25">
      <c r="A145" s="1438" t="s">
        <v>519</v>
      </c>
      <c r="B145" s="1439"/>
      <c r="C145" s="1439"/>
      <c r="D145" s="1439"/>
      <c r="E145" s="1439"/>
      <c r="F145" s="1439"/>
      <c r="G145" s="1440"/>
    </row>
    <row r="146" spans="1:7" ht="26.25" customHeight="1" outlineLevel="1" thickBot="1" x14ac:dyDescent="0.25">
      <c r="A146" s="1416" t="s">
        <v>496</v>
      </c>
      <c r="B146" s="1417"/>
      <c r="C146" s="1417"/>
      <c r="D146" s="1417"/>
      <c r="E146" s="1418"/>
      <c r="F146" s="593" t="s">
        <v>497</v>
      </c>
      <c r="G146" s="594" t="s">
        <v>495</v>
      </c>
    </row>
    <row r="147" spans="1:7" outlineLevel="1" x14ac:dyDescent="0.2">
      <c r="A147" s="1402" t="s">
        <v>599</v>
      </c>
      <c r="B147" s="1403"/>
      <c r="C147" s="1403"/>
      <c r="D147" s="1403"/>
      <c r="E147" s="1404"/>
      <c r="F147" s="608">
        <v>1</v>
      </c>
      <c r="G147" s="595">
        <f>$D$8-F147</f>
        <v>2943.027397260274</v>
      </c>
    </row>
    <row r="148" spans="1:7" outlineLevel="1" x14ac:dyDescent="0.2">
      <c r="A148" s="1413"/>
      <c r="B148" s="1414"/>
      <c r="C148" s="1414"/>
      <c r="D148" s="1414"/>
      <c r="E148" s="1415"/>
      <c r="F148" s="609"/>
      <c r="G148" s="596">
        <f t="shared" ref="G148:G153" si="0">IF(F148&gt;0,(G147-F148), )</f>
        <v>0</v>
      </c>
    </row>
    <row r="149" spans="1:7" outlineLevel="1" x14ac:dyDescent="0.2">
      <c r="A149" s="1413"/>
      <c r="B149" s="1414"/>
      <c r="C149" s="1414"/>
      <c r="D149" s="1414"/>
      <c r="E149" s="1415"/>
      <c r="F149" s="610"/>
      <c r="G149" s="596">
        <f t="shared" si="0"/>
        <v>0</v>
      </c>
    </row>
    <row r="150" spans="1:7" outlineLevel="1" x14ac:dyDescent="0.2">
      <c r="A150" s="1405"/>
      <c r="B150" s="1406"/>
      <c r="C150" s="1406"/>
      <c r="D150" s="1406"/>
      <c r="E150" s="1407"/>
      <c r="F150" s="611"/>
      <c r="G150" s="596">
        <f t="shared" si="0"/>
        <v>0</v>
      </c>
    </row>
    <row r="151" spans="1:7" outlineLevel="1" x14ac:dyDescent="0.2">
      <c r="A151" s="1405"/>
      <c r="B151" s="1406"/>
      <c r="C151" s="1406"/>
      <c r="D151" s="1406"/>
      <c r="E151" s="1407"/>
      <c r="F151" s="612"/>
      <c r="G151" s="596">
        <f t="shared" si="0"/>
        <v>0</v>
      </c>
    </row>
    <row r="152" spans="1:7" outlineLevel="1" x14ac:dyDescent="0.2">
      <c r="A152" s="1432"/>
      <c r="B152" s="1433"/>
      <c r="C152" s="1433"/>
      <c r="D152" s="1433"/>
      <c r="E152" s="1434"/>
      <c r="F152" s="612"/>
      <c r="G152" s="596">
        <f t="shared" si="0"/>
        <v>0</v>
      </c>
    </row>
    <row r="153" spans="1:7" ht="13.5" outlineLevel="1" thickBot="1" x14ac:dyDescent="0.25">
      <c r="A153" s="1428"/>
      <c r="B153" s="1429"/>
      <c r="C153" s="1429"/>
      <c r="D153" s="1429"/>
      <c r="E153" s="1430"/>
      <c r="F153" s="613"/>
      <c r="G153" s="597">
        <f t="shared" si="0"/>
        <v>0</v>
      </c>
    </row>
    <row r="155" spans="1:7" ht="20.25" x14ac:dyDescent="0.3">
      <c r="G155" s="598">
        <f>D8-(SUM(F147:F153))</f>
        <v>2943.027397260274</v>
      </c>
    </row>
  </sheetData>
  <sheetProtection selectLockedCells="1"/>
  <mergeCells count="85">
    <mergeCell ref="A150:E150"/>
    <mergeCell ref="A151:E151"/>
    <mergeCell ref="A152:E152"/>
    <mergeCell ref="A153:E153"/>
    <mergeCell ref="A146:E146"/>
    <mergeCell ref="A147:E147"/>
    <mergeCell ref="A148:E148"/>
    <mergeCell ref="A149:E149"/>
    <mergeCell ref="A137:G137"/>
    <mergeCell ref="B143:D143"/>
    <mergeCell ref="E143:F143"/>
    <mergeCell ref="A145:G145"/>
    <mergeCell ref="A121:B121"/>
    <mergeCell ref="C121:D121"/>
    <mergeCell ref="E121:F121"/>
    <mergeCell ref="G121:H121"/>
    <mergeCell ref="B115:D115"/>
    <mergeCell ref="E115:F115"/>
    <mergeCell ref="G115:H115"/>
    <mergeCell ref="A95:B95"/>
    <mergeCell ref="C95:D95"/>
    <mergeCell ref="E95:F95"/>
    <mergeCell ref="G95:H95"/>
    <mergeCell ref="B39:C39"/>
    <mergeCell ref="A85:G85"/>
    <mergeCell ref="B89:D89"/>
    <mergeCell ref="E89:F89"/>
    <mergeCell ref="G89:H89"/>
    <mergeCell ref="A69:B69"/>
    <mergeCell ref="C69:D69"/>
    <mergeCell ref="E69:F69"/>
    <mergeCell ref="G69:H69"/>
    <mergeCell ref="A23:B23"/>
    <mergeCell ref="B35:E35"/>
    <mergeCell ref="B37:D37"/>
    <mergeCell ref="E37:F37"/>
    <mergeCell ref="A19:B19"/>
    <mergeCell ref="A20:B20"/>
    <mergeCell ref="A21:B21"/>
    <mergeCell ref="A22:B22"/>
    <mergeCell ref="F27:I27"/>
    <mergeCell ref="G37:H37"/>
    <mergeCell ref="A27:A29"/>
    <mergeCell ref="B27:B29"/>
    <mergeCell ref="C27:C29"/>
    <mergeCell ref="D27:D29"/>
    <mergeCell ref="E27:E29"/>
    <mergeCell ref="C17:H17"/>
    <mergeCell ref="A18:B18"/>
    <mergeCell ref="C18:F18"/>
    <mergeCell ref="G18:H18"/>
    <mergeCell ref="D6:E6"/>
    <mergeCell ref="A8:A10"/>
    <mergeCell ref="B8:B10"/>
    <mergeCell ref="G9:H9"/>
    <mergeCell ref="G13:H13"/>
    <mergeCell ref="A1:H1"/>
    <mergeCell ref="A2:B2"/>
    <mergeCell ref="A3:B3"/>
    <mergeCell ref="D5:E5"/>
    <mergeCell ref="G5:H5"/>
    <mergeCell ref="J27:L27"/>
    <mergeCell ref="F28:F29"/>
    <mergeCell ref="G28:G29"/>
    <mergeCell ref="H28:H29"/>
    <mergeCell ref="I28:I29"/>
    <mergeCell ref="J28:J29"/>
    <mergeCell ref="K28:K29"/>
    <mergeCell ref="L28:L29"/>
    <mergeCell ref="B118:C118"/>
    <mergeCell ref="B40:C40"/>
    <mergeCell ref="B65:C65"/>
    <mergeCell ref="B66:C66"/>
    <mergeCell ref="B91:C91"/>
    <mergeCell ref="B92:C92"/>
    <mergeCell ref="B117:C117"/>
    <mergeCell ref="A59:G59"/>
    <mergeCell ref="B63:D63"/>
    <mergeCell ref="E63:F63"/>
    <mergeCell ref="G63:H63"/>
    <mergeCell ref="A43:B43"/>
    <mergeCell ref="C43:D43"/>
    <mergeCell ref="E43:F43"/>
    <mergeCell ref="G43:H43"/>
    <mergeCell ref="A111:G111"/>
  </mergeCells>
  <phoneticPr fontId="3" type="noConversion"/>
  <conditionalFormatting sqref="G155">
    <cfRule type="cellIs" dxfId="88" priority="5" stopIfTrue="1" operator="greaterThan">
      <formula>0</formula>
    </cfRule>
  </conditionalFormatting>
  <conditionalFormatting sqref="G147:G153">
    <cfRule type="cellIs" dxfId="87" priority="6" stopIfTrue="1" operator="equal">
      <formula>0</formula>
    </cfRule>
  </conditionalFormatting>
  <conditionalFormatting sqref="G155">
    <cfRule type="cellIs" dxfId="86" priority="4" stopIfTrue="1" operator="greaterThan">
      <formula>0</formula>
    </cfRule>
  </conditionalFormatting>
  <conditionalFormatting sqref="G147:G153">
    <cfRule type="cellIs" dxfId="85" priority="3" stopIfTrue="1" operator="equal">
      <formula>0</formula>
    </cfRule>
  </conditionalFormatting>
  <conditionalFormatting sqref="H8">
    <cfRule type="cellIs" dxfId="84" priority="1" stopIfTrue="1" operator="lessThan">
      <formula>0</formula>
    </cfRule>
    <cfRule type="cellIs" priority="2" stopIfTrue="1" operator="lessThan">
      <formula>0</formula>
    </cfRule>
  </conditionalFormatting>
  <dataValidations count="9">
    <dataValidation type="list" allowBlank="1" showInputMessage="1" showErrorMessage="1" sqref="D6:E6">
      <formula1>"CONTRATO,BECA"</formula1>
    </dataValidation>
    <dataValidation type="list" allowBlank="1" showInputMessage="1" showErrorMessage="1" sqref="E14">
      <formula1>"Propio,Externo"</formula1>
    </dataValidation>
    <dataValidation type="whole" operator="greaterThan" allowBlank="1" showErrorMessage="1" errorTitle="NÚMERO DE HORAS" error="Esta casilla sólo admite números enteros mayores que cero. " promptTitle="Horas imputadas por tarea" prompt="Señale el número de horas totales que se imputan al proyecto para esta tarea y para la persona que se declara." sqref="F147:F153">
      <formula1>0</formula1>
    </dataValidation>
    <dataValidation type="list" allowBlank="1" showInputMessage="1" showErrorMessage="1" sqref="G37:H37 G63:H63 G89:H89 G115:H115">
      <formula1>"PLANIFICACIÓN INICIAL,MODIFICACION 1,MODIFICACIÓN 2,MODIFICACIÓN 3"</formula1>
    </dataValidation>
    <dataValidation type="list" allowBlank="1" showErrorMessage="1" errorTitle="Escoja una tarea de la lista" error="Si la lista de tareas o su carga horaria han cambiado, por favor, comuníquelo a la OTRI-UCM en el 6472." promptTitle="Asignación de tareas" prompt="Declare la tarea de investigación en la que ha participado la persona cuyas horas se declaran. Sólo puede escoger entre las tareas del listado, que coinciden con las declaradas en la solicitud." sqref="A147:E153">
      <formula1>TAREAS</formula1>
    </dataValidation>
    <dataValidation type="list" showInputMessage="1" showErrorMessage="1" sqref="D3">
      <formula1>CATPROF</formula1>
    </dataValidation>
    <dataValidation type="date" operator="lessThanOrEqual" allowBlank="1" showInputMessage="1" showErrorMessage="1" errorTitle="ERROR EN FECHA" error="La fecha de finalización del último trimestre presupuestado no puede superar la del final del proyecto. " sqref="H120">
      <formula1>B14</formula1>
    </dataValidation>
    <dataValidation type="date" operator="greaterThan" allowBlank="1" showInputMessage="1" showErrorMessage="1" errorTitle="ERROR EN FECHA" error="Debe introducir un valor posterior a fecha fin del último trimestre presupuestado_x000a_" sqref="A120 A68 A94">
      <formula1>H42</formula1>
    </dataValidation>
    <dataValidation type="date" operator="greaterThanOrEqual" allowBlank="1" showInputMessage="1" showErrorMessage="1" errorTitle="ERROR EN FECHA " error="Debe introducir una fecha que sea igual o posterior a la fecha de inicio del proyecto" sqref="A42">
      <formula1>B13</formula1>
    </dataValidation>
  </dataValidations>
  <hyperlinks>
    <hyperlink ref="A18:B18" location="'Planificación contratos'!A1" display="Volver a planificación de contratos"/>
  </hyperlinks>
  <pageMargins left="0.75" right="0.75" top="1" bottom="1" header="0" footer="0"/>
  <headerFooter alignWithMargins="0"/>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8"/>
  </sheetPr>
  <dimension ref="A1:N155"/>
  <sheetViews>
    <sheetView showGridLines="0" zoomScale="70" workbookViewId="0">
      <selection sqref="A1:IV36"/>
    </sheetView>
  </sheetViews>
  <sheetFormatPr baseColWidth="10" defaultColWidth="11.42578125" defaultRowHeight="12.75" outlineLevelRow="1" x14ac:dyDescent="0.2"/>
  <cols>
    <col min="1" max="8" width="22.7109375" style="553" customWidth="1"/>
    <col min="9" max="9" width="17.140625" style="548" bestFit="1" customWidth="1"/>
    <col min="10" max="10" width="29.140625" style="548" bestFit="1" customWidth="1"/>
    <col min="11" max="11" width="13.42578125" style="548" bestFit="1" customWidth="1"/>
    <col min="12" max="12" width="14.85546875" style="548" bestFit="1" customWidth="1"/>
    <col min="13" max="13" width="13.42578125" style="548" bestFit="1" customWidth="1"/>
    <col min="14" max="16384" width="11.42578125" style="548"/>
  </cols>
  <sheetData>
    <row r="1" spans="1:10" ht="61.5" customHeight="1" thickBot="1" x14ac:dyDescent="0.25">
      <c r="A1" s="1441" t="s">
        <v>597</v>
      </c>
      <c r="B1" s="1442"/>
      <c r="C1" s="1442"/>
      <c r="D1" s="1442"/>
      <c r="E1" s="1442"/>
      <c r="F1" s="1442"/>
      <c r="G1" s="1442"/>
      <c r="H1" s="1442"/>
    </row>
    <row r="2" spans="1:10" ht="14.25" customHeight="1" thickBot="1" x14ac:dyDescent="0.25">
      <c r="A2" s="1438" t="s">
        <v>226</v>
      </c>
      <c r="B2" s="1448"/>
      <c r="C2" s="549" t="s">
        <v>468</v>
      </c>
      <c r="D2" s="550" t="s">
        <v>469</v>
      </c>
      <c r="E2" s="551" t="s">
        <v>470</v>
      </c>
      <c r="F2" s="551" t="s">
        <v>471</v>
      </c>
      <c r="G2" s="551" t="s">
        <v>472</v>
      </c>
      <c r="H2" s="551" t="s">
        <v>473</v>
      </c>
    </row>
    <row r="3" spans="1:10" ht="15.75" thickBot="1" x14ac:dyDescent="0.25">
      <c r="A3" s="1449"/>
      <c r="B3" s="1450"/>
      <c r="C3" s="599"/>
      <c r="D3" s="600" t="s">
        <v>228</v>
      </c>
      <c r="E3" s="600"/>
      <c r="F3" s="552">
        <f>IF($E$14="Propio",987,1470)</f>
        <v>1470</v>
      </c>
      <c r="G3" s="741">
        <f>B30</f>
        <v>40909</v>
      </c>
      <c r="H3" s="741">
        <f>C30</f>
        <v>41639</v>
      </c>
    </row>
    <row r="4" spans="1:10" ht="27" thickBot="1" x14ac:dyDescent="0.25">
      <c r="A4" s="546"/>
      <c r="B4" s="547"/>
      <c r="C4" s="547"/>
      <c r="D4" s="547"/>
      <c r="E4" s="547"/>
      <c r="F4" s="547"/>
      <c r="G4" s="547"/>
      <c r="H4" s="547"/>
    </row>
    <row r="5" spans="1:10" ht="16.5" thickBot="1" x14ac:dyDescent="0.3">
      <c r="A5" s="210" t="s">
        <v>635</v>
      </c>
      <c r="B5" s="211">
        <f>'Solicitud para cumplimentar'!B4:J4</f>
        <v>0</v>
      </c>
      <c r="D5" s="1446" t="s">
        <v>382</v>
      </c>
      <c r="E5" s="1447"/>
      <c r="G5" s="1452" t="s">
        <v>772</v>
      </c>
      <c r="H5" s="1452"/>
      <c r="I5" s="566"/>
      <c r="J5" s="355"/>
    </row>
    <row r="6" spans="1:10" ht="32.25" thickBot="1" x14ac:dyDescent="0.3">
      <c r="A6" s="213" t="s">
        <v>636</v>
      </c>
      <c r="B6" s="214">
        <f>'Solicitud para cumplimentar'!B6:M6</f>
        <v>0</v>
      </c>
      <c r="D6" s="1444"/>
      <c r="E6" s="1445"/>
      <c r="G6" s="554" t="s">
        <v>766</v>
      </c>
      <c r="H6" s="555" t="s">
        <v>767</v>
      </c>
    </row>
    <row r="7" spans="1:10" ht="32.25" thickBot="1" x14ac:dyDescent="0.3">
      <c r="A7" s="213" t="s">
        <v>637</v>
      </c>
      <c r="B7" s="214">
        <f>'Solicitud para cumplimentar'!B8:M8</f>
        <v>0</v>
      </c>
      <c r="D7" s="554" t="s">
        <v>600</v>
      </c>
      <c r="E7" s="555" t="s">
        <v>518</v>
      </c>
      <c r="G7" s="742">
        <f>$K$30</f>
        <v>2944.027397260274</v>
      </c>
      <c r="H7" s="743">
        <f>$H$59+$H$85+$H$111+$H$137</f>
        <v>0</v>
      </c>
    </row>
    <row r="8" spans="1:10" ht="33" thickBot="1" x14ac:dyDescent="0.35">
      <c r="A8" s="1443" t="s">
        <v>638</v>
      </c>
      <c r="B8" s="1451">
        <f>'Solicitud para cumplimentar'!B7:M7</f>
        <v>0</v>
      </c>
      <c r="C8" s="556"/>
      <c r="D8" s="557">
        <f>K30</f>
        <v>2944.027397260274</v>
      </c>
      <c r="E8" s="557">
        <f>SUM(F147:F153)</f>
        <v>0</v>
      </c>
      <c r="G8" s="555" t="s">
        <v>770</v>
      </c>
      <c r="H8" s="744">
        <f>G7-H7</f>
        <v>2944.027397260274</v>
      </c>
    </row>
    <row r="9" spans="1:10" ht="30.75" customHeight="1" thickBot="1" x14ac:dyDescent="0.3">
      <c r="A9" s="1443"/>
      <c r="B9" s="1451"/>
      <c r="G9" s="1453" t="s">
        <v>773</v>
      </c>
      <c r="H9" s="1453"/>
    </row>
    <row r="10" spans="1:10" ht="32.25" thickBot="1" x14ac:dyDescent="0.3">
      <c r="A10" s="1443"/>
      <c r="B10" s="1451"/>
      <c r="D10" s="554" t="s">
        <v>601</v>
      </c>
      <c r="E10" s="558">
        <f>'Planificación contratos'!D10</f>
        <v>60000</v>
      </c>
      <c r="G10" s="745" t="s">
        <v>769</v>
      </c>
      <c r="H10" s="555" t="s">
        <v>775</v>
      </c>
    </row>
    <row r="11" spans="1:10" ht="32.25" thickBot="1" x14ac:dyDescent="0.3">
      <c r="A11" s="213" t="s">
        <v>671</v>
      </c>
      <c r="B11" s="214">
        <f>'Solicitud para cumplimentar'!B9:M9</f>
        <v>0</v>
      </c>
      <c r="D11" s="554" t="s">
        <v>602</v>
      </c>
      <c r="E11" s="558">
        <f>J30</f>
        <v>13.461151902621513</v>
      </c>
      <c r="G11" s="748">
        <f>$L$30</f>
        <v>39630</v>
      </c>
      <c r="H11" s="746">
        <f>$A$40</f>
        <v>0</v>
      </c>
    </row>
    <row r="12" spans="1:10" ht="48.75" thickBot="1" x14ac:dyDescent="0.35">
      <c r="A12" s="213" t="s">
        <v>375</v>
      </c>
      <c r="B12" s="214"/>
      <c r="D12" s="554" t="s">
        <v>603</v>
      </c>
      <c r="E12" s="559">
        <f>E11*D8</f>
        <v>39630</v>
      </c>
      <c r="G12" s="555" t="s">
        <v>771</v>
      </c>
      <c r="H12" s="747">
        <f>G11-H11</f>
        <v>39630</v>
      </c>
      <c r="J12" s="354"/>
    </row>
    <row r="13" spans="1:10" ht="48.75" customHeight="1" thickBot="1" x14ac:dyDescent="0.3">
      <c r="A13" s="213" t="s">
        <v>376</v>
      </c>
      <c r="B13" s="215">
        <f>'Solicitud para cumplimentar'!C11</f>
        <v>0</v>
      </c>
      <c r="D13" s="554" t="s">
        <v>604</v>
      </c>
      <c r="E13" s="558">
        <f>'Planificación contratos'!G10</f>
        <v>37519.876322622069</v>
      </c>
      <c r="G13" s="1453" t="s">
        <v>774</v>
      </c>
      <c r="H13" s="1453"/>
    </row>
    <row r="14" spans="1:10" ht="48.75" thickBot="1" x14ac:dyDescent="0.35">
      <c r="A14" s="216" t="s">
        <v>377</v>
      </c>
      <c r="B14" s="217">
        <f>'Solicitud para cumplimentar'!F11</f>
        <v>0</v>
      </c>
      <c r="D14" s="554" t="s">
        <v>517</v>
      </c>
      <c r="E14" s="601" t="s">
        <v>768</v>
      </c>
      <c r="G14" s="555" t="s">
        <v>771</v>
      </c>
      <c r="H14" s="747">
        <f>$D$8-$E$8</f>
        <v>2944.027397260274</v>
      </c>
      <c r="I14" s="757"/>
      <c r="J14" s="758"/>
    </row>
    <row r="15" spans="1:10" ht="31.5" x14ac:dyDescent="0.25">
      <c r="A15" s="218" t="s">
        <v>445</v>
      </c>
      <c r="B15" s="219" t="str">
        <f>'Programación,alta,seguimiento'!B12</f>
        <v>numero</v>
      </c>
    </row>
    <row r="16" spans="1:10" ht="15.75" x14ac:dyDescent="0.25">
      <c r="A16" s="218"/>
      <c r="B16" s="219"/>
    </row>
    <row r="17" spans="1:14" ht="15" x14ac:dyDescent="0.2">
      <c r="A17" s="548"/>
      <c r="B17" s="548"/>
      <c r="C17" s="1346" t="s">
        <v>336</v>
      </c>
      <c r="D17" s="1346"/>
      <c r="E17" s="1346"/>
      <c r="F17" s="1346"/>
      <c r="G17" s="1346"/>
      <c r="H17" s="1346"/>
    </row>
    <row r="18" spans="1:14" ht="18.75" thickBot="1" x14ac:dyDescent="0.3">
      <c r="A18" s="1454" t="s">
        <v>298</v>
      </c>
      <c r="B18" s="1455"/>
      <c r="C18" s="1478" t="s">
        <v>479</v>
      </c>
      <c r="D18" s="1479"/>
      <c r="E18" s="1479"/>
      <c r="F18" s="1480"/>
      <c r="G18" s="1478" t="s">
        <v>335</v>
      </c>
      <c r="H18" s="1480"/>
    </row>
    <row r="19" spans="1:14" ht="31.5" x14ac:dyDescent="0.2">
      <c r="A19" s="1457" t="str">
        <f>'Planificación contratos'!A21</f>
        <v>Categoría profesional</v>
      </c>
      <c r="B19" s="1458"/>
      <c r="C19" s="560" t="str">
        <f>'Planificación contratos'!C21</f>
        <v>Nº contratos</v>
      </c>
      <c r="D19" s="561" t="str">
        <f>'Planificación contratos'!D21</f>
        <v xml:space="preserve">Nº de horas </v>
      </c>
      <c r="E19" s="561" t="str">
        <f>'Planificación contratos'!E21</f>
        <v>Nº horas concedidas</v>
      </c>
      <c r="F19" s="562" t="str">
        <f>'Planificación contratos'!F21</f>
        <v>Remanente horas</v>
      </c>
      <c r="G19" s="563" t="str">
        <f>'Planificación contratos'!G21</f>
        <v>Gasto total contratos</v>
      </c>
      <c r="H19" s="564" t="str">
        <f>'Planificación contratos'!H21</f>
        <v>Precio / hora MEDIO</v>
      </c>
      <c r="J19" s="565"/>
      <c r="K19" s="565"/>
      <c r="L19" s="565"/>
      <c r="M19" s="565"/>
      <c r="N19" s="565"/>
    </row>
    <row r="20" spans="1:14" x14ac:dyDescent="0.2">
      <c r="A20" s="1349" t="str">
        <f>'Planificación contratos'!A22</f>
        <v>DOCTOR</v>
      </c>
      <c r="B20" s="1350"/>
      <c r="C20" s="511">
        <f>'Planificación contratos'!C22</f>
        <v>30</v>
      </c>
      <c r="D20" s="536">
        <f>'Planificación contratos'!D22</f>
        <v>88320.821917808222</v>
      </c>
      <c r="E20" s="543">
        <f>'Planificación contratos'!E22</f>
        <v>0</v>
      </c>
      <c r="F20" s="512">
        <f>'Planificación contratos'!F22</f>
        <v>-88320.821917808222</v>
      </c>
      <c r="G20" s="497">
        <f>'Planificación contratos'!G22</f>
        <v>1188900</v>
      </c>
      <c r="H20" s="502">
        <f>'Planificación contratos'!H22</f>
        <v>13.461151902621513</v>
      </c>
    </row>
    <row r="21" spans="1:14" ht="16.5" customHeight="1" x14ac:dyDescent="0.2">
      <c r="A21" s="1351" t="str">
        <f>'Planificación contratos'!A23</f>
        <v>LICENCIADO / INGENIERO</v>
      </c>
      <c r="B21" s="1352"/>
      <c r="C21" s="499">
        <f>'Planificación contratos'!C23</f>
        <v>0</v>
      </c>
      <c r="D21" s="537">
        <f>'Planificación contratos'!D23</f>
        <v>0</v>
      </c>
      <c r="E21" s="544">
        <f>'Planificación contratos'!E23</f>
        <v>0</v>
      </c>
      <c r="F21" s="508">
        <f>'Planificación contratos'!F23</f>
        <v>0</v>
      </c>
      <c r="G21" s="498">
        <f>'Planificación contratos'!G23</f>
        <v>0</v>
      </c>
      <c r="H21" s="503">
        <f>'Planificación contratos'!H23</f>
        <v>0</v>
      </c>
    </row>
    <row r="22" spans="1:14" ht="16.5" customHeight="1" x14ac:dyDescent="0.2">
      <c r="A22" s="1351" t="str">
        <f>'Planificación contratos'!A24</f>
        <v>DIPLOMADO/ INGENIERO TÉCNICO</v>
      </c>
      <c r="B22" s="1352"/>
      <c r="C22" s="500">
        <f>'Planificación contratos'!C24</f>
        <v>0</v>
      </c>
      <c r="D22" s="538">
        <f>'Planificación contratos'!D24</f>
        <v>0</v>
      </c>
      <c r="E22" s="544">
        <f>'Planificación contratos'!E24</f>
        <v>0</v>
      </c>
      <c r="F22" s="509">
        <f>'Planificación contratos'!F24</f>
        <v>0</v>
      </c>
      <c r="G22" s="498">
        <f>'Planificación contratos'!G24</f>
        <v>0</v>
      </c>
      <c r="H22" s="503">
        <f>'Planificación contratos'!H24</f>
        <v>0</v>
      </c>
    </row>
    <row r="23" spans="1:14" s="565" customFormat="1" ht="16.5" customHeight="1" thickBot="1" x14ac:dyDescent="0.25">
      <c r="A23" s="1354" t="str">
        <f>'Planificación contratos'!A25</f>
        <v>ENSEÑANZAS MEDIAS</v>
      </c>
      <c r="B23" s="1355"/>
      <c r="C23" s="506">
        <f>'Planificación contratos'!C25</f>
        <v>0</v>
      </c>
      <c r="D23" s="539">
        <f>'Planificación contratos'!D25</f>
        <v>0</v>
      </c>
      <c r="E23" s="545">
        <f>'Planificación contratos'!E25</f>
        <v>0</v>
      </c>
      <c r="F23" s="510">
        <f>'Planificación contratos'!F25</f>
        <v>0</v>
      </c>
      <c r="G23" s="507">
        <f>'Planificación contratos'!G25</f>
        <v>0</v>
      </c>
      <c r="H23" s="501">
        <f>'Planificación contratos'!H25</f>
        <v>0</v>
      </c>
    </row>
    <row r="24" spans="1:14" x14ac:dyDescent="0.2">
      <c r="A24" s="548"/>
      <c r="B24" s="548"/>
      <c r="C24" s="548"/>
      <c r="D24" s="548"/>
      <c r="E24" s="548"/>
      <c r="F24" s="548"/>
      <c r="G24" s="548"/>
      <c r="H24" s="548"/>
    </row>
    <row r="25" spans="1:14" x14ac:dyDescent="0.2">
      <c r="A25" s="548"/>
      <c r="B25" s="548"/>
      <c r="C25" s="548"/>
      <c r="D25" s="548"/>
      <c r="E25" s="548"/>
      <c r="F25" s="548"/>
      <c r="G25" s="548"/>
      <c r="H25" s="548"/>
    </row>
    <row r="26" spans="1:14" ht="13.5" thickBot="1" x14ac:dyDescent="0.25">
      <c r="A26" s="548"/>
      <c r="B26" s="548"/>
      <c r="C26" s="548"/>
      <c r="D26" s="548"/>
      <c r="E26" s="548"/>
      <c r="F26" s="548"/>
      <c r="G26" s="548"/>
      <c r="H26" s="548"/>
    </row>
    <row r="27" spans="1:14" ht="13.5" thickBot="1" x14ac:dyDescent="0.25">
      <c r="A27" s="1408" t="s">
        <v>68</v>
      </c>
      <c r="B27" s="1470" t="s">
        <v>69</v>
      </c>
      <c r="C27" s="1467" t="s">
        <v>70</v>
      </c>
      <c r="D27" s="1461" t="s">
        <v>71</v>
      </c>
      <c r="E27" s="1464" t="s">
        <v>76</v>
      </c>
      <c r="F27" s="1473" t="s">
        <v>72</v>
      </c>
      <c r="G27" s="1474"/>
      <c r="H27" s="1474"/>
      <c r="I27" s="1475"/>
      <c r="J27" s="1473" t="s">
        <v>73</v>
      </c>
      <c r="K27" s="1474"/>
      <c r="L27" s="1475"/>
    </row>
    <row r="28" spans="1:14" x14ac:dyDescent="0.2">
      <c r="A28" s="1409"/>
      <c r="B28" s="1471"/>
      <c r="C28" s="1468"/>
      <c r="D28" s="1462"/>
      <c r="E28" s="1465"/>
      <c r="F28" s="1476" t="s">
        <v>77</v>
      </c>
      <c r="G28" s="1462" t="s">
        <v>74</v>
      </c>
      <c r="H28" s="1462" t="s">
        <v>78</v>
      </c>
      <c r="I28" s="1459" t="s">
        <v>75</v>
      </c>
      <c r="J28" s="1409" t="s">
        <v>79</v>
      </c>
      <c r="K28" s="1462" t="s">
        <v>81</v>
      </c>
      <c r="L28" s="1459" t="s">
        <v>80</v>
      </c>
    </row>
    <row r="29" spans="1:14" ht="13.5" thickBot="1" x14ac:dyDescent="0.25">
      <c r="A29" s="1410"/>
      <c r="B29" s="1472"/>
      <c r="C29" s="1469"/>
      <c r="D29" s="1463"/>
      <c r="E29" s="1466"/>
      <c r="F29" s="1477"/>
      <c r="G29" s="1463"/>
      <c r="H29" s="1463"/>
      <c r="I29" s="1460"/>
      <c r="J29" s="1410"/>
      <c r="K29" s="1463"/>
      <c r="L29" s="1460"/>
    </row>
    <row r="30" spans="1:14" x14ac:dyDescent="0.2">
      <c r="A30" s="665">
        <f>F3</f>
        <v>1470</v>
      </c>
      <c r="B30" s="666">
        <v>40909</v>
      </c>
      <c r="C30" s="667">
        <v>41639</v>
      </c>
      <c r="D30" s="668">
        <f>C30-B30+1</f>
        <v>731</v>
      </c>
      <c r="E30" s="669">
        <f>(A30*D30)/365</f>
        <v>2944.027397260274</v>
      </c>
      <c r="F30" s="670">
        <v>30000</v>
      </c>
      <c r="G30" s="671">
        <f>F30</f>
        <v>30000</v>
      </c>
      <c r="H30" s="672">
        <v>0.32100000000000001</v>
      </c>
      <c r="I30" s="673">
        <f>G30*H30</f>
        <v>9630</v>
      </c>
      <c r="J30" s="673">
        <f>(F30+I30)/E30</f>
        <v>13.461151902621513</v>
      </c>
      <c r="K30" s="674">
        <f>E30</f>
        <v>2944.027397260274</v>
      </c>
      <c r="L30" s="675">
        <f>J30*K30</f>
        <v>39630</v>
      </c>
    </row>
    <row r="31" spans="1:14" ht="14.25" customHeight="1" x14ac:dyDescent="0.2">
      <c r="A31" s="341"/>
      <c r="B31" s="341"/>
      <c r="C31" s="342"/>
      <c r="D31" s="342"/>
      <c r="E31" s="342"/>
      <c r="F31" s="342"/>
      <c r="G31" s="342"/>
      <c r="H31" s="342"/>
    </row>
    <row r="32" spans="1:14" ht="14.25" customHeight="1" x14ac:dyDescent="0.2"/>
    <row r="34" spans="1:14" x14ac:dyDescent="0.2">
      <c r="B34" s="567"/>
      <c r="C34" s="567"/>
      <c r="D34" s="567"/>
      <c r="E34" s="567"/>
    </row>
    <row r="35" spans="1:14" ht="14.25" customHeight="1" x14ac:dyDescent="0.2">
      <c r="B35" s="1456"/>
      <c r="C35" s="1456"/>
      <c r="D35" s="1456"/>
      <c r="E35" s="1456"/>
    </row>
    <row r="36" spans="1:14" ht="14.25" customHeight="1" x14ac:dyDescent="0.2">
      <c r="C36" s="567"/>
    </row>
    <row r="37" spans="1:14" ht="32.25" customHeight="1" x14ac:dyDescent="0.25">
      <c r="A37" s="568" t="s">
        <v>379</v>
      </c>
      <c r="B37" s="1425" t="s">
        <v>596</v>
      </c>
      <c r="C37" s="1425"/>
      <c r="D37" s="1425"/>
      <c r="E37" s="1419">
        <f>A3</f>
        <v>0</v>
      </c>
      <c r="F37" s="1420"/>
      <c r="G37" s="1426" t="s">
        <v>608</v>
      </c>
      <c r="H37" s="1427"/>
    </row>
    <row r="38" spans="1:14" ht="26.25" x14ac:dyDescent="0.25">
      <c r="A38" s="571">
        <f>H59*E11</f>
        <v>0</v>
      </c>
      <c r="B38" s="572"/>
      <c r="C38" s="572"/>
      <c r="D38" s="569" t="s">
        <v>402</v>
      </c>
      <c r="E38" s="570">
        <f>'Solicitud para cumplimentar'!D3</f>
        <v>2016</v>
      </c>
      <c r="F38" s="572"/>
      <c r="G38" s="602" t="s">
        <v>609</v>
      </c>
      <c r="H38" s="603"/>
    </row>
    <row r="39" spans="1:14" ht="43.5" customHeight="1" x14ac:dyDescent="0.25">
      <c r="A39" s="574" t="s">
        <v>380</v>
      </c>
      <c r="B39" s="572"/>
      <c r="C39" s="572"/>
      <c r="D39" s="569"/>
      <c r="E39" s="570"/>
      <c r="F39" s="572"/>
      <c r="G39" s="575" t="s">
        <v>381</v>
      </c>
      <c r="H39" s="576">
        <f>'Planificación contratos'!D14</f>
        <v>9730.7769619475694</v>
      </c>
    </row>
    <row r="40" spans="1:14" ht="18" x14ac:dyDescent="0.25">
      <c r="A40" s="571">
        <f>A38+A64+A90+A116</f>
        <v>0</v>
      </c>
      <c r="B40" s="572"/>
      <c r="C40" s="572"/>
      <c r="D40" s="569"/>
      <c r="E40" s="570"/>
      <c r="F40" s="572"/>
      <c r="G40" s="577"/>
      <c r="H40" s="578"/>
      <c r="J40" s="579"/>
      <c r="K40" s="579"/>
      <c r="L40" s="579"/>
      <c r="M40" s="579"/>
      <c r="N40" s="579"/>
    </row>
    <row r="41" spans="1:14" ht="18" customHeight="1" x14ac:dyDescent="0.2">
      <c r="A41" s="580" t="s">
        <v>611</v>
      </c>
      <c r="B41" s="580" t="s">
        <v>612</v>
      </c>
      <c r="C41" s="581" t="s">
        <v>611</v>
      </c>
      <c r="D41" s="581" t="s">
        <v>612</v>
      </c>
      <c r="E41" s="581" t="s">
        <v>611</v>
      </c>
      <c r="F41" s="581" t="s">
        <v>612</v>
      </c>
      <c r="G41" s="581" t="s">
        <v>611</v>
      </c>
      <c r="H41" s="581" t="s">
        <v>612</v>
      </c>
    </row>
    <row r="42" spans="1:14" ht="18" customHeight="1" thickBot="1" x14ac:dyDescent="0.25">
      <c r="A42" s="604"/>
      <c r="B42" s="605"/>
      <c r="C42" s="605"/>
      <c r="D42" s="605"/>
      <c r="E42" s="605"/>
      <c r="F42" s="605"/>
      <c r="G42" s="605"/>
      <c r="H42" s="605"/>
    </row>
    <row r="43" spans="1:14" ht="16.5" customHeight="1" thickBot="1" x14ac:dyDescent="0.3">
      <c r="A43" s="1411" t="s">
        <v>474</v>
      </c>
      <c r="B43" s="1412"/>
      <c r="C43" s="1411" t="s">
        <v>475</v>
      </c>
      <c r="D43" s="1412"/>
      <c r="E43" s="1411" t="s">
        <v>476</v>
      </c>
      <c r="F43" s="1412"/>
      <c r="G43" s="1411" t="s">
        <v>477</v>
      </c>
      <c r="H43" s="1421"/>
      <c r="J43" s="582"/>
    </row>
    <row r="44" spans="1:14" s="579" customFormat="1" ht="33" customHeight="1" outlineLevel="1" thickBot="1" x14ac:dyDescent="0.25">
      <c r="A44" s="583" t="s">
        <v>478</v>
      </c>
      <c r="B44" s="583" t="s">
        <v>479</v>
      </c>
      <c r="C44" s="583" t="s">
        <v>478</v>
      </c>
      <c r="D44" s="583" t="s">
        <v>479</v>
      </c>
      <c r="E44" s="583" t="s">
        <v>478</v>
      </c>
      <c r="F44" s="583" t="s">
        <v>479</v>
      </c>
      <c r="G44" s="583" t="s">
        <v>478</v>
      </c>
      <c r="H44" s="583" t="s">
        <v>479</v>
      </c>
      <c r="J44" s="548"/>
      <c r="K44" s="548"/>
      <c r="L44" s="548"/>
      <c r="M44" s="548"/>
      <c r="N44" s="548"/>
    </row>
    <row r="45" spans="1:14" ht="13.5" outlineLevel="1" x14ac:dyDescent="0.2">
      <c r="A45" s="584" t="s">
        <v>480</v>
      </c>
      <c r="B45" s="606"/>
      <c r="C45" s="584" t="s">
        <v>480</v>
      </c>
      <c r="D45" s="606"/>
      <c r="E45" s="584" t="s">
        <v>480</v>
      </c>
      <c r="F45" s="606"/>
      <c r="G45" s="584" t="s">
        <v>480</v>
      </c>
      <c r="H45" s="607"/>
    </row>
    <row r="46" spans="1:14" ht="13.5" outlineLevel="1" x14ac:dyDescent="0.2">
      <c r="A46" s="584" t="s">
        <v>481</v>
      </c>
      <c r="B46" s="606"/>
      <c r="C46" s="584" t="s">
        <v>481</v>
      </c>
      <c r="D46" s="606"/>
      <c r="E46" s="584" t="s">
        <v>481</v>
      </c>
      <c r="F46" s="606"/>
      <c r="G46" s="584" t="s">
        <v>481</v>
      </c>
      <c r="H46" s="607"/>
    </row>
    <row r="47" spans="1:14" ht="12.75" customHeight="1" outlineLevel="1" x14ac:dyDescent="0.2">
      <c r="A47" s="584" t="s">
        <v>482</v>
      </c>
      <c r="B47" s="606"/>
      <c r="C47" s="584" t="s">
        <v>482</v>
      </c>
      <c r="D47" s="606"/>
      <c r="E47" s="584" t="s">
        <v>482</v>
      </c>
      <c r="F47" s="606"/>
      <c r="G47" s="584" t="s">
        <v>482</v>
      </c>
      <c r="H47" s="607"/>
      <c r="I47" s="582"/>
    </row>
    <row r="48" spans="1:14" ht="13.5" outlineLevel="1" x14ac:dyDescent="0.2">
      <c r="A48" s="584" t="s">
        <v>483</v>
      </c>
      <c r="B48" s="606"/>
      <c r="C48" s="584" t="s">
        <v>483</v>
      </c>
      <c r="D48" s="606"/>
      <c r="E48" s="584" t="s">
        <v>483</v>
      </c>
      <c r="F48" s="606"/>
      <c r="G48" s="584" t="s">
        <v>483</v>
      </c>
      <c r="H48" s="607"/>
    </row>
    <row r="49" spans="1:8" ht="14.25" customHeight="1" outlineLevel="1" x14ac:dyDescent="0.2">
      <c r="A49" s="584" t="s">
        <v>484</v>
      </c>
      <c r="B49" s="606"/>
      <c r="C49" s="584" t="s">
        <v>484</v>
      </c>
      <c r="D49" s="606"/>
      <c r="E49" s="584" t="s">
        <v>484</v>
      </c>
      <c r="F49" s="606"/>
      <c r="G49" s="584" t="s">
        <v>484</v>
      </c>
      <c r="H49" s="607"/>
    </row>
    <row r="50" spans="1:8" ht="13.5" outlineLevel="1" x14ac:dyDescent="0.2">
      <c r="A50" s="584" t="s">
        <v>485</v>
      </c>
      <c r="B50" s="606"/>
      <c r="C50" s="584" t="s">
        <v>485</v>
      </c>
      <c r="D50" s="606"/>
      <c r="E50" s="584" t="s">
        <v>485</v>
      </c>
      <c r="F50" s="606"/>
      <c r="G50" s="584" t="s">
        <v>485</v>
      </c>
      <c r="H50" s="607"/>
    </row>
    <row r="51" spans="1:8" ht="13.5" outlineLevel="1" x14ac:dyDescent="0.2">
      <c r="A51" s="584" t="s">
        <v>486</v>
      </c>
      <c r="B51" s="606"/>
      <c r="C51" s="584" t="s">
        <v>486</v>
      </c>
      <c r="D51" s="606"/>
      <c r="E51" s="584" t="s">
        <v>486</v>
      </c>
      <c r="F51" s="606"/>
      <c r="G51" s="584" t="s">
        <v>486</v>
      </c>
      <c r="H51" s="607"/>
    </row>
    <row r="52" spans="1:8" ht="13.5" outlineLevel="1" x14ac:dyDescent="0.2">
      <c r="A52" s="584" t="s">
        <v>487</v>
      </c>
      <c r="B52" s="606"/>
      <c r="C52" s="584" t="s">
        <v>487</v>
      </c>
      <c r="D52" s="606"/>
      <c r="E52" s="584" t="s">
        <v>487</v>
      </c>
      <c r="F52" s="606"/>
      <c r="G52" s="584" t="s">
        <v>487</v>
      </c>
      <c r="H52" s="607"/>
    </row>
    <row r="53" spans="1:8" ht="13.5" outlineLevel="1" x14ac:dyDescent="0.2">
      <c r="A53" s="584" t="s">
        <v>488</v>
      </c>
      <c r="B53" s="606"/>
      <c r="C53" s="584" t="s">
        <v>488</v>
      </c>
      <c r="D53" s="606"/>
      <c r="E53" s="584" t="s">
        <v>488</v>
      </c>
      <c r="F53" s="606"/>
      <c r="G53" s="584" t="s">
        <v>488</v>
      </c>
      <c r="H53" s="607"/>
    </row>
    <row r="54" spans="1:8" ht="13.5" outlineLevel="1" x14ac:dyDescent="0.2">
      <c r="A54" s="584" t="s">
        <v>489</v>
      </c>
      <c r="B54" s="606"/>
      <c r="C54" s="584" t="s">
        <v>489</v>
      </c>
      <c r="D54" s="606"/>
      <c r="E54" s="584" t="s">
        <v>489</v>
      </c>
      <c r="F54" s="606"/>
      <c r="G54" s="584" t="s">
        <v>489</v>
      </c>
      <c r="H54" s="607"/>
    </row>
    <row r="55" spans="1:8" ht="13.5" outlineLevel="1" x14ac:dyDescent="0.2">
      <c r="A55" s="584" t="s">
        <v>490</v>
      </c>
      <c r="B55" s="606"/>
      <c r="C55" s="584" t="s">
        <v>490</v>
      </c>
      <c r="D55" s="606"/>
      <c r="E55" s="584" t="s">
        <v>490</v>
      </c>
      <c r="F55" s="606"/>
      <c r="G55" s="584" t="s">
        <v>490</v>
      </c>
      <c r="H55" s="607"/>
    </row>
    <row r="56" spans="1:8" ht="13.5" outlineLevel="1" x14ac:dyDescent="0.2">
      <c r="A56" s="584" t="s">
        <v>491</v>
      </c>
      <c r="B56" s="606"/>
      <c r="C56" s="584" t="s">
        <v>491</v>
      </c>
      <c r="D56" s="606"/>
      <c r="E56" s="584" t="s">
        <v>491</v>
      </c>
      <c r="F56" s="606"/>
      <c r="G56" s="584" t="s">
        <v>491</v>
      </c>
      <c r="H56" s="607"/>
    </row>
    <row r="57" spans="1:8" ht="13.5" outlineLevel="1" x14ac:dyDescent="0.2">
      <c r="A57" s="584" t="s">
        <v>492</v>
      </c>
      <c r="B57" s="606"/>
      <c r="C57" s="584" t="s">
        <v>492</v>
      </c>
      <c r="D57" s="606"/>
      <c r="E57" s="584" t="s">
        <v>492</v>
      </c>
      <c r="F57" s="606"/>
      <c r="G57" s="584" t="s">
        <v>492</v>
      </c>
      <c r="H57" s="607"/>
    </row>
    <row r="58" spans="1:8" ht="14.25" thickBot="1" x14ac:dyDescent="0.3">
      <c r="A58" s="585" t="s">
        <v>493</v>
      </c>
      <c r="B58" s="586">
        <f>SUM(B45:B57)</f>
        <v>0</v>
      </c>
      <c r="C58" s="585" t="s">
        <v>493</v>
      </c>
      <c r="D58" s="586">
        <f>SUM(D45:D57)</f>
        <v>0</v>
      </c>
      <c r="E58" s="585" t="s">
        <v>493</v>
      </c>
      <c r="F58" s="586">
        <f>SUM(F45:F57)</f>
        <v>0</v>
      </c>
      <c r="G58" s="585" t="s">
        <v>493</v>
      </c>
      <c r="H58" s="587">
        <f>SUM(H45:H57)</f>
        <v>0</v>
      </c>
    </row>
    <row r="59" spans="1:8" ht="14.25" customHeight="1" thickBot="1" x14ac:dyDescent="0.3">
      <c r="A59" s="1435" t="s">
        <v>494</v>
      </c>
      <c r="B59" s="1436"/>
      <c r="C59" s="1436"/>
      <c r="D59" s="1436"/>
      <c r="E59" s="1436"/>
      <c r="F59" s="1436"/>
      <c r="G59" s="1437"/>
      <c r="H59" s="588">
        <f>IF((B58+D58+F58+H58)&gt;$F$3,"Demasiadas horas asignadas",(B58+D58+F58+H58))</f>
        <v>0</v>
      </c>
    </row>
    <row r="61" spans="1:8" ht="16.5" customHeight="1" x14ac:dyDescent="0.2"/>
    <row r="62" spans="1:8" x14ac:dyDescent="0.2">
      <c r="H62" s="589"/>
    </row>
    <row r="63" spans="1:8" ht="32.25" customHeight="1" x14ac:dyDescent="0.25">
      <c r="A63" s="568" t="s">
        <v>379</v>
      </c>
      <c r="B63" s="1425" t="s">
        <v>596</v>
      </c>
      <c r="C63" s="1425"/>
      <c r="D63" s="1425"/>
      <c r="E63" s="1419">
        <f>A3</f>
        <v>0</v>
      </c>
      <c r="F63" s="1420"/>
      <c r="G63" s="1426" t="s">
        <v>608</v>
      </c>
      <c r="H63" s="1427"/>
    </row>
    <row r="64" spans="1:8" ht="26.25" x14ac:dyDescent="0.25">
      <c r="A64" s="571">
        <f>H85*E11</f>
        <v>0</v>
      </c>
      <c r="B64" s="572"/>
      <c r="C64" s="572"/>
      <c r="D64" s="569" t="s">
        <v>402</v>
      </c>
      <c r="E64" s="570">
        <f>E38+1</f>
        <v>2017</v>
      </c>
      <c r="F64" s="572"/>
      <c r="G64" s="602" t="s">
        <v>609</v>
      </c>
      <c r="H64" s="603"/>
    </row>
    <row r="65" spans="1:8" ht="44.25" customHeight="1" x14ac:dyDescent="0.25">
      <c r="A65" s="574" t="s">
        <v>380</v>
      </c>
      <c r="B65" s="572"/>
      <c r="C65" s="572"/>
      <c r="D65" s="569"/>
      <c r="E65" s="570"/>
      <c r="F65" s="572"/>
      <c r="G65" s="575" t="s">
        <v>381</v>
      </c>
      <c r="H65" s="576">
        <f>'Planificación contratos'!D15</f>
        <v>1673.6606270415141</v>
      </c>
    </row>
    <row r="66" spans="1:8" ht="18" x14ac:dyDescent="0.25">
      <c r="A66" s="571">
        <f>$A$40</f>
        <v>0</v>
      </c>
      <c r="B66" s="572"/>
      <c r="C66" s="572"/>
      <c r="D66" s="569"/>
      <c r="E66" s="570"/>
      <c r="F66" s="572"/>
      <c r="G66" s="577"/>
      <c r="H66" s="578"/>
    </row>
    <row r="67" spans="1:8" ht="17.25" customHeight="1" x14ac:dyDescent="0.2">
      <c r="A67" s="590" t="s">
        <v>611</v>
      </c>
      <c r="B67" s="590" t="s">
        <v>612</v>
      </c>
      <c r="C67" s="553" t="s">
        <v>611</v>
      </c>
      <c r="D67" s="553" t="s">
        <v>612</v>
      </c>
      <c r="E67" s="553" t="s">
        <v>611</v>
      </c>
      <c r="F67" s="553" t="s">
        <v>612</v>
      </c>
      <c r="G67" s="553" t="s">
        <v>611</v>
      </c>
      <c r="H67" s="553" t="s">
        <v>612</v>
      </c>
    </row>
    <row r="68" spans="1:8" ht="17.25" customHeight="1" thickBot="1" x14ac:dyDescent="0.25">
      <c r="A68" s="604"/>
      <c r="B68" s="605"/>
      <c r="C68" s="605"/>
      <c r="D68" s="605"/>
      <c r="E68" s="605"/>
      <c r="F68" s="605"/>
      <c r="G68" s="605"/>
      <c r="H68" s="605"/>
    </row>
    <row r="69" spans="1:8" ht="16.5" thickBot="1" x14ac:dyDescent="0.3">
      <c r="A69" s="1411" t="s">
        <v>474</v>
      </c>
      <c r="B69" s="1412"/>
      <c r="C69" s="1411" t="s">
        <v>475</v>
      </c>
      <c r="D69" s="1412"/>
      <c r="E69" s="1411" t="s">
        <v>476</v>
      </c>
      <c r="F69" s="1412"/>
      <c r="G69" s="1411" t="s">
        <v>477</v>
      </c>
      <c r="H69" s="1421"/>
    </row>
    <row r="70" spans="1:8" ht="13.5" outlineLevel="1" thickBot="1" x14ac:dyDescent="0.25">
      <c r="A70" s="583" t="s">
        <v>478</v>
      </c>
      <c r="B70" s="583" t="s">
        <v>479</v>
      </c>
      <c r="C70" s="583" t="s">
        <v>478</v>
      </c>
      <c r="D70" s="583" t="s">
        <v>479</v>
      </c>
      <c r="E70" s="583" t="s">
        <v>478</v>
      </c>
      <c r="F70" s="583" t="s">
        <v>479</v>
      </c>
      <c r="G70" s="583" t="s">
        <v>478</v>
      </c>
      <c r="H70" s="583" t="s">
        <v>479</v>
      </c>
    </row>
    <row r="71" spans="1:8" ht="13.5" outlineLevel="1" x14ac:dyDescent="0.2">
      <c r="A71" s="584" t="s">
        <v>480</v>
      </c>
      <c r="B71" s="606"/>
      <c r="C71" s="584" t="s">
        <v>480</v>
      </c>
      <c r="D71" s="606"/>
      <c r="E71" s="584" t="s">
        <v>480</v>
      </c>
      <c r="F71" s="606"/>
      <c r="G71" s="584" t="s">
        <v>480</v>
      </c>
      <c r="H71" s="607"/>
    </row>
    <row r="72" spans="1:8" ht="13.5" outlineLevel="1" x14ac:dyDescent="0.2">
      <c r="A72" s="584" t="s">
        <v>481</v>
      </c>
      <c r="B72" s="606"/>
      <c r="C72" s="584" t="s">
        <v>481</v>
      </c>
      <c r="D72" s="606"/>
      <c r="E72" s="584" t="s">
        <v>481</v>
      </c>
      <c r="F72" s="606"/>
      <c r="G72" s="584" t="s">
        <v>481</v>
      </c>
      <c r="H72" s="607"/>
    </row>
    <row r="73" spans="1:8" ht="13.5" outlineLevel="1" x14ac:dyDescent="0.2">
      <c r="A73" s="584" t="s">
        <v>482</v>
      </c>
      <c r="B73" s="606"/>
      <c r="C73" s="584" t="s">
        <v>482</v>
      </c>
      <c r="D73" s="606"/>
      <c r="E73" s="584" t="s">
        <v>482</v>
      </c>
      <c r="F73" s="606"/>
      <c r="G73" s="584" t="s">
        <v>482</v>
      </c>
      <c r="H73" s="607"/>
    </row>
    <row r="74" spans="1:8" ht="13.5" outlineLevel="1" x14ac:dyDescent="0.2">
      <c r="A74" s="584" t="s">
        <v>483</v>
      </c>
      <c r="B74" s="606"/>
      <c r="C74" s="584" t="s">
        <v>483</v>
      </c>
      <c r="D74" s="606"/>
      <c r="E74" s="584" t="s">
        <v>483</v>
      </c>
      <c r="F74" s="606"/>
      <c r="G74" s="584" t="s">
        <v>483</v>
      </c>
      <c r="H74" s="607"/>
    </row>
    <row r="75" spans="1:8" ht="13.5" outlineLevel="1" x14ac:dyDescent="0.2">
      <c r="A75" s="584" t="s">
        <v>484</v>
      </c>
      <c r="B75" s="606"/>
      <c r="C75" s="584" t="s">
        <v>484</v>
      </c>
      <c r="D75" s="606"/>
      <c r="E75" s="584" t="s">
        <v>484</v>
      </c>
      <c r="F75" s="606"/>
      <c r="G75" s="584" t="s">
        <v>484</v>
      </c>
      <c r="H75" s="607"/>
    </row>
    <row r="76" spans="1:8" ht="13.5" outlineLevel="1" x14ac:dyDescent="0.2">
      <c r="A76" s="584" t="s">
        <v>485</v>
      </c>
      <c r="B76" s="606"/>
      <c r="C76" s="584" t="s">
        <v>485</v>
      </c>
      <c r="D76" s="606"/>
      <c r="E76" s="584" t="s">
        <v>485</v>
      </c>
      <c r="F76" s="606"/>
      <c r="G76" s="584" t="s">
        <v>485</v>
      </c>
      <c r="H76" s="607"/>
    </row>
    <row r="77" spans="1:8" ht="13.5" outlineLevel="1" x14ac:dyDescent="0.2">
      <c r="A77" s="584" t="s">
        <v>486</v>
      </c>
      <c r="B77" s="606"/>
      <c r="C77" s="584" t="s">
        <v>486</v>
      </c>
      <c r="D77" s="606"/>
      <c r="E77" s="584" t="s">
        <v>486</v>
      </c>
      <c r="F77" s="606"/>
      <c r="G77" s="584" t="s">
        <v>486</v>
      </c>
      <c r="H77" s="607"/>
    </row>
    <row r="78" spans="1:8" ht="13.5" outlineLevel="1" x14ac:dyDescent="0.2">
      <c r="A78" s="584" t="s">
        <v>487</v>
      </c>
      <c r="B78" s="606"/>
      <c r="C78" s="584" t="s">
        <v>487</v>
      </c>
      <c r="D78" s="606"/>
      <c r="E78" s="584" t="s">
        <v>487</v>
      </c>
      <c r="F78" s="606"/>
      <c r="G78" s="584" t="s">
        <v>487</v>
      </c>
      <c r="H78" s="607"/>
    </row>
    <row r="79" spans="1:8" ht="13.5" outlineLevel="1" x14ac:dyDescent="0.2">
      <c r="A79" s="584" t="s">
        <v>488</v>
      </c>
      <c r="B79" s="606"/>
      <c r="C79" s="584" t="s">
        <v>488</v>
      </c>
      <c r="D79" s="606"/>
      <c r="E79" s="584" t="s">
        <v>488</v>
      </c>
      <c r="F79" s="606"/>
      <c r="G79" s="584" t="s">
        <v>488</v>
      </c>
      <c r="H79" s="607"/>
    </row>
    <row r="80" spans="1:8" ht="13.5" outlineLevel="1" x14ac:dyDescent="0.2">
      <c r="A80" s="584" t="s">
        <v>489</v>
      </c>
      <c r="B80" s="606"/>
      <c r="C80" s="584" t="s">
        <v>489</v>
      </c>
      <c r="D80" s="606"/>
      <c r="E80" s="584" t="s">
        <v>489</v>
      </c>
      <c r="F80" s="606"/>
      <c r="G80" s="584" t="s">
        <v>489</v>
      </c>
      <c r="H80" s="607"/>
    </row>
    <row r="81" spans="1:8" ht="13.5" outlineLevel="1" x14ac:dyDescent="0.2">
      <c r="A81" s="584" t="s">
        <v>490</v>
      </c>
      <c r="B81" s="606"/>
      <c r="C81" s="584" t="s">
        <v>490</v>
      </c>
      <c r="D81" s="606"/>
      <c r="E81" s="584" t="s">
        <v>490</v>
      </c>
      <c r="F81" s="606"/>
      <c r="G81" s="584" t="s">
        <v>490</v>
      </c>
      <c r="H81" s="607"/>
    </row>
    <row r="82" spans="1:8" ht="13.5" outlineLevel="1" x14ac:dyDescent="0.2">
      <c r="A82" s="584" t="s">
        <v>491</v>
      </c>
      <c r="B82" s="606"/>
      <c r="C82" s="584" t="s">
        <v>491</v>
      </c>
      <c r="D82" s="606"/>
      <c r="E82" s="584" t="s">
        <v>491</v>
      </c>
      <c r="F82" s="606"/>
      <c r="G82" s="584" t="s">
        <v>491</v>
      </c>
      <c r="H82" s="607"/>
    </row>
    <row r="83" spans="1:8" ht="13.5" outlineLevel="1" x14ac:dyDescent="0.2">
      <c r="A83" s="584" t="s">
        <v>492</v>
      </c>
      <c r="B83" s="606"/>
      <c r="C83" s="584" t="s">
        <v>492</v>
      </c>
      <c r="D83" s="606"/>
      <c r="E83" s="584" t="s">
        <v>492</v>
      </c>
      <c r="F83" s="606"/>
      <c r="G83" s="584" t="s">
        <v>492</v>
      </c>
      <c r="H83" s="607"/>
    </row>
    <row r="84" spans="1:8" ht="14.25" thickBot="1" x14ac:dyDescent="0.3">
      <c r="A84" s="585" t="s">
        <v>493</v>
      </c>
      <c r="B84" s="586">
        <f>SUM(B71:B83)</f>
        <v>0</v>
      </c>
      <c r="C84" s="585" t="s">
        <v>493</v>
      </c>
      <c r="D84" s="586">
        <f>SUM(D71:D83)</f>
        <v>0</v>
      </c>
      <c r="E84" s="585" t="s">
        <v>493</v>
      </c>
      <c r="F84" s="586">
        <f>SUM(F71:F83)</f>
        <v>0</v>
      </c>
      <c r="G84" s="585" t="s">
        <v>493</v>
      </c>
      <c r="H84" s="587">
        <f>SUM(H71:H83)</f>
        <v>0</v>
      </c>
    </row>
    <row r="85" spans="1:8" ht="14.25" thickBot="1" x14ac:dyDescent="0.3">
      <c r="A85" s="1435" t="s">
        <v>494</v>
      </c>
      <c r="B85" s="1436"/>
      <c r="C85" s="1436"/>
      <c r="D85" s="1436"/>
      <c r="E85" s="1436"/>
      <c r="F85" s="1436"/>
      <c r="G85" s="1437"/>
      <c r="H85" s="588">
        <f>IF((B84+D84+F84+H84)&gt;$F$3,"Demasiadas horas asignadas",(B84+D84+F84+H84))</f>
        <v>0</v>
      </c>
    </row>
    <row r="89" spans="1:8" ht="32.25" customHeight="1" x14ac:dyDescent="0.25">
      <c r="A89" s="568" t="s">
        <v>379</v>
      </c>
      <c r="B89" s="1425" t="s">
        <v>596</v>
      </c>
      <c r="C89" s="1425"/>
      <c r="D89" s="1425"/>
      <c r="E89" s="1419">
        <f>A3</f>
        <v>0</v>
      </c>
      <c r="F89" s="1420"/>
      <c r="G89" s="1426" t="s">
        <v>608</v>
      </c>
      <c r="H89" s="1427"/>
    </row>
    <row r="90" spans="1:8" ht="26.25" x14ac:dyDescent="0.25">
      <c r="A90" s="571">
        <f>H111*E11</f>
        <v>0</v>
      </c>
      <c r="B90" s="572"/>
      <c r="C90" s="572"/>
      <c r="D90" s="569" t="s">
        <v>402</v>
      </c>
      <c r="E90" s="570">
        <f>E64+1</f>
        <v>2018</v>
      </c>
      <c r="F90" s="572"/>
      <c r="G90" s="602" t="s">
        <v>609</v>
      </c>
      <c r="H90" s="603"/>
    </row>
    <row r="91" spans="1:8" ht="44.25" customHeight="1" x14ac:dyDescent="0.25">
      <c r="A91" s="574" t="s">
        <v>380</v>
      </c>
      <c r="B91" s="572"/>
      <c r="C91" s="572"/>
      <c r="D91" s="569"/>
      <c r="E91" s="570"/>
      <c r="F91" s="572"/>
      <c r="G91" s="575" t="s">
        <v>381</v>
      </c>
      <c r="H91" s="576">
        <f>'Planificación contratos'!D16</f>
        <v>23192.330885842708</v>
      </c>
    </row>
    <row r="92" spans="1:8" ht="18" x14ac:dyDescent="0.25">
      <c r="A92" s="571">
        <f>$A$40</f>
        <v>0</v>
      </c>
      <c r="B92" s="572"/>
      <c r="C92" s="572"/>
      <c r="D92" s="569"/>
      <c r="E92" s="570"/>
      <c r="F92" s="572"/>
      <c r="G92" s="577"/>
      <c r="H92" s="578"/>
    </row>
    <row r="93" spans="1:8" ht="16.5" customHeight="1" x14ac:dyDescent="0.2">
      <c r="A93" s="590" t="s">
        <v>611</v>
      </c>
      <c r="B93" s="590" t="s">
        <v>612</v>
      </c>
      <c r="C93" s="553" t="s">
        <v>611</v>
      </c>
      <c r="D93" s="553" t="s">
        <v>612</v>
      </c>
      <c r="E93" s="553" t="s">
        <v>611</v>
      </c>
      <c r="F93" s="553" t="s">
        <v>612</v>
      </c>
      <c r="G93" s="553" t="s">
        <v>611</v>
      </c>
      <c r="H93" s="553" t="s">
        <v>612</v>
      </c>
    </row>
    <row r="94" spans="1:8" ht="16.5" customHeight="1" thickBot="1" x14ac:dyDescent="0.25">
      <c r="A94" s="604"/>
      <c r="B94" s="605"/>
      <c r="C94" s="605"/>
      <c r="D94" s="605"/>
      <c r="E94" s="605"/>
      <c r="F94" s="605"/>
      <c r="G94" s="605"/>
      <c r="H94" s="605"/>
    </row>
    <row r="95" spans="1:8" ht="16.5" thickBot="1" x14ac:dyDescent="0.3">
      <c r="A95" s="1411" t="s">
        <v>474</v>
      </c>
      <c r="B95" s="1412"/>
      <c r="C95" s="1411" t="s">
        <v>475</v>
      </c>
      <c r="D95" s="1412"/>
      <c r="E95" s="1411" t="s">
        <v>476</v>
      </c>
      <c r="F95" s="1412"/>
      <c r="G95" s="1411" t="s">
        <v>477</v>
      </c>
      <c r="H95" s="1421"/>
    </row>
    <row r="96" spans="1:8" ht="13.5" customHeight="1" outlineLevel="1" thickBot="1" x14ac:dyDescent="0.25">
      <c r="A96" s="583" t="s">
        <v>478</v>
      </c>
      <c r="B96" s="583" t="s">
        <v>479</v>
      </c>
      <c r="C96" s="583" t="s">
        <v>478</v>
      </c>
      <c r="D96" s="583" t="s">
        <v>479</v>
      </c>
      <c r="E96" s="583" t="s">
        <v>478</v>
      </c>
      <c r="F96" s="583" t="s">
        <v>479</v>
      </c>
      <c r="G96" s="583" t="s">
        <v>478</v>
      </c>
      <c r="H96" s="583" t="s">
        <v>479</v>
      </c>
    </row>
    <row r="97" spans="1:8" ht="13.5" customHeight="1" outlineLevel="1" x14ac:dyDescent="0.2">
      <c r="A97" s="584" t="s">
        <v>480</v>
      </c>
      <c r="B97" s="606"/>
      <c r="C97" s="584" t="s">
        <v>480</v>
      </c>
      <c r="D97" s="606"/>
      <c r="E97" s="584" t="s">
        <v>480</v>
      </c>
      <c r="F97" s="606"/>
      <c r="G97" s="584" t="s">
        <v>480</v>
      </c>
      <c r="H97" s="607"/>
    </row>
    <row r="98" spans="1:8" ht="13.5" customHeight="1" outlineLevel="1" x14ac:dyDescent="0.2">
      <c r="A98" s="584" t="s">
        <v>481</v>
      </c>
      <c r="B98" s="606"/>
      <c r="C98" s="584" t="s">
        <v>481</v>
      </c>
      <c r="D98" s="606"/>
      <c r="E98" s="584" t="s">
        <v>481</v>
      </c>
      <c r="F98" s="606"/>
      <c r="G98" s="584" t="s">
        <v>481</v>
      </c>
      <c r="H98" s="607"/>
    </row>
    <row r="99" spans="1:8" ht="13.5" customHeight="1" outlineLevel="1" x14ac:dyDescent="0.2">
      <c r="A99" s="584" t="s">
        <v>482</v>
      </c>
      <c r="B99" s="606"/>
      <c r="C99" s="584" t="s">
        <v>482</v>
      </c>
      <c r="D99" s="606"/>
      <c r="E99" s="584" t="s">
        <v>482</v>
      </c>
      <c r="F99" s="606"/>
      <c r="G99" s="584" t="s">
        <v>482</v>
      </c>
      <c r="H99" s="607"/>
    </row>
    <row r="100" spans="1:8" ht="13.5" customHeight="1" outlineLevel="1" x14ac:dyDescent="0.2">
      <c r="A100" s="584" t="s">
        <v>483</v>
      </c>
      <c r="B100" s="606"/>
      <c r="C100" s="584" t="s">
        <v>483</v>
      </c>
      <c r="D100" s="606"/>
      <c r="E100" s="584" t="s">
        <v>483</v>
      </c>
      <c r="F100" s="606"/>
      <c r="G100" s="584" t="s">
        <v>483</v>
      </c>
      <c r="H100" s="607"/>
    </row>
    <row r="101" spans="1:8" ht="13.5" customHeight="1" outlineLevel="1" x14ac:dyDescent="0.2">
      <c r="A101" s="584" t="s">
        <v>484</v>
      </c>
      <c r="B101" s="606"/>
      <c r="C101" s="584" t="s">
        <v>484</v>
      </c>
      <c r="D101" s="606"/>
      <c r="E101" s="584" t="s">
        <v>484</v>
      </c>
      <c r="F101" s="606"/>
      <c r="G101" s="584" t="s">
        <v>484</v>
      </c>
      <c r="H101" s="607"/>
    </row>
    <row r="102" spans="1:8" ht="13.5" customHeight="1" outlineLevel="1" x14ac:dyDescent="0.2">
      <c r="A102" s="584" t="s">
        <v>485</v>
      </c>
      <c r="B102" s="606"/>
      <c r="C102" s="584" t="s">
        <v>485</v>
      </c>
      <c r="D102" s="606"/>
      <c r="E102" s="584" t="s">
        <v>485</v>
      </c>
      <c r="F102" s="606"/>
      <c r="G102" s="584" t="s">
        <v>485</v>
      </c>
      <c r="H102" s="607"/>
    </row>
    <row r="103" spans="1:8" ht="13.5" customHeight="1" outlineLevel="1" x14ac:dyDescent="0.2">
      <c r="A103" s="584" t="s">
        <v>486</v>
      </c>
      <c r="B103" s="606"/>
      <c r="C103" s="584" t="s">
        <v>486</v>
      </c>
      <c r="D103" s="606"/>
      <c r="E103" s="584" t="s">
        <v>486</v>
      </c>
      <c r="F103" s="606"/>
      <c r="G103" s="584" t="s">
        <v>486</v>
      </c>
      <c r="H103" s="607"/>
    </row>
    <row r="104" spans="1:8" ht="13.5" customHeight="1" outlineLevel="1" x14ac:dyDescent="0.2">
      <c r="A104" s="584" t="s">
        <v>487</v>
      </c>
      <c r="B104" s="606"/>
      <c r="C104" s="584" t="s">
        <v>487</v>
      </c>
      <c r="D104" s="606"/>
      <c r="E104" s="584" t="s">
        <v>487</v>
      </c>
      <c r="F104" s="606"/>
      <c r="G104" s="584" t="s">
        <v>487</v>
      </c>
      <c r="H104" s="607"/>
    </row>
    <row r="105" spans="1:8" ht="13.5" customHeight="1" outlineLevel="1" x14ac:dyDescent="0.2">
      <c r="A105" s="584" t="s">
        <v>488</v>
      </c>
      <c r="B105" s="606"/>
      <c r="C105" s="584" t="s">
        <v>488</v>
      </c>
      <c r="D105" s="606"/>
      <c r="E105" s="584" t="s">
        <v>488</v>
      </c>
      <c r="F105" s="606"/>
      <c r="G105" s="584" t="s">
        <v>488</v>
      </c>
      <c r="H105" s="607"/>
    </row>
    <row r="106" spans="1:8" ht="13.5" customHeight="1" outlineLevel="1" x14ac:dyDescent="0.2">
      <c r="A106" s="584" t="s">
        <v>489</v>
      </c>
      <c r="B106" s="606"/>
      <c r="C106" s="584" t="s">
        <v>489</v>
      </c>
      <c r="D106" s="606"/>
      <c r="E106" s="584" t="s">
        <v>489</v>
      </c>
      <c r="F106" s="606"/>
      <c r="G106" s="584" t="s">
        <v>489</v>
      </c>
      <c r="H106" s="607"/>
    </row>
    <row r="107" spans="1:8" ht="13.5" customHeight="1" outlineLevel="1" x14ac:dyDescent="0.2">
      <c r="A107" s="584" t="s">
        <v>490</v>
      </c>
      <c r="B107" s="606"/>
      <c r="C107" s="584" t="s">
        <v>490</v>
      </c>
      <c r="D107" s="606"/>
      <c r="E107" s="584" t="s">
        <v>490</v>
      </c>
      <c r="F107" s="606"/>
      <c r="G107" s="584" t="s">
        <v>490</v>
      </c>
      <c r="H107" s="607"/>
    </row>
    <row r="108" spans="1:8" ht="13.5" customHeight="1" outlineLevel="1" x14ac:dyDescent="0.2">
      <c r="A108" s="584" t="s">
        <v>491</v>
      </c>
      <c r="B108" s="606"/>
      <c r="C108" s="584" t="s">
        <v>491</v>
      </c>
      <c r="D108" s="606"/>
      <c r="E108" s="584" t="s">
        <v>491</v>
      </c>
      <c r="F108" s="606"/>
      <c r="G108" s="584" t="s">
        <v>491</v>
      </c>
      <c r="H108" s="607"/>
    </row>
    <row r="109" spans="1:8" ht="13.5" customHeight="1" outlineLevel="1" x14ac:dyDescent="0.2">
      <c r="A109" s="584" t="s">
        <v>492</v>
      </c>
      <c r="B109" s="606"/>
      <c r="C109" s="584" t="s">
        <v>492</v>
      </c>
      <c r="D109" s="606"/>
      <c r="E109" s="584" t="s">
        <v>492</v>
      </c>
      <c r="F109" s="606"/>
      <c r="G109" s="584" t="s">
        <v>492</v>
      </c>
      <c r="H109" s="607"/>
    </row>
    <row r="110" spans="1:8" ht="14.25" thickBot="1" x14ac:dyDescent="0.3">
      <c r="A110" s="585" t="s">
        <v>493</v>
      </c>
      <c r="B110" s="586">
        <f>SUM(B97:B109)</f>
        <v>0</v>
      </c>
      <c r="C110" s="585" t="s">
        <v>493</v>
      </c>
      <c r="D110" s="586">
        <f>SUM(D97:D109)</f>
        <v>0</v>
      </c>
      <c r="E110" s="585" t="s">
        <v>493</v>
      </c>
      <c r="F110" s="586">
        <f>SUM(F97:F109)</f>
        <v>0</v>
      </c>
      <c r="G110" s="585" t="s">
        <v>493</v>
      </c>
      <c r="H110" s="587">
        <f>SUM(H97:H109)</f>
        <v>0</v>
      </c>
    </row>
    <row r="111" spans="1:8" ht="14.25" thickBot="1" x14ac:dyDescent="0.3">
      <c r="A111" s="1435" t="s">
        <v>494</v>
      </c>
      <c r="B111" s="1436"/>
      <c r="C111" s="1436"/>
      <c r="D111" s="1436"/>
      <c r="E111" s="1436"/>
      <c r="F111" s="1436"/>
      <c r="G111" s="1437"/>
      <c r="H111" s="588">
        <f>IF((B110+D110+F110+H110)&gt;$F$3,"Demasiadas horas asignadas",(B110+D110+F110+H110))</f>
        <v>0</v>
      </c>
    </row>
    <row r="115" spans="1:8" ht="32.25" customHeight="1" x14ac:dyDescent="0.25">
      <c r="A115" s="568" t="s">
        <v>379</v>
      </c>
      <c r="B115" s="1425" t="s">
        <v>596</v>
      </c>
      <c r="C115" s="1425"/>
      <c r="D115" s="1425"/>
      <c r="E115" s="1419">
        <f>A3</f>
        <v>0</v>
      </c>
      <c r="F115" s="1420"/>
      <c r="G115" s="1426" t="s">
        <v>608</v>
      </c>
      <c r="H115" s="1427"/>
    </row>
    <row r="116" spans="1:8" ht="26.25" x14ac:dyDescent="0.25">
      <c r="A116" s="571">
        <f>H137*E11</f>
        <v>0</v>
      </c>
      <c r="B116" s="572"/>
      <c r="C116" s="572"/>
      <c r="D116" s="569" t="s">
        <v>402</v>
      </c>
      <c r="E116" s="570">
        <f>E90+1</f>
        <v>2019</v>
      </c>
      <c r="F116" s="570"/>
      <c r="G116" s="602" t="s">
        <v>609</v>
      </c>
      <c r="H116" s="603"/>
    </row>
    <row r="117" spans="1:8" ht="44.25" customHeight="1" x14ac:dyDescent="0.25">
      <c r="A117" s="574" t="s">
        <v>380</v>
      </c>
      <c r="B117" s="572"/>
      <c r="C117" s="572"/>
      <c r="D117" s="569"/>
      <c r="E117" s="570"/>
      <c r="F117" s="570"/>
      <c r="G117" s="575" t="s">
        <v>381</v>
      </c>
      <c r="H117" s="576">
        <f>'Planificación contratos'!D17</f>
        <v>20923.107847790277</v>
      </c>
    </row>
    <row r="118" spans="1:8" ht="18" x14ac:dyDescent="0.25">
      <c r="A118" s="571">
        <f>$A$40</f>
        <v>0</v>
      </c>
      <c r="B118" s="572"/>
      <c r="C118" s="572"/>
      <c r="D118" s="569"/>
      <c r="E118" s="570"/>
      <c r="F118" s="570"/>
      <c r="G118" s="577"/>
      <c r="H118" s="578"/>
    </row>
    <row r="119" spans="1:8" ht="16.5" customHeight="1" x14ac:dyDescent="0.2">
      <c r="A119" s="590" t="s">
        <v>611</v>
      </c>
      <c r="B119" s="590" t="s">
        <v>612</v>
      </c>
      <c r="C119" s="553" t="s">
        <v>611</v>
      </c>
      <c r="D119" s="553" t="s">
        <v>612</v>
      </c>
      <c r="E119" s="553" t="s">
        <v>611</v>
      </c>
      <c r="F119" s="553" t="s">
        <v>612</v>
      </c>
      <c r="G119" s="553" t="s">
        <v>611</v>
      </c>
      <c r="H119" s="553" t="s">
        <v>612</v>
      </c>
    </row>
    <row r="120" spans="1:8" ht="16.5" customHeight="1" thickBot="1" x14ac:dyDescent="0.25">
      <c r="A120" s="604"/>
      <c r="B120" s="605"/>
      <c r="C120" s="605"/>
      <c r="D120" s="605"/>
      <c r="E120" s="605"/>
      <c r="F120" s="605"/>
      <c r="G120" s="605"/>
      <c r="H120" s="605"/>
    </row>
    <row r="121" spans="1:8" ht="16.5" thickBot="1" x14ac:dyDescent="0.3">
      <c r="A121" s="1411" t="s">
        <v>474</v>
      </c>
      <c r="B121" s="1412"/>
      <c r="C121" s="1411" t="s">
        <v>475</v>
      </c>
      <c r="D121" s="1412"/>
      <c r="E121" s="1411" t="s">
        <v>476</v>
      </c>
      <c r="F121" s="1412"/>
      <c r="G121" s="1411" t="s">
        <v>477</v>
      </c>
      <c r="H121" s="1421"/>
    </row>
    <row r="122" spans="1:8" ht="13.5" outlineLevel="1" thickBot="1" x14ac:dyDescent="0.25">
      <c r="A122" s="583" t="s">
        <v>478</v>
      </c>
      <c r="B122" s="583" t="s">
        <v>479</v>
      </c>
      <c r="C122" s="583" t="s">
        <v>478</v>
      </c>
      <c r="D122" s="583" t="s">
        <v>479</v>
      </c>
      <c r="E122" s="583" t="s">
        <v>478</v>
      </c>
      <c r="F122" s="583" t="s">
        <v>479</v>
      </c>
      <c r="G122" s="583" t="s">
        <v>478</v>
      </c>
      <c r="H122" s="583" t="s">
        <v>479</v>
      </c>
    </row>
    <row r="123" spans="1:8" ht="13.5" outlineLevel="1" x14ac:dyDescent="0.2">
      <c r="A123" s="584" t="s">
        <v>480</v>
      </c>
      <c r="B123" s="606"/>
      <c r="C123" s="584" t="s">
        <v>480</v>
      </c>
      <c r="D123" s="606"/>
      <c r="E123" s="584" t="s">
        <v>480</v>
      </c>
      <c r="F123" s="606"/>
      <c r="G123" s="584" t="s">
        <v>480</v>
      </c>
      <c r="H123" s="607"/>
    </row>
    <row r="124" spans="1:8" ht="13.5" outlineLevel="1" x14ac:dyDescent="0.2">
      <c r="A124" s="584" t="s">
        <v>481</v>
      </c>
      <c r="B124" s="606"/>
      <c r="C124" s="584" t="s">
        <v>481</v>
      </c>
      <c r="D124" s="606"/>
      <c r="E124" s="584" t="s">
        <v>481</v>
      </c>
      <c r="F124" s="606"/>
      <c r="G124" s="584" t="s">
        <v>481</v>
      </c>
      <c r="H124" s="607"/>
    </row>
    <row r="125" spans="1:8" ht="13.5" outlineLevel="1" x14ac:dyDescent="0.2">
      <c r="A125" s="584" t="s">
        <v>482</v>
      </c>
      <c r="B125" s="606"/>
      <c r="C125" s="584" t="s">
        <v>482</v>
      </c>
      <c r="D125" s="606"/>
      <c r="E125" s="584" t="s">
        <v>482</v>
      </c>
      <c r="F125" s="606"/>
      <c r="G125" s="584" t="s">
        <v>482</v>
      </c>
      <c r="H125" s="607"/>
    </row>
    <row r="126" spans="1:8" ht="13.5" outlineLevel="1" x14ac:dyDescent="0.2">
      <c r="A126" s="584" t="s">
        <v>483</v>
      </c>
      <c r="B126" s="606"/>
      <c r="C126" s="584" t="s">
        <v>483</v>
      </c>
      <c r="D126" s="606"/>
      <c r="E126" s="584" t="s">
        <v>483</v>
      </c>
      <c r="F126" s="606"/>
      <c r="G126" s="584" t="s">
        <v>483</v>
      </c>
      <c r="H126" s="607"/>
    </row>
    <row r="127" spans="1:8" ht="13.5" outlineLevel="1" x14ac:dyDescent="0.2">
      <c r="A127" s="584" t="s">
        <v>484</v>
      </c>
      <c r="B127" s="606"/>
      <c r="C127" s="584" t="s">
        <v>484</v>
      </c>
      <c r="D127" s="606"/>
      <c r="E127" s="584" t="s">
        <v>484</v>
      </c>
      <c r="F127" s="606"/>
      <c r="G127" s="584" t="s">
        <v>484</v>
      </c>
      <c r="H127" s="607"/>
    </row>
    <row r="128" spans="1:8" ht="13.5" outlineLevel="1" x14ac:dyDescent="0.2">
      <c r="A128" s="584" t="s">
        <v>485</v>
      </c>
      <c r="B128" s="606"/>
      <c r="C128" s="584" t="s">
        <v>485</v>
      </c>
      <c r="D128" s="606"/>
      <c r="E128" s="584" t="s">
        <v>485</v>
      </c>
      <c r="F128" s="606"/>
      <c r="G128" s="584" t="s">
        <v>485</v>
      </c>
      <c r="H128" s="607"/>
    </row>
    <row r="129" spans="1:8" ht="13.5" outlineLevel="1" x14ac:dyDescent="0.2">
      <c r="A129" s="584" t="s">
        <v>486</v>
      </c>
      <c r="B129" s="606"/>
      <c r="C129" s="584" t="s">
        <v>486</v>
      </c>
      <c r="D129" s="606"/>
      <c r="E129" s="584" t="s">
        <v>486</v>
      </c>
      <c r="F129" s="606"/>
      <c r="G129" s="584" t="s">
        <v>486</v>
      </c>
      <c r="H129" s="607"/>
    </row>
    <row r="130" spans="1:8" ht="13.5" outlineLevel="1" x14ac:dyDescent="0.2">
      <c r="A130" s="584" t="s">
        <v>487</v>
      </c>
      <c r="B130" s="606"/>
      <c r="C130" s="584" t="s">
        <v>487</v>
      </c>
      <c r="D130" s="606"/>
      <c r="E130" s="584" t="s">
        <v>487</v>
      </c>
      <c r="F130" s="606"/>
      <c r="G130" s="584" t="s">
        <v>487</v>
      </c>
      <c r="H130" s="607"/>
    </row>
    <row r="131" spans="1:8" ht="13.5" outlineLevel="1" x14ac:dyDescent="0.2">
      <c r="A131" s="584" t="s">
        <v>488</v>
      </c>
      <c r="B131" s="606"/>
      <c r="C131" s="584" t="s">
        <v>488</v>
      </c>
      <c r="D131" s="606"/>
      <c r="E131" s="584" t="s">
        <v>488</v>
      </c>
      <c r="F131" s="606"/>
      <c r="G131" s="584" t="s">
        <v>488</v>
      </c>
      <c r="H131" s="607"/>
    </row>
    <row r="132" spans="1:8" ht="13.5" outlineLevel="1" x14ac:dyDescent="0.2">
      <c r="A132" s="584" t="s">
        <v>489</v>
      </c>
      <c r="B132" s="606"/>
      <c r="C132" s="584" t="s">
        <v>489</v>
      </c>
      <c r="D132" s="606"/>
      <c r="E132" s="584" t="s">
        <v>489</v>
      </c>
      <c r="F132" s="606"/>
      <c r="G132" s="584" t="s">
        <v>489</v>
      </c>
      <c r="H132" s="607"/>
    </row>
    <row r="133" spans="1:8" ht="13.5" outlineLevel="1" x14ac:dyDescent="0.2">
      <c r="A133" s="584" t="s">
        <v>490</v>
      </c>
      <c r="B133" s="606"/>
      <c r="C133" s="584" t="s">
        <v>490</v>
      </c>
      <c r="D133" s="606"/>
      <c r="E133" s="584" t="s">
        <v>490</v>
      </c>
      <c r="F133" s="606"/>
      <c r="G133" s="584" t="s">
        <v>490</v>
      </c>
      <c r="H133" s="607"/>
    </row>
    <row r="134" spans="1:8" ht="13.5" outlineLevel="1" x14ac:dyDescent="0.2">
      <c r="A134" s="584" t="s">
        <v>491</v>
      </c>
      <c r="B134" s="606"/>
      <c r="C134" s="584" t="s">
        <v>491</v>
      </c>
      <c r="D134" s="606"/>
      <c r="E134" s="584" t="s">
        <v>491</v>
      </c>
      <c r="F134" s="606"/>
      <c r="G134" s="584" t="s">
        <v>491</v>
      </c>
      <c r="H134" s="607"/>
    </row>
    <row r="135" spans="1:8" ht="13.5" outlineLevel="1" x14ac:dyDescent="0.2">
      <c r="A135" s="584" t="s">
        <v>492</v>
      </c>
      <c r="B135" s="606"/>
      <c r="C135" s="584" t="s">
        <v>492</v>
      </c>
      <c r="D135" s="606"/>
      <c r="E135" s="584" t="s">
        <v>492</v>
      </c>
      <c r="F135" s="606"/>
      <c r="G135" s="584" t="s">
        <v>492</v>
      </c>
      <c r="H135" s="607"/>
    </row>
    <row r="136" spans="1:8" ht="14.25" thickBot="1" x14ac:dyDescent="0.3">
      <c r="A136" s="585" t="s">
        <v>493</v>
      </c>
      <c r="B136" s="586">
        <f>SUM(B123:B135)</f>
        <v>0</v>
      </c>
      <c r="C136" s="585" t="s">
        <v>493</v>
      </c>
      <c r="D136" s="586">
        <f>SUM(D123:D135)</f>
        <v>0</v>
      </c>
      <c r="E136" s="585" t="s">
        <v>493</v>
      </c>
      <c r="F136" s="586">
        <f>SUM(F123:F135)</f>
        <v>0</v>
      </c>
      <c r="G136" s="585" t="s">
        <v>493</v>
      </c>
      <c r="H136" s="587">
        <f>SUM(H123:H135)</f>
        <v>0</v>
      </c>
    </row>
    <row r="137" spans="1:8" ht="14.25" thickBot="1" x14ac:dyDescent="0.3">
      <c r="A137" s="1435" t="s">
        <v>494</v>
      </c>
      <c r="B137" s="1436"/>
      <c r="C137" s="1436"/>
      <c r="D137" s="1436"/>
      <c r="E137" s="1436"/>
      <c r="F137" s="1436"/>
      <c r="G137" s="1437"/>
      <c r="H137" s="588">
        <f>IF((B136+D136+F136+H136)&gt;$F$3,"Demasiadas horas asignadas",(B136+D136+F136+H136))</f>
        <v>0</v>
      </c>
    </row>
    <row r="138" spans="1:8" ht="13.5" x14ac:dyDescent="0.25">
      <c r="A138" s="591"/>
      <c r="B138" s="591"/>
      <c r="C138" s="591"/>
      <c r="D138" s="591"/>
      <c r="E138" s="591"/>
      <c r="F138" s="591"/>
      <c r="G138" s="591"/>
      <c r="H138" s="592"/>
    </row>
    <row r="139" spans="1:8" ht="13.5" x14ac:dyDescent="0.25">
      <c r="A139" s="591"/>
      <c r="B139" s="591"/>
      <c r="C139" s="591"/>
      <c r="D139" s="591"/>
      <c r="E139" s="591"/>
      <c r="F139" s="591"/>
      <c r="G139" s="591"/>
      <c r="H139" s="592"/>
    </row>
    <row r="140" spans="1:8" ht="13.5" x14ac:dyDescent="0.25">
      <c r="A140" s="591"/>
      <c r="B140" s="591"/>
      <c r="C140" s="591"/>
      <c r="D140" s="591"/>
      <c r="E140" s="591"/>
      <c r="F140" s="591"/>
      <c r="G140" s="591"/>
      <c r="H140" s="592"/>
    </row>
    <row r="143" spans="1:8" ht="18" x14ac:dyDescent="0.25">
      <c r="B143" s="1425" t="s">
        <v>598</v>
      </c>
      <c r="C143" s="1425"/>
      <c r="D143" s="1425"/>
      <c r="E143" s="1431">
        <f>A3</f>
        <v>0</v>
      </c>
      <c r="F143" s="1431"/>
    </row>
    <row r="144" spans="1:8" ht="13.5" thickBot="1" x14ac:dyDescent="0.25">
      <c r="F144" s="567"/>
    </row>
    <row r="145" spans="1:7" ht="16.5" customHeight="1" thickBot="1" x14ac:dyDescent="0.25">
      <c r="A145" s="1438" t="s">
        <v>519</v>
      </c>
      <c r="B145" s="1439"/>
      <c r="C145" s="1439"/>
      <c r="D145" s="1439"/>
      <c r="E145" s="1439"/>
      <c r="F145" s="1439"/>
      <c r="G145" s="1440"/>
    </row>
    <row r="146" spans="1:7" ht="26.25" customHeight="1" outlineLevel="1" thickBot="1" x14ac:dyDescent="0.25">
      <c r="A146" s="1416" t="s">
        <v>496</v>
      </c>
      <c r="B146" s="1417"/>
      <c r="C146" s="1417"/>
      <c r="D146" s="1417"/>
      <c r="E146" s="1418"/>
      <c r="F146" s="593" t="s">
        <v>497</v>
      </c>
      <c r="G146" s="594" t="s">
        <v>495</v>
      </c>
    </row>
    <row r="147" spans="1:7" outlineLevel="1" x14ac:dyDescent="0.2">
      <c r="A147" s="1402" t="s">
        <v>599</v>
      </c>
      <c r="B147" s="1403"/>
      <c r="C147" s="1403"/>
      <c r="D147" s="1403"/>
      <c r="E147" s="1404"/>
      <c r="F147" s="608"/>
      <c r="G147" s="595">
        <f>$D$8-F147</f>
        <v>2944.027397260274</v>
      </c>
    </row>
    <row r="148" spans="1:7" outlineLevel="1" x14ac:dyDescent="0.2">
      <c r="A148" s="1413"/>
      <c r="B148" s="1414"/>
      <c r="C148" s="1414"/>
      <c r="D148" s="1414"/>
      <c r="E148" s="1415"/>
      <c r="F148" s="609"/>
      <c r="G148" s="596">
        <f t="shared" ref="G148:G153" si="0">IF(F148&gt;0,(G147-F148), )</f>
        <v>0</v>
      </c>
    </row>
    <row r="149" spans="1:7" outlineLevel="1" x14ac:dyDescent="0.2">
      <c r="A149" s="1413"/>
      <c r="B149" s="1414"/>
      <c r="C149" s="1414"/>
      <c r="D149" s="1414"/>
      <c r="E149" s="1415"/>
      <c r="F149" s="610"/>
      <c r="G149" s="596">
        <f t="shared" si="0"/>
        <v>0</v>
      </c>
    </row>
    <row r="150" spans="1:7" outlineLevel="1" x14ac:dyDescent="0.2">
      <c r="A150" s="1405"/>
      <c r="B150" s="1406"/>
      <c r="C150" s="1406"/>
      <c r="D150" s="1406"/>
      <c r="E150" s="1407"/>
      <c r="F150" s="611"/>
      <c r="G150" s="596">
        <f t="shared" si="0"/>
        <v>0</v>
      </c>
    </row>
    <row r="151" spans="1:7" outlineLevel="1" x14ac:dyDescent="0.2">
      <c r="A151" s="1405"/>
      <c r="B151" s="1406"/>
      <c r="C151" s="1406"/>
      <c r="D151" s="1406"/>
      <c r="E151" s="1407"/>
      <c r="F151" s="612"/>
      <c r="G151" s="596">
        <f t="shared" si="0"/>
        <v>0</v>
      </c>
    </row>
    <row r="152" spans="1:7" outlineLevel="1" x14ac:dyDescent="0.2">
      <c r="A152" s="1432"/>
      <c r="B152" s="1433"/>
      <c r="C152" s="1433"/>
      <c r="D152" s="1433"/>
      <c r="E152" s="1434"/>
      <c r="F152" s="612"/>
      <c r="G152" s="596">
        <f t="shared" si="0"/>
        <v>0</v>
      </c>
    </row>
    <row r="153" spans="1:7" ht="13.5" outlineLevel="1" thickBot="1" x14ac:dyDescent="0.25">
      <c r="A153" s="1428"/>
      <c r="B153" s="1429"/>
      <c r="C153" s="1429"/>
      <c r="D153" s="1429"/>
      <c r="E153" s="1430"/>
      <c r="F153" s="613"/>
      <c r="G153" s="597">
        <f t="shared" si="0"/>
        <v>0</v>
      </c>
    </row>
    <row r="155" spans="1:7" ht="20.25" x14ac:dyDescent="0.3">
      <c r="G155" s="598">
        <f>D8-(SUM(F147:F153))</f>
        <v>2944.027397260274</v>
      </c>
    </row>
  </sheetData>
  <sheetProtection selectLockedCells="1"/>
  <mergeCells count="77">
    <mergeCell ref="A150:E150"/>
    <mergeCell ref="A151:E151"/>
    <mergeCell ref="A152:E152"/>
    <mergeCell ref="A153:E153"/>
    <mergeCell ref="A146:E146"/>
    <mergeCell ref="A147:E147"/>
    <mergeCell ref="A148:E148"/>
    <mergeCell ref="A149:E149"/>
    <mergeCell ref="A137:G137"/>
    <mergeCell ref="B143:D143"/>
    <mergeCell ref="E143:F143"/>
    <mergeCell ref="A145:G145"/>
    <mergeCell ref="A121:B121"/>
    <mergeCell ref="C121:D121"/>
    <mergeCell ref="E121:F121"/>
    <mergeCell ref="G121:H121"/>
    <mergeCell ref="A111:G111"/>
    <mergeCell ref="B115:D115"/>
    <mergeCell ref="E115:F115"/>
    <mergeCell ref="G115:H115"/>
    <mergeCell ref="A95:B95"/>
    <mergeCell ref="C95:D95"/>
    <mergeCell ref="E95:F95"/>
    <mergeCell ref="G95:H95"/>
    <mergeCell ref="A85:G85"/>
    <mergeCell ref="B89:D89"/>
    <mergeCell ref="E89:F89"/>
    <mergeCell ref="G89:H89"/>
    <mergeCell ref="A69:B69"/>
    <mergeCell ref="C69:D69"/>
    <mergeCell ref="E69:F69"/>
    <mergeCell ref="G69:H69"/>
    <mergeCell ref="A59:G59"/>
    <mergeCell ref="B63:D63"/>
    <mergeCell ref="E63:F63"/>
    <mergeCell ref="G63:H63"/>
    <mergeCell ref="G37:H37"/>
    <mergeCell ref="A43:B43"/>
    <mergeCell ref="C43:D43"/>
    <mergeCell ref="E43:F43"/>
    <mergeCell ref="G43:H43"/>
    <mergeCell ref="B35:E35"/>
    <mergeCell ref="B37:D37"/>
    <mergeCell ref="E37:F37"/>
    <mergeCell ref="A19:B19"/>
    <mergeCell ref="A20:B20"/>
    <mergeCell ref="A21:B21"/>
    <mergeCell ref="A22:B22"/>
    <mergeCell ref="A27:A29"/>
    <mergeCell ref="B27:B29"/>
    <mergeCell ref="D6:E6"/>
    <mergeCell ref="A8:A10"/>
    <mergeCell ref="B8:B10"/>
    <mergeCell ref="G9:H9"/>
    <mergeCell ref="A23:B23"/>
    <mergeCell ref="C17:H17"/>
    <mergeCell ref="G13:H13"/>
    <mergeCell ref="A18:B18"/>
    <mergeCell ref="C18:F18"/>
    <mergeCell ref="G18:H18"/>
    <mergeCell ref="A1:H1"/>
    <mergeCell ref="A2:B2"/>
    <mergeCell ref="A3:B3"/>
    <mergeCell ref="D5:E5"/>
    <mergeCell ref="G5:H5"/>
    <mergeCell ref="K28:K29"/>
    <mergeCell ref="L28:L29"/>
    <mergeCell ref="C27:C29"/>
    <mergeCell ref="D27:D29"/>
    <mergeCell ref="E27:E29"/>
    <mergeCell ref="F27:I27"/>
    <mergeCell ref="J27:L27"/>
    <mergeCell ref="F28:F29"/>
    <mergeCell ref="G28:G29"/>
    <mergeCell ref="H28:H29"/>
    <mergeCell ref="I28:I29"/>
    <mergeCell ref="J28:J29"/>
  </mergeCells>
  <phoneticPr fontId="3" type="noConversion"/>
  <conditionalFormatting sqref="G155">
    <cfRule type="cellIs" dxfId="83" priority="3" stopIfTrue="1" operator="greaterThan">
      <formula>0</formula>
    </cfRule>
  </conditionalFormatting>
  <conditionalFormatting sqref="G147:G153">
    <cfRule type="cellIs" dxfId="82" priority="4" stopIfTrue="1" operator="equal">
      <formula>0</formula>
    </cfRule>
  </conditionalFormatting>
  <conditionalFormatting sqref="H8">
    <cfRule type="cellIs" dxfId="81" priority="1" stopIfTrue="1" operator="lessThan">
      <formula>0</formula>
    </cfRule>
    <cfRule type="cellIs" priority="2" stopIfTrue="1" operator="lessThan">
      <formula>0</formula>
    </cfRule>
  </conditionalFormatting>
  <dataValidations count="9">
    <dataValidation type="list" allowBlank="1" showInputMessage="1" showErrorMessage="1" sqref="D6:E6">
      <formula1>"CONTRATO,BECA"</formula1>
    </dataValidation>
    <dataValidation type="list" allowBlank="1" showInputMessage="1" showErrorMessage="1" sqref="E14">
      <formula1>"Propio,Externo"</formula1>
    </dataValidation>
    <dataValidation type="whole" operator="greaterThan" allowBlank="1" showErrorMessage="1" errorTitle="NÚMERO DE HORAS" error="Esta casilla sólo admite números enteros mayores que cero. " promptTitle="Horas imputadas por tarea" prompt="Señale el número de horas totales que se imputan al proyecto para esta tarea y para la persona que se declara." sqref="F147:F153">
      <formula1>0</formula1>
    </dataValidation>
    <dataValidation type="list" allowBlank="1" showInputMessage="1" showErrorMessage="1" sqref="G37:H37 G63:H63 G89:H89 G115:H115">
      <formula1>"PLANIFICACIÓN INICIAL,MODIFICACION 1,MODIFICACIÓN 2,MODIFICACIÓN 3"</formula1>
    </dataValidation>
    <dataValidation type="list" allowBlank="1" showErrorMessage="1" errorTitle="Escoja una tarea de la lista" error="Si la lista de tareas o su carga horaria han cambiado, por favor, comuníquelo a la OTRI-UCM en el 6472." promptTitle="Asignación de tareas" prompt="Declare la tarea de investigación en la que ha participado la persona cuyas horas se declaran. Sólo puede escoger entre las tareas del listado, que coinciden con las declaradas en la solicitud." sqref="A147:E153">
      <formula1>TAREAS</formula1>
    </dataValidation>
    <dataValidation type="list" showInputMessage="1" showErrorMessage="1" sqref="D3">
      <formula1>CATPROF</formula1>
    </dataValidation>
    <dataValidation type="date" operator="lessThanOrEqual" allowBlank="1" showInputMessage="1" showErrorMessage="1" errorTitle="ERROR EN FECHA" error="La fecha de finalización del último trimestre presupuestado no puede superar la del final del proyecto. " sqref="H120">
      <formula1>B14</formula1>
    </dataValidation>
    <dataValidation type="date" operator="greaterThan" allowBlank="1" showInputMessage="1" showErrorMessage="1" errorTitle="ERROR EN FECHA" error="Debe introducir un valor posterior a fecha fin del último trimestre presupuestado_x000a_" sqref="A120 A68 A94">
      <formula1>H42</formula1>
    </dataValidation>
    <dataValidation type="date" operator="greaterThanOrEqual" allowBlank="1" showInputMessage="1" showErrorMessage="1" errorTitle="ERROR EN FECHA " error="Debe introducir una fecha que sea igual o posterior a la fecha de inicio del proyecto" sqref="A42">
      <formula1>B13</formula1>
    </dataValidation>
  </dataValidations>
  <hyperlinks>
    <hyperlink ref="A18:B18" location="'Planificación contratos'!A1" display="Volver a planificación de contratos"/>
  </hyperlinks>
  <pageMargins left="0.75" right="0.75" top="1" bottom="1" header="0" footer="0"/>
  <headerFooter alignWithMargins="0"/>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8"/>
  </sheetPr>
  <dimension ref="A1:N155"/>
  <sheetViews>
    <sheetView showGridLines="0" zoomScale="70" workbookViewId="0">
      <selection sqref="A1:IV36"/>
    </sheetView>
  </sheetViews>
  <sheetFormatPr baseColWidth="10" defaultColWidth="11.42578125" defaultRowHeight="12.75" outlineLevelRow="1" x14ac:dyDescent="0.2"/>
  <cols>
    <col min="1" max="8" width="22.7109375" style="553" customWidth="1"/>
    <col min="9" max="9" width="17.140625" style="548" bestFit="1" customWidth="1"/>
    <col min="10" max="10" width="29.140625" style="548" bestFit="1" customWidth="1"/>
    <col min="11" max="11" width="13.42578125" style="548" bestFit="1" customWidth="1"/>
    <col min="12" max="12" width="14.85546875" style="548" bestFit="1" customWidth="1"/>
    <col min="13" max="13" width="13.42578125" style="548" bestFit="1" customWidth="1"/>
    <col min="14" max="16384" width="11.42578125" style="548"/>
  </cols>
  <sheetData>
    <row r="1" spans="1:10" ht="61.5" customHeight="1" thickBot="1" x14ac:dyDescent="0.25">
      <c r="A1" s="1441" t="s">
        <v>597</v>
      </c>
      <c r="B1" s="1442"/>
      <c r="C1" s="1442"/>
      <c r="D1" s="1442"/>
      <c r="E1" s="1442"/>
      <c r="F1" s="1442"/>
      <c r="G1" s="1442"/>
      <c r="H1" s="1442"/>
    </row>
    <row r="2" spans="1:10" ht="14.25" customHeight="1" thickBot="1" x14ac:dyDescent="0.25">
      <c r="A2" s="1438" t="s">
        <v>226</v>
      </c>
      <c r="B2" s="1448"/>
      <c r="C2" s="549" t="s">
        <v>468</v>
      </c>
      <c r="D2" s="550" t="s">
        <v>469</v>
      </c>
      <c r="E2" s="551" t="s">
        <v>470</v>
      </c>
      <c r="F2" s="551" t="s">
        <v>471</v>
      </c>
      <c r="G2" s="551" t="s">
        <v>472</v>
      </c>
      <c r="H2" s="551" t="s">
        <v>473</v>
      </c>
    </row>
    <row r="3" spans="1:10" ht="15.75" thickBot="1" x14ac:dyDescent="0.25">
      <c r="A3" s="1449"/>
      <c r="B3" s="1450"/>
      <c r="C3" s="599"/>
      <c r="D3" s="600" t="s">
        <v>228</v>
      </c>
      <c r="E3" s="600"/>
      <c r="F3" s="552">
        <f>IF($E$14="Propio",987,1470)</f>
        <v>1470</v>
      </c>
      <c r="G3" s="741">
        <f>B30</f>
        <v>40909</v>
      </c>
      <c r="H3" s="741">
        <f>C30</f>
        <v>41639</v>
      </c>
    </row>
    <row r="4" spans="1:10" ht="27" thickBot="1" x14ac:dyDescent="0.25">
      <c r="A4" s="546"/>
      <c r="B4" s="547"/>
      <c r="C4" s="547"/>
      <c r="D4" s="547"/>
      <c r="E4" s="547"/>
      <c r="F4" s="547"/>
      <c r="G4" s="547"/>
      <c r="H4" s="547"/>
    </row>
    <row r="5" spans="1:10" ht="16.5" thickBot="1" x14ac:dyDescent="0.3">
      <c r="A5" s="210" t="s">
        <v>635</v>
      </c>
      <c r="B5" s="211">
        <f>'Solicitud para cumplimentar'!B4:J4</f>
        <v>0</v>
      </c>
      <c r="D5" s="1446" t="s">
        <v>382</v>
      </c>
      <c r="E5" s="1447"/>
      <c r="G5" s="1452" t="s">
        <v>772</v>
      </c>
      <c r="H5" s="1452"/>
      <c r="I5" s="566"/>
      <c r="J5" s="355"/>
    </row>
    <row r="6" spans="1:10" ht="32.25" thickBot="1" x14ac:dyDescent="0.3">
      <c r="A6" s="213" t="s">
        <v>636</v>
      </c>
      <c r="B6" s="214">
        <f>'Solicitud para cumplimentar'!B6:M6</f>
        <v>0</v>
      </c>
      <c r="D6" s="1444"/>
      <c r="E6" s="1445"/>
      <c r="G6" s="554" t="s">
        <v>766</v>
      </c>
      <c r="H6" s="555" t="s">
        <v>767</v>
      </c>
    </row>
    <row r="7" spans="1:10" ht="32.25" thickBot="1" x14ac:dyDescent="0.3">
      <c r="A7" s="213" t="s">
        <v>637</v>
      </c>
      <c r="B7" s="214">
        <f>'Solicitud para cumplimentar'!B8:M8</f>
        <v>0</v>
      </c>
      <c r="D7" s="554" t="s">
        <v>600</v>
      </c>
      <c r="E7" s="555" t="s">
        <v>518</v>
      </c>
      <c r="G7" s="742">
        <f>$K$30</f>
        <v>2944.027397260274</v>
      </c>
      <c r="H7" s="743">
        <f>$H$59+$H$85+$H$111+$H$137</f>
        <v>0</v>
      </c>
    </row>
    <row r="8" spans="1:10" ht="33" thickBot="1" x14ac:dyDescent="0.35">
      <c r="A8" s="1443" t="s">
        <v>638</v>
      </c>
      <c r="B8" s="1451">
        <f>'Solicitud para cumplimentar'!B7:M7</f>
        <v>0</v>
      </c>
      <c r="C8" s="556"/>
      <c r="D8" s="557">
        <f>K30</f>
        <v>2944.027397260274</v>
      </c>
      <c r="E8" s="557">
        <f>SUM(F147:F153)</f>
        <v>0</v>
      </c>
      <c r="G8" s="555" t="s">
        <v>770</v>
      </c>
      <c r="H8" s="744">
        <f>G7-H7</f>
        <v>2944.027397260274</v>
      </c>
    </row>
    <row r="9" spans="1:10" ht="30.75" customHeight="1" thickBot="1" x14ac:dyDescent="0.3">
      <c r="A9" s="1443"/>
      <c r="B9" s="1451"/>
      <c r="G9" s="1453" t="s">
        <v>773</v>
      </c>
      <c r="H9" s="1453"/>
    </row>
    <row r="10" spans="1:10" ht="32.25" thickBot="1" x14ac:dyDescent="0.3">
      <c r="A10" s="1443"/>
      <c r="B10" s="1451"/>
      <c r="D10" s="554" t="s">
        <v>601</v>
      </c>
      <c r="E10" s="558">
        <f>'Planificación contratos'!D10</f>
        <v>60000</v>
      </c>
      <c r="G10" s="745" t="s">
        <v>769</v>
      </c>
      <c r="H10" s="555" t="s">
        <v>775</v>
      </c>
    </row>
    <row r="11" spans="1:10" ht="32.25" thickBot="1" x14ac:dyDescent="0.3">
      <c r="A11" s="213" t="s">
        <v>671</v>
      </c>
      <c r="B11" s="214">
        <f>'Solicitud para cumplimentar'!B9:M9</f>
        <v>0</v>
      </c>
      <c r="D11" s="554" t="s">
        <v>602</v>
      </c>
      <c r="E11" s="558">
        <f>J30</f>
        <v>13.461151902621513</v>
      </c>
      <c r="G11" s="748">
        <f>$L$30</f>
        <v>39630</v>
      </c>
      <c r="H11" s="746">
        <f>$A$40</f>
        <v>0</v>
      </c>
    </row>
    <row r="12" spans="1:10" ht="48.75" thickBot="1" x14ac:dyDescent="0.35">
      <c r="A12" s="213" t="s">
        <v>375</v>
      </c>
      <c r="B12" s="214"/>
      <c r="D12" s="554" t="s">
        <v>603</v>
      </c>
      <c r="E12" s="559">
        <f>E11*D8</f>
        <v>39630</v>
      </c>
      <c r="G12" s="555" t="s">
        <v>771</v>
      </c>
      <c r="H12" s="747">
        <f>G11-H11</f>
        <v>39630</v>
      </c>
      <c r="J12" s="354"/>
    </row>
    <row r="13" spans="1:10" ht="48.75" customHeight="1" thickBot="1" x14ac:dyDescent="0.3">
      <c r="A13" s="213" t="s">
        <v>376</v>
      </c>
      <c r="B13" s="215">
        <f>'Solicitud para cumplimentar'!C11</f>
        <v>0</v>
      </c>
      <c r="D13" s="554" t="s">
        <v>604</v>
      </c>
      <c r="E13" s="558">
        <f>'Planificación contratos'!G10</f>
        <v>37519.876322622069</v>
      </c>
      <c r="G13" s="1453" t="s">
        <v>774</v>
      </c>
      <c r="H13" s="1453"/>
    </row>
    <row r="14" spans="1:10" ht="48.75" thickBot="1" x14ac:dyDescent="0.35">
      <c r="A14" s="216" t="s">
        <v>377</v>
      </c>
      <c r="B14" s="217">
        <f>'Solicitud para cumplimentar'!F11</f>
        <v>0</v>
      </c>
      <c r="D14" s="554" t="s">
        <v>517</v>
      </c>
      <c r="E14" s="601" t="s">
        <v>768</v>
      </c>
      <c r="G14" s="555" t="s">
        <v>771</v>
      </c>
      <c r="H14" s="747">
        <f>$D$8-$E$8</f>
        <v>2944.027397260274</v>
      </c>
      <c r="I14" s="757"/>
      <c r="J14" s="758"/>
    </row>
    <row r="15" spans="1:10" ht="31.5" x14ac:dyDescent="0.25">
      <c r="A15" s="218" t="s">
        <v>445</v>
      </c>
      <c r="B15" s="219" t="str">
        <f>'Programación,alta,seguimiento'!B12</f>
        <v>numero</v>
      </c>
    </row>
    <row r="16" spans="1:10" ht="15.75" x14ac:dyDescent="0.25">
      <c r="A16" s="218"/>
      <c r="B16" s="219"/>
    </row>
    <row r="17" spans="1:14" ht="15" x14ac:dyDescent="0.2">
      <c r="A17" s="548"/>
      <c r="B17" s="548"/>
      <c r="C17" s="1346" t="s">
        <v>336</v>
      </c>
      <c r="D17" s="1346"/>
      <c r="E17" s="1346"/>
      <c r="F17" s="1346"/>
      <c r="G17" s="1346"/>
      <c r="H17" s="1346"/>
    </row>
    <row r="18" spans="1:14" ht="18.75" thickBot="1" x14ac:dyDescent="0.3">
      <c r="A18" s="1454" t="s">
        <v>298</v>
      </c>
      <c r="B18" s="1455"/>
      <c r="C18" s="1478" t="s">
        <v>479</v>
      </c>
      <c r="D18" s="1479"/>
      <c r="E18" s="1479"/>
      <c r="F18" s="1480"/>
      <c r="G18" s="1478" t="s">
        <v>335</v>
      </c>
      <c r="H18" s="1480"/>
    </row>
    <row r="19" spans="1:14" ht="31.5" x14ac:dyDescent="0.2">
      <c r="A19" s="1457" t="str">
        <f>'Planificación contratos'!A21</f>
        <v>Categoría profesional</v>
      </c>
      <c r="B19" s="1458"/>
      <c r="C19" s="560" t="str">
        <f>'Planificación contratos'!C21</f>
        <v>Nº contratos</v>
      </c>
      <c r="D19" s="561" t="str">
        <f>'Planificación contratos'!D21</f>
        <v xml:space="preserve">Nº de horas </v>
      </c>
      <c r="E19" s="561" t="str">
        <f>'Planificación contratos'!E21</f>
        <v>Nº horas concedidas</v>
      </c>
      <c r="F19" s="562" t="str">
        <f>'Planificación contratos'!F21</f>
        <v>Remanente horas</v>
      </c>
      <c r="G19" s="563" t="str">
        <f>'Planificación contratos'!G21</f>
        <v>Gasto total contratos</v>
      </c>
      <c r="H19" s="564" t="str">
        <f>'Planificación contratos'!H21</f>
        <v>Precio / hora MEDIO</v>
      </c>
      <c r="J19" s="565"/>
      <c r="K19" s="565"/>
      <c r="L19" s="565"/>
      <c r="M19" s="565"/>
      <c r="N19" s="565"/>
    </row>
    <row r="20" spans="1:14" x14ac:dyDescent="0.2">
      <c r="A20" s="1349" t="str">
        <f>'Planificación contratos'!A22</f>
        <v>DOCTOR</v>
      </c>
      <c r="B20" s="1350"/>
      <c r="C20" s="511">
        <f>'Planificación contratos'!C22</f>
        <v>30</v>
      </c>
      <c r="D20" s="536">
        <f>'Planificación contratos'!D22</f>
        <v>88320.821917808222</v>
      </c>
      <c r="E20" s="543">
        <f>'Planificación contratos'!E22</f>
        <v>0</v>
      </c>
      <c r="F20" s="512">
        <f>'Planificación contratos'!F22</f>
        <v>-88320.821917808222</v>
      </c>
      <c r="G20" s="497">
        <f>'Planificación contratos'!G22</f>
        <v>1188900</v>
      </c>
      <c r="H20" s="502">
        <f>'Planificación contratos'!H22</f>
        <v>13.461151902621513</v>
      </c>
    </row>
    <row r="21" spans="1:14" ht="16.5" customHeight="1" x14ac:dyDescent="0.2">
      <c r="A21" s="1351" t="str">
        <f>'Planificación contratos'!A23</f>
        <v>LICENCIADO / INGENIERO</v>
      </c>
      <c r="B21" s="1352"/>
      <c r="C21" s="499">
        <f>'Planificación contratos'!C23</f>
        <v>0</v>
      </c>
      <c r="D21" s="537">
        <f>'Planificación contratos'!D23</f>
        <v>0</v>
      </c>
      <c r="E21" s="544">
        <f>'Planificación contratos'!E23</f>
        <v>0</v>
      </c>
      <c r="F21" s="508">
        <f>'Planificación contratos'!F23</f>
        <v>0</v>
      </c>
      <c r="G21" s="498">
        <f>'Planificación contratos'!G23</f>
        <v>0</v>
      </c>
      <c r="H21" s="503">
        <f>'Planificación contratos'!H23</f>
        <v>0</v>
      </c>
    </row>
    <row r="22" spans="1:14" ht="16.5" customHeight="1" x14ac:dyDescent="0.2">
      <c r="A22" s="1351" t="str">
        <f>'Planificación contratos'!A24</f>
        <v>DIPLOMADO/ INGENIERO TÉCNICO</v>
      </c>
      <c r="B22" s="1352"/>
      <c r="C22" s="500">
        <f>'Planificación contratos'!C24</f>
        <v>0</v>
      </c>
      <c r="D22" s="538">
        <f>'Planificación contratos'!D24</f>
        <v>0</v>
      </c>
      <c r="E22" s="544">
        <f>'Planificación contratos'!E24</f>
        <v>0</v>
      </c>
      <c r="F22" s="509">
        <f>'Planificación contratos'!F24</f>
        <v>0</v>
      </c>
      <c r="G22" s="498">
        <f>'Planificación contratos'!G24</f>
        <v>0</v>
      </c>
      <c r="H22" s="503">
        <f>'Planificación contratos'!H24</f>
        <v>0</v>
      </c>
    </row>
    <row r="23" spans="1:14" s="565" customFormat="1" ht="16.5" customHeight="1" thickBot="1" x14ac:dyDescent="0.25">
      <c r="A23" s="1354" t="str">
        <f>'Planificación contratos'!A25</f>
        <v>ENSEÑANZAS MEDIAS</v>
      </c>
      <c r="B23" s="1355"/>
      <c r="C23" s="506">
        <f>'Planificación contratos'!C25</f>
        <v>0</v>
      </c>
      <c r="D23" s="539">
        <f>'Planificación contratos'!D25</f>
        <v>0</v>
      </c>
      <c r="E23" s="545">
        <f>'Planificación contratos'!E25</f>
        <v>0</v>
      </c>
      <c r="F23" s="510">
        <f>'Planificación contratos'!F25</f>
        <v>0</v>
      </c>
      <c r="G23" s="507">
        <f>'Planificación contratos'!G25</f>
        <v>0</v>
      </c>
      <c r="H23" s="501">
        <f>'Planificación contratos'!H25</f>
        <v>0</v>
      </c>
    </row>
    <row r="24" spans="1:14" x14ac:dyDescent="0.2">
      <c r="A24" s="548"/>
      <c r="B24" s="548"/>
      <c r="C24" s="548"/>
      <c r="D24" s="548"/>
      <c r="E24" s="548"/>
      <c r="F24" s="548"/>
      <c r="G24" s="548"/>
      <c r="H24" s="548"/>
    </row>
    <row r="25" spans="1:14" x14ac:dyDescent="0.2">
      <c r="A25" s="548"/>
      <c r="B25" s="548"/>
      <c r="C25" s="548"/>
      <c r="D25" s="548"/>
      <c r="E25" s="548"/>
      <c r="F25" s="548"/>
      <c r="G25" s="548"/>
      <c r="H25" s="548"/>
    </row>
    <row r="26" spans="1:14" ht="13.5" thickBot="1" x14ac:dyDescent="0.25">
      <c r="A26" s="548"/>
      <c r="B26" s="548"/>
      <c r="C26" s="548"/>
      <c r="D26" s="548"/>
      <c r="E26" s="548"/>
      <c r="F26" s="548"/>
      <c r="G26" s="548"/>
      <c r="H26" s="548"/>
    </row>
    <row r="27" spans="1:14" ht="13.5" thickBot="1" x14ac:dyDescent="0.25">
      <c r="A27" s="1408" t="s">
        <v>68</v>
      </c>
      <c r="B27" s="1470" t="s">
        <v>69</v>
      </c>
      <c r="C27" s="1467" t="s">
        <v>70</v>
      </c>
      <c r="D27" s="1461" t="s">
        <v>71</v>
      </c>
      <c r="E27" s="1464" t="s">
        <v>76</v>
      </c>
      <c r="F27" s="1473" t="s">
        <v>72</v>
      </c>
      <c r="G27" s="1474"/>
      <c r="H27" s="1474"/>
      <c r="I27" s="1475"/>
      <c r="J27" s="1473" t="s">
        <v>73</v>
      </c>
      <c r="K27" s="1474"/>
      <c r="L27" s="1475"/>
    </row>
    <row r="28" spans="1:14" x14ac:dyDescent="0.2">
      <c r="A28" s="1409"/>
      <c r="B28" s="1471"/>
      <c r="C28" s="1468"/>
      <c r="D28" s="1462"/>
      <c r="E28" s="1465"/>
      <c r="F28" s="1476" t="s">
        <v>77</v>
      </c>
      <c r="G28" s="1462" t="s">
        <v>74</v>
      </c>
      <c r="H28" s="1462" t="s">
        <v>78</v>
      </c>
      <c r="I28" s="1459" t="s">
        <v>75</v>
      </c>
      <c r="J28" s="1409" t="s">
        <v>79</v>
      </c>
      <c r="K28" s="1462" t="s">
        <v>81</v>
      </c>
      <c r="L28" s="1459" t="s">
        <v>80</v>
      </c>
    </row>
    <row r="29" spans="1:14" ht="13.5" thickBot="1" x14ac:dyDescent="0.25">
      <c r="A29" s="1410"/>
      <c r="B29" s="1472"/>
      <c r="C29" s="1469"/>
      <c r="D29" s="1463"/>
      <c r="E29" s="1466"/>
      <c r="F29" s="1477"/>
      <c r="G29" s="1463"/>
      <c r="H29" s="1463"/>
      <c r="I29" s="1460"/>
      <c r="J29" s="1410"/>
      <c r="K29" s="1463"/>
      <c r="L29" s="1460"/>
    </row>
    <row r="30" spans="1:14" x14ac:dyDescent="0.2">
      <c r="A30" s="665">
        <f>F3</f>
        <v>1470</v>
      </c>
      <c r="B30" s="666">
        <v>40909</v>
      </c>
      <c r="C30" s="667">
        <v>41639</v>
      </c>
      <c r="D30" s="668">
        <f>C30-B30+1</f>
        <v>731</v>
      </c>
      <c r="E30" s="669">
        <f>(A30*D30)/365</f>
        <v>2944.027397260274</v>
      </c>
      <c r="F30" s="670">
        <v>30000</v>
      </c>
      <c r="G30" s="671">
        <f>F30</f>
        <v>30000</v>
      </c>
      <c r="H30" s="672">
        <v>0.32100000000000001</v>
      </c>
      <c r="I30" s="673">
        <f>G30*H30</f>
        <v>9630</v>
      </c>
      <c r="J30" s="673">
        <f>(F30+I30)/E30</f>
        <v>13.461151902621513</v>
      </c>
      <c r="K30" s="674">
        <f>E30</f>
        <v>2944.027397260274</v>
      </c>
      <c r="L30" s="675">
        <f>J30*K30</f>
        <v>39630</v>
      </c>
    </row>
    <row r="31" spans="1:14" ht="14.25" customHeight="1" x14ac:dyDescent="0.2">
      <c r="A31" s="341"/>
      <c r="B31" s="341"/>
      <c r="C31" s="342"/>
      <c r="D31" s="342"/>
      <c r="E31" s="342"/>
      <c r="F31" s="342"/>
      <c r="G31" s="342"/>
      <c r="H31" s="342"/>
    </row>
    <row r="32" spans="1:14" ht="14.25" customHeight="1" x14ac:dyDescent="0.2"/>
    <row r="34" spans="1:14" x14ac:dyDescent="0.2">
      <c r="B34" s="567"/>
      <c r="C34" s="567"/>
      <c r="D34" s="567"/>
      <c r="E34" s="567"/>
    </row>
    <row r="35" spans="1:14" ht="14.25" customHeight="1" x14ac:dyDescent="0.2">
      <c r="B35" s="1456"/>
      <c r="C35" s="1456"/>
      <c r="D35" s="1456"/>
      <c r="E35" s="1456"/>
    </row>
    <row r="36" spans="1:14" ht="14.25" customHeight="1" x14ac:dyDescent="0.2">
      <c r="C36" s="567"/>
    </row>
    <row r="37" spans="1:14" ht="32.25" customHeight="1" x14ac:dyDescent="0.25">
      <c r="A37" s="568" t="s">
        <v>379</v>
      </c>
      <c r="B37" s="1425" t="s">
        <v>596</v>
      </c>
      <c r="C37" s="1425"/>
      <c r="D37" s="1425"/>
      <c r="E37" s="1419">
        <f>A3</f>
        <v>0</v>
      </c>
      <c r="F37" s="1420"/>
      <c r="G37" s="1426" t="s">
        <v>608</v>
      </c>
      <c r="H37" s="1427"/>
    </row>
    <row r="38" spans="1:14" ht="26.25" x14ac:dyDescent="0.25">
      <c r="A38" s="571">
        <f>H59*E11</f>
        <v>0</v>
      </c>
      <c r="B38" s="572"/>
      <c r="C38" s="572"/>
      <c r="D38" s="569" t="s">
        <v>402</v>
      </c>
      <c r="E38" s="570">
        <f>'Solicitud para cumplimentar'!D3</f>
        <v>2016</v>
      </c>
      <c r="F38" s="572"/>
      <c r="G38" s="602" t="s">
        <v>609</v>
      </c>
      <c r="H38" s="603"/>
    </row>
    <row r="39" spans="1:14" ht="43.5" customHeight="1" x14ac:dyDescent="0.25">
      <c r="A39" s="574" t="s">
        <v>380</v>
      </c>
      <c r="B39" s="572"/>
      <c r="C39" s="572"/>
      <c r="D39" s="569"/>
      <c r="E39" s="570"/>
      <c r="F39" s="572"/>
      <c r="G39" s="575" t="s">
        <v>381</v>
      </c>
      <c r="H39" s="576">
        <f>'Planificación contratos'!D14</f>
        <v>9730.7769619475694</v>
      </c>
    </row>
    <row r="40" spans="1:14" ht="18" x14ac:dyDescent="0.25">
      <c r="A40" s="571">
        <f>A38+A64+A90+A116</f>
        <v>0</v>
      </c>
      <c r="B40" s="572"/>
      <c r="C40" s="572"/>
      <c r="D40" s="569"/>
      <c r="E40" s="570"/>
      <c r="F40" s="572"/>
      <c r="G40" s="577"/>
      <c r="H40" s="578"/>
      <c r="J40" s="579"/>
      <c r="K40" s="579"/>
      <c r="L40" s="579"/>
      <c r="M40" s="579"/>
      <c r="N40" s="579"/>
    </row>
    <row r="41" spans="1:14" ht="18" customHeight="1" x14ac:dyDescent="0.2">
      <c r="A41" s="580" t="s">
        <v>611</v>
      </c>
      <c r="B41" s="580" t="s">
        <v>612</v>
      </c>
      <c r="C41" s="581" t="s">
        <v>611</v>
      </c>
      <c r="D41" s="581" t="s">
        <v>612</v>
      </c>
      <c r="E41" s="581" t="s">
        <v>611</v>
      </c>
      <c r="F41" s="581" t="s">
        <v>612</v>
      </c>
      <c r="G41" s="581" t="s">
        <v>611</v>
      </c>
      <c r="H41" s="581" t="s">
        <v>612</v>
      </c>
    </row>
    <row r="42" spans="1:14" ht="18" customHeight="1" thickBot="1" x14ac:dyDescent="0.25">
      <c r="A42" s="604"/>
      <c r="B42" s="605"/>
      <c r="C42" s="605"/>
      <c r="D42" s="605"/>
      <c r="E42" s="605"/>
      <c r="F42" s="605"/>
      <c r="G42" s="605"/>
      <c r="H42" s="605"/>
    </row>
    <row r="43" spans="1:14" ht="16.5" customHeight="1" thickBot="1" x14ac:dyDescent="0.3">
      <c r="A43" s="1411" t="s">
        <v>474</v>
      </c>
      <c r="B43" s="1412"/>
      <c r="C43" s="1411" t="s">
        <v>475</v>
      </c>
      <c r="D43" s="1412"/>
      <c r="E43" s="1411" t="s">
        <v>476</v>
      </c>
      <c r="F43" s="1412"/>
      <c r="G43" s="1411" t="s">
        <v>477</v>
      </c>
      <c r="H43" s="1421"/>
      <c r="J43" s="582"/>
    </row>
    <row r="44" spans="1:14" s="579" customFormat="1" ht="33" customHeight="1" outlineLevel="1" thickBot="1" x14ac:dyDescent="0.25">
      <c r="A44" s="583" t="s">
        <v>478</v>
      </c>
      <c r="B44" s="583" t="s">
        <v>479</v>
      </c>
      <c r="C44" s="583" t="s">
        <v>478</v>
      </c>
      <c r="D44" s="583" t="s">
        <v>479</v>
      </c>
      <c r="E44" s="583" t="s">
        <v>478</v>
      </c>
      <c r="F44" s="583" t="s">
        <v>479</v>
      </c>
      <c r="G44" s="583" t="s">
        <v>478</v>
      </c>
      <c r="H44" s="583" t="s">
        <v>479</v>
      </c>
      <c r="J44" s="548"/>
      <c r="K44" s="548"/>
      <c r="L44" s="548"/>
      <c r="M44" s="548"/>
      <c r="N44" s="548"/>
    </row>
    <row r="45" spans="1:14" ht="13.5" outlineLevel="1" x14ac:dyDescent="0.2">
      <c r="A45" s="584" t="s">
        <v>480</v>
      </c>
      <c r="B45" s="606"/>
      <c r="C45" s="584" t="s">
        <v>480</v>
      </c>
      <c r="D45" s="606"/>
      <c r="E45" s="584" t="s">
        <v>480</v>
      </c>
      <c r="F45" s="606"/>
      <c r="G45" s="584" t="s">
        <v>480</v>
      </c>
      <c r="H45" s="607"/>
    </row>
    <row r="46" spans="1:14" ht="13.5" outlineLevel="1" x14ac:dyDescent="0.2">
      <c r="A46" s="584" t="s">
        <v>481</v>
      </c>
      <c r="B46" s="606"/>
      <c r="C46" s="584" t="s">
        <v>481</v>
      </c>
      <c r="D46" s="606"/>
      <c r="E46" s="584" t="s">
        <v>481</v>
      </c>
      <c r="F46" s="606"/>
      <c r="G46" s="584" t="s">
        <v>481</v>
      </c>
      <c r="H46" s="607"/>
    </row>
    <row r="47" spans="1:14" ht="12.75" customHeight="1" outlineLevel="1" x14ac:dyDescent="0.2">
      <c r="A47" s="584" t="s">
        <v>482</v>
      </c>
      <c r="B47" s="606"/>
      <c r="C47" s="584" t="s">
        <v>482</v>
      </c>
      <c r="D47" s="606"/>
      <c r="E47" s="584" t="s">
        <v>482</v>
      </c>
      <c r="F47" s="606"/>
      <c r="G47" s="584" t="s">
        <v>482</v>
      </c>
      <c r="H47" s="607"/>
      <c r="I47" s="582"/>
    </row>
    <row r="48" spans="1:14" ht="13.5" outlineLevel="1" x14ac:dyDescent="0.2">
      <c r="A48" s="584" t="s">
        <v>483</v>
      </c>
      <c r="B48" s="606"/>
      <c r="C48" s="584" t="s">
        <v>483</v>
      </c>
      <c r="D48" s="606"/>
      <c r="E48" s="584" t="s">
        <v>483</v>
      </c>
      <c r="F48" s="606"/>
      <c r="G48" s="584" t="s">
        <v>483</v>
      </c>
      <c r="H48" s="607"/>
    </row>
    <row r="49" spans="1:8" ht="14.25" customHeight="1" outlineLevel="1" x14ac:dyDescent="0.2">
      <c r="A49" s="584" t="s">
        <v>484</v>
      </c>
      <c r="B49" s="606"/>
      <c r="C49" s="584" t="s">
        <v>484</v>
      </c>
      <c r="D49" s="606"/>
      <c r="E49" s="584" t="s">
        <v>484</v>
      </c>
      <c r="F49" s="606"/>
      <c r="G49" s="584" t="s">
        <v>484</v>
      </c>
      <c r="H49" s="607"/>
    </row>
    <row r="50" spans="1:8" ht="13.5" outlineLevel="1" x14ac:dyDescent="0.2">
      <c r="A50" s="584" t="s">
        <v>485</v>
      </c>
      <c r="B50" s="606"/>
      <c r="C50" s="584" t="s">
        <v>485</v>
      </c>
      <c r="D50" s="606"/>
      <c r="E50" s="584" t="s">
        <v>485</v>
      </c>
      <c r="F50" s="606"/>
      <c r="G50" s="584" t="s">
        <v>485</v>
      </c>
      <c r="H50" s="607"/>
    </row>
    <row r="51" spans="1:8" ht="13.5" outlineLevel="1" x14ac:dyDescent="0.2">
      <c r="A51" s="584" t="s">
        <v>486</v>
      </c>
      <c r="B51" s="606"/>
      <c r="C51" s="584" t="s">
        <v>486</v>
      </c>
      <c r="D51" s="606"/>
      <c r="E51" s="584" t="s">
        <v>486</v>
      </c>
      <c r="F51" s="606"/>
      <c r="G51" s="584" t="s">
        <v>486</v>
      </c>
      <c r="H51" s="607"/>
    </row>
    <row r="52" spans="1:8" ht="13.5" outlineLevel="1" x14ac:dyDescent="0.2">
      <c r="A52" s="584" t="s">
        <v>487</v>
      </c>
      <c r="B52" s="606"/>
      <c r="C52" s="584" t="s">
        <v>487</v>
      </c>
      <c r="D52" s="606"/>
      <c r="E52" s="584" t="s">
        <v>487</v>
      </c>
      <c r="F52" s="606"/>
      <c r="G52" s="584" t="s">
        <v>487</v>
      </c>
      <c r="H52" s="607"/>
    </row>
    <row r="53" spans="1:8" ht="13.5" outlineLevel="1" x14ac:dyDescent="0.2">
      <c r="A53" s="584" t="s">
        <v>488</v>
      </c>
      <c r="B53" s="606"/>
      <c r="C53" s="584" t="s">
        <v>488</v>
      </c>
      <c r="D53" s="606"/>
      <c r="E53" s="584" t="s">
        <v>488</v>
      </c>
      <c r="F53" s="606"/>
      <c r="G53" s="584" t="s">
        <v>488</v>
      </c>
      <c r="H53" s="607"/>
    </row>
    <row r="54" spans="1:8" ht="13.5" outlineLevel="1" x14ac:dyDescent="0.2">
      <c r="A54" s="584" t="s">
        <v>489</v>
      </c>
      <c r="B54" s="606"/>
      <c r="C54" s="584" t="s">
        <v>489</v>
      </c>
      <c r="D54" s="606"/>
      <c r="E54" s="584" t="s">
        <v>489</v>
      </c>
      <c r="F54" s="606"/>
      <c r="G54" s="584" t="s">
        <v>489</v>
      </c>
      <c r="H54" s="607"/>
    </row>
    <row r="55" spans="1:8" ht="13.5" outlineLevel="1" x14ac:dyDescent="0.2">
      <c r="A55" s="584" t="s">
        <v>490</v>
      </c>
      <c r="B55" s="606"/>
      <c r="C55" s="584" t="s">
        <v>490</v>
      </c>
      <c r="D55" s="606"/>
      <c r="E55" s="584" t="s">
        <v>490</v>
      </c>
      <c r="F55" s="606"/>
      <c r="G55" s="584" t="s">
        <v>490</v>
      </c>
      <c r="H55" s="607"/>
    </row>
    <row r="56" spans="1:8" ht="13.5" outlineLevel="1" x14ac:dyDescent="0.2">
      <c r="A56" s="584" t="s">
        <v>491</v>
      </c>
      <c r="B56" s="606"/>
      <c r="C56" s="584" t="s">
        <v>491</v>
      </c>
      <c r="D56" s="606"/>
      <c r="E56" s="584" t="s">
        <v>491</v>
      </c>
      <c r="F56" s="606"/>
      <c r="G56" s="584" t="s">
        <v>491</v>
      </c>
      <c r="H56" s="607"/>
    </row>
    <row r="57" spans="1:8" ht="13.5" outlineLevel="1" x14ac:dyDescent="0.2">
      <c r="A57" s="584" t="s">
        <v>492</v>
      </c>
      <c r="B57" s="606"/>
      <c r="C57" s="584" t="s">
        <v>492</v>
      </c>
      <c r="D57" s="606"/>
      <c r="E57" s="584" t="s">
        <v>492</v>
      </c>
      <c r="F57" s="606"/>
      <c r="G57" s="584" t="s">
        <v>492</v>
      </c>
      <c r="H57" s="607"/>
    </row>
    <row r="58" spans="1:8" ht="14.25" thickBot="1" x14ac:dyDescent="0.3">
      <c r="A58" s="585" t="s">
        <v>493</v>
      </c>
      <c r="B58" s="586">
        <f>SUM(B45:B57)</f>
        <v>0</v>
      </c>
      <c r="C58" s="585" t="s">
        <v>493</v>
      </c>
      <c r="D58" s="586">
        <f>SUM(D45:D57)</f>
        <v>0</v>
      </c>
      <c r="E58" s="585" t="s">
        <v>493</v>
      </c>
      <c r="F58" s="586">
        <f>SUM(F45:F57)</f>
        <v>0</v>
      </c>
      <c r="G58" s="585" t="s">
        <v>493</v>
      </c>
      <c r="H58" s="587">
        <f>SUM(H45:H57)</f>
        <v>0</v>
      </c>
    </row>
    <row r="59" spans="1:8" ht="14.25" customHeight="1" thickBot="1" x14ac:dyDescent="0.3">
      <c r="A59" s="1435" t="s">
        <v>494</v>
      </c>
      <c r="B59" s="1436"/>
      <c r="C59" s="1436"/>
      <c r="D59" s="1436"/>
      <c r="E59" s="1436"/>
      <c r="F59" s="1436"/>
      <c r="G59" s="1437"/>
      <c r="H59" s="588">
        <f>IF((B58+D58+F58+H58)&gt;$F$3,"Demasiadas horas asignadas",(B58+D58+F58+H58))</f>
        <v>0</v>
      </c>
    </row>
    <row r="61" spans="1:8" ht="16.5" customHeight="1" x14ac:dyDescent="0.2"/>
    <row r="62" spans="1:8" x14ac:dyDescent="0.2">
      <c r="H62" s="589"/>
    </row>
    <row r="63" spans="1:8" ht="32.25" customHeight="1" x14ac:dyDescent="0.25">
      <c r="A63" s="568" t="s">
        <v>379</v>
      </c>
      <c r="B63" s="1425" t="s">
        <v>596</v>
      </c>
      <c r="C63" s="1425"/>
      <c r="D63" s="1425"/>
      <c r="E63" s="1419">
        <f>A3</f>
        <v>0</v>
      </c>
      <c r="F63" s="1420"/>
      <c r="G63" s="1426" t="s">
        <v>608</v>
      </c>
      <c r="H63" s="1427"/>
    </row>
    <row r="64" spans="1:8" ht="26.25" x14ac:dyDescent="0.25">
      <c r="A64" s="571">
        <f>H85*E11</f>
        <v>0</v>
      </c>
      <c r="B64" s="572"/>
      <c r="C64" s="572"/>
      <c r="D64" s="569" t="s">
        <v>402</v>
      </c>
      <c r="E64" s="570">
        <f>E38+1</f>
        <v>2017</v>
      </c>
      <c r="F64" s="572"/>
      <c r="G64" s="602" t="s">
        <v>609</v>
      </c>
      <c r="H64" s="603"/>
    </row>
    <row r="65" spans="1:8" ht="44.25" customHeight="1" x14ac:dyDescent="0.25">
      <c r="A65" s="574" t="s">
        <v>380</v>
      </c>
      <c r="B65" s="572"/>
      <c r="C65" s="572"/>
      <c r="D65" s="569"/>
      <c r="E65" s="570"/>
      <c r="F65" s="572"/>
      <c r="G65" s="575" t="s">
        <v>381</v>
      </c>
      <c r="H65" s="576">
        <f>'Planificación contratos'!D15</f>
        <v>1673.6606270415141</v>
      </c>
    </row>
    <row r="66" spans="1:8" ht="18" x14ac:dyDescent="0.25">
      <c r="A66" s="571">
        <f>$A$40</f>
        <v>0</v>
      </c>
      <c r="B66" s="572"/>
      <c r="C66" s="572"/>
      <c r="D66" s="569"/>
      <c r="E66" s="570"/>
      <c r="F66" s="572"/>
      <c r="G66" s="577"/>
      <c r="H66" s="578"/>
    </row>
    <row r="67" spans="1:8" ht="17.25" customHeight="1" x14ac:dyDescent="0.2">
      <c r="A67" s="590" t="s">
        <v>611</v>
      </c>
      <c r="B67" s="590" t="s">
        <v>612</v>
      </c>
      <c r="C67" s="553" t="s">
        <v>611</v>
      </c>
      <c r="D67" s="553" t="s">
        <v>612</v>
      </c>
      <c r="E67" s="553" t="s">
        <v>611</v>
      </c>
      <c r="F67" s="553" t="s">
        <v>612</v>
      </c>
      <c r="G67" s="553" t="s">
        <v>611</v>
      </c>
      <c r="H67" s="553" t="s">
        <v>612</v>
      </c>
    </row>
    <row r="68" spans="1:8" ht="17.25" customHeight="1" thickBot="1" x14ac:dyDescent="0.25">
      <c r="A68" s="604"/>
      <c r="B68" s="605"/>
      <c r="C68" s="605"/>
      <c r="D68" s="605"/>
      <c r="E68" s="605"/>
      <c r="F68" s="605"/>
      <c r="G68" s="605"/>
      <c r="H68" s="605"/>
    </row>
    <row r="69" spans="1:8" ht="16.5" thickBot="1" x14ac:dyDescent="0.3">
      <c r="A69" s="1411" t="s">
        <v>474</v>
      </c>
      <c r="B69" s="1412"/>
      <c r="C69" s="1411" t="s">
        <v>475</v>
      </c>
      <c r="D69" s="1412"/>
      <c r="E69" s="1411" t="s">
        <v>476</v>
      </c>
      <c r="F69" s="1412"/>
      <c r="G69" s="1411" t="s">
        <v>477</v>
      </c>
      <c r="H69" s="1421"/>
    </row>
    <row r="70" spans="1:8" ht="13.5" outlineLevel="1" thickBot="1" x14ac:dyDescent="0.25">
      <c r="A70" s="583" t="s">
        <v>478</v>
      </c>
      <c r="B70" s="583" t="s">
        <v>479</v>
      </c>
      <c r="C70" s="583" t="s">
        <v>478</v>
      </c>
      <c r="D70" s="583" t="s">
        <v>479</v>
      </c>
      <c r="E70" s="583" t="s">
        <v>478</v>
      </c>
      <c r="F70" s="583" t="s">
        <v>479</v>
      </c>
      <c r="G70" s="583" t="s">
        <v>478</v>
      </c>
      <c r="H70" s="583" t="s">
        <v>479</v>
      </c>
    </row>
    <row r="71" spans="1:8" ht="13.5" outlineLevel="1" x14ac:dyDescent="0.2">
      <c r="A71" s="584" t="s">
        <v>480</v>
      </c>
      <c r="B71" s="606"/>
      <c r="C71" s="584" t="s">
        <v>480</v>
      </c>
      <c r="D71" s="606"/>
      <c r="E71" s="584" t="s">
        <v>480</v>
      </c>
      <c r="F71" s="606"/>
      <c r="G71" s="584" t="s">
        <v>480</v>
      </c>
      <c r="H71" s="607"/>
    </row>
    <row r="72" spans="1:8" ht="13.5" outlineLevel="1" x14ac:dyDescent="0.2">
      <c r="A72" s="584" t="s">
        <v>481</v>
      </c>
      <c r="B72" s="606"/>
      <c r="C72" s="584" t="s">
        <v>481</v>
      </c>
      <c r="D72" s="606"/>
      <c r="E72" s="584" t="s">
        <v>481</v>
      </c>
      <c r="F72" s="606"/>
      <c r="G72" s="584" t="s">
        <v>481</v>
      </c>
      <c r="H72" s="607"/>
    </row>
    <row r="73" spans="1:8" ht="13.5" outlineLevel="1" x14ac:dyDescent="0.2">
      <c r="A73" s="584" t="s">
        <v>482</v>
      </c>
      <c r="B73" s="606"/>
      <c r="C73" s="584" t="s">
        <v>482</v>
      </c>
      <c r="D73" s="606"/>
      <c r="E73" s="584" t="s">
        <v>482</v>
      </c>
      <c r="F73" s="606"/>
      <c r="G73" s="584" t="s">
        <v>482</v>
      </c>
      <c r="H73" s="607"/>
    </row>
    <row r="74" spans="1:8" ht="13.5" outlineLevel="1" x14ac:dyDescent="0.2">
      <c r="A74" s="584" t="s">
        <v>483</v>
      </c>
      <c r="B74" s="606"/>
      <c r="C74" s="584" t="s">
        <v>483</v>
      </c>
      <c r="D74" s="606"/>
      <c r="E74" s="584" t="s">
        <v>483</v>
      </c>
      <c r="F74" s="606"/>
      <c r="G74" s="584" t="s">
        <v>483</v>
      </c>
      <c r="H74" s="607"/>
    </row>
    <row r="75" spans="1:8" ht="13.5" outlineLevel="1" x14ac:dyDescent="0.2">
      <c r="A75" s="584" t="s">
        <v>484</v>
      </c>
      <c r="B75" s="606"/>
      <c r="C75" s="584" t="s">
        <v>484</v>
      </c>
      <c r="D75" s="606"/>
      <c r="E75" s="584" t="s">
        <v>484</v>
      </c>
      <c r="F75" s="606"/>
      <c r="G75" s="584" t="s">
        <v>484</v>
      </c>
      <c r="H75" s="607"/>
    </row>
    <row r="76" spans="1:8" ht="13.5" outlineLevel="1" x14ac:dyDescent="0.2">
      <c r="A76" s="584" t="s">
        <v>485</v>
      </c>
      <c r="B76" s="606"/>
      <c r="C76" s="584" t="s">
        <v>485</v>
      </c>
      <c r="D76" s="606"/>
      <c r="E76" s="584" t="s">
        <v>485</v>
      </c>
      <c r="F76" s="606"/>
      <c r="G76" s="584" t="s">
        <v>485</v>
      </c>
      <c r="H76" s="607"/>
    </row>
    <row r="77" spans="1:8" ht="13.5" outlineLevel="1" x14ac:dyDescent="0.2">
      <c r="A77" s="584" t="s">
        <v>486</v>
      </c>
      <c r="B77" s="606"/>
      <c r="C77" s="584" t="s">
        <v>486</v>
      </c>
      <c r="D77" s="606"/>
      <c r="E77" s="584" t="s">
        <v>486</v>
      </c>
      <c r="F77" s="606"/>
      <c r="G77" s="584" t="s">
        <v>486</v>
      </c>
      <c r="H77" s="607"/>
    </row>
    <row r="78" spans="1:8" ht="13.5" outlineLevel="1" x14ac:dyDescent="0.2">
      <c r="A78" s="584" t="s">
        <v>487</v>
      </c>
      <c r="B78" s="606"/>
      <c r="C78" s="584" t="s">
        <v>487</v>
      </c>
      <c r="D78" s="606"/>
      <c r="E78" s="584" t="s">
        <v>487</v>
      </c>
      <c r="F78" s="606"/>
      <c r="G78" s="584" t="s">
        <v>487</v>
      </c>
      <c r="H78" s="607"/>
    </row>
    <row r="79" spans="1:8" ht="13.5" outlineLevel="1" x14ac:dyDescent="0.2">
      <c r="A79" s="584" t="s">
        <v>488</v>
      </c>
      <c r="B79" s="606"/>
      <c r="C79" s="584" t="s">
        <v>488</v>
      </c>
      <c r="D79" s="606"/>
      <c r="E79" s="584" t="s">
        <v>488</v>
      </c>
      <c r="F79" s="606"/>
      <c r="G79" s="584" t="s">
        <v>488</v>
      </c>
      <c r="H79" s="607"/>
    </row>
    <row r="80" spans="1:8" ht="13.5" outlineLevel="1" x14ac:dyDescent="0.2">
      <c r="A80" s="584" t="s">
        <v>489</v>
      </c>
      <c r="B80" s="606"/>
      <c r="C80" s="584" t="s">
        <v>489</v>
      </c>
      <c r="D80" s="606"/>
      <c r="E80" s="584" t="s">
        <v>489</v>
      </c>
      <c r="F80" s="606"/>
      <c r="G80" s="584" t="s">
        <v>489</v>
      </c>
      <c r="H80" s="607"/>
    </row>
    <row r="81" spans="1:8" ht="13.5" outlineLevel="1" x14ac:dyDescent="0.2">
      <c r="A81" s="584" t="s">
        <v>490</v>
      </c>
      <c r="B81" s="606"/>
      <c r="C81" s="584" t="s">
        <v>490</v>
      </c>
      <c r="D81" s="606"/>
      <c r="E81" s="584" t="s">
        <v>490</v>
      </c>
      <c r="F81" s="606"/>
      <c r="G81" s="584" t="s">
        <v>490</v>
      </c>
      <c r="H81" s="607"/>
    </row>
    <row r="82" spans="1:8" ht="13.5" outlineLevel="1" x14ac:dyDescent="0.2">
      <c r="A82" s="584" t="s">
        <v>491</v>
      </c>
      <c r="B82" s="606"/>
      <c r="C82" s="584" t="s">
        <v>491</v>
      </c>
      <c r="D82" s="606"/>
      <c r="E82" s="584" t="s">
        <v>491</v>
      </c>
      <c r="F82" s="606"/>
      <c r="G82" s="584" t="s">
        <v>491</v>
      </c>
      <c r="H82" s="607"/>
    </row>
    <row r="83" spans="1:8" ht="13.5" outlineLevel="1" x14ac:dyDescent="0.2">
      <c r="A83" s="584" t="s">
        <v>492</v>
      </c>
      <c r="B83" s="606"/>
      <c r="C83" s="584" t="s">
        <v>492</v>
      </c>
      <c r="D83" s="606"/>
      <c r="E83" s="584" t="s">
        <v>492</v>
      </c>
      <c r="F83" s="606"/>
      <c r="G83" s="584" t="s">
        <v>492</v>
      </c>
      <c r="H83" s="607"/>
    </row>
    <row r="84" spans="1:8" ht="14.25" thickBot="1" x14ac:dyDescent="0.3">
      <c r="A84" s="585" t="s">
        <v>493</v>
      </c>
      <c r="B84" s="586">
        <f>SUM(B71:B83)</f>
        <v>0</v>
      </c>
      <c r="C84" s="585" t="s">
        <v>493</v>
      </c>
      <c r="D84" s="586">
        <f>SUM(D71:D83)</f>
        <v>0</v>
      </c>
      <c r="E84" s="585" t="s">
        <v>493</v>
      </c>
      <c r="F84" s="586">
        <f>SUM(F71:F83)</f>
        <v>0</v>
      </c>
      <c r="G84" s="585" t="s">
        <v>493</v>
      </c>
      <c r="H84" s="587">
        <f>SUM(H71:H83)</f>
        <v>0</v>
      </c>
    </row>
    <row r="85" spans="1:8" ht="14.25" thickBot="1" x14ac:dyDescent="0.3">
      <c r="A85" s="1435" t="s">
        <v>494</v>
      </c>
      <c r="B85" s="1436"/>
      <c r="C85" s="1436"/>
      <c r="D85" s="1436"/>
      <c r="E85" s="1436"/>
      <c r="F85" s="1436"/>
      <c r="G85" s="1437"/>
      <c r="H85" s="588">
        <f>IF((B84+D84+F84+H84)&gt;$F$3,"Demasiadas horas asignadas",(B84+D84+F84+H84))</f>
        <v>0</v>
      </c>
    </row>
    <row r="89" spans="1:8" ht="32.25" customHeight="1" x14ac:dyDescent="0.25">
      <c r="A89" s="568" t="s">
        <v>379</v>
      </c>
      <c r="B89" s="1425" t="s">
        <v>596</v>
      </c>
      <c r="C89" s="1425"/>
      <c r="D89" s="1425"/>
      <c r="E89" s="1419">
        <f>A3</f>
        <v>0</v>
      </c>
      <c r="F89" s="1420"/>
      <c r="G89" s="1426" t="s">
        <v>608</v>
      </c>
      <c r="H89" s="1427"/>
    </row>
    <row r="90" spans="1:8" ht="26.25" x14ac:dyDescent="0.25">
      <c r="A90" s="571">
        <f>H111*E11</f>
        <v>0</v>
      </c>
      <c r="B90" s="572"/>
      <c r="C90" s="572"/>
      <c r="D90" s="569" t="s">
        <v>402</v>
      </c>
      <c r="E90" s="570">
        <f>E64+1</f>
        <v>2018</v>
      </c>
      <c r="F90" s="572"/>
      <c r="G90" s="602" t="s">
        <v>609</v>
      </c>
      <c r="H90" s="603"/>
    </row>
    <row r="91" spans="1:8" ht="44.25" customHeight="1" x14ac:dyDescent="0.25">
      <c r="A91" s="574" t="s">
        <v>380</v>
      </c>
      <c r="B91" s="572"/>
      <c r="C91" s="572"/>
      <c r="D91" s="569"/>
      <c r="E91" s="570"/>
      <c r="F91" s="572"/>
      <c r="G91" s="575" t="s">
        <v>381</v>
      </c>
      <c r="H91" s="576">
        <f>'Planificación contratos'!D16</f>
        <v>23192.330885842708</v>
      </c>
    </row>
    <row r="92" spans="1:8" ht="18" x14ac:dyDescent="0.25">
      <c r="A92" s="571">
        <f>$A$40</f>
        <v>0</v>
      </c>
      <c r="B92" s="572"/>
      <c r="C92" s="572"/>
      <c r="D92" s="569"/>
      <c r="E92" s="570"/>
      <c r="F92" s="572"/>
      <c r="G92" s="577"/>
      <c r="H92" s="578"/>
    </row>
    <row r="93" spans="1:8" ht="16.5" customHeight="1" x14ac:dyDescent="0.2">
      <c r="A93" s="590" t="s">
        <v>611</v>
      </c>
      <c r="B93" s="590" t="s">
        <v>612</v>
      </c>
      <c r="C93" s="553" t="s">
        <v>611</v>
      </c>
      <c r="D93" s="553" t="s">
        <v>612</v>
      </c>
      <c r="E93" s="553" t="s">
        <v>611</v>
      </c>
      <c r="F93" s="553" t="s">
        <v>612</v>
      </c>
      <c r="G93" s="553" t="s">
        <v>611</v>
      </c>
      <c r="H93" s="553" t="s">
        <v>612</v>
      </c>
    </row>
    <row r="94" spans="1:8" ht="16.5" customHeight="1" thickBot="1" x14ac:dyDescent="0.25">
      <c r="A94" s="604"/>
      <c r="B94" s="605"/>
      <c r="C94" s="605"/>
      <c r="D94" s="605"/>
      <c r="E94" s="605"/>
      <c r="F94" s="605"/>
      <c r="G94" s="605"/>
      <c r="H94" s="605"/>
    </row>
    <row r="95" spans="1:8" ht="16.5" thickBot="1" x14ac:dyDescent="0.3">
      <c r="A95" s="1411" t="s">
        <v>474</v>
      </c>
      <c r="B95" s="1412"/>
      <c r="C95" s="1411" t="s">
        <v>475</v>
      </c>
      <c r="D95" s="1412"/>
      <c r="E95" s="1411" t="s">
        <v>476</v>
      </c>
      <c r="F95" s="1412"/>
      <c r="G95" s="1411" t="s">
        <v>477</v>
      </c>
      <c r="H95" s="1421"/>
    </row>
    <row r="96" spans="1:8" ht="13.5" customHeight="1" outlineLevel="1" thickBot="1" x14ac:dyDescent="0.25">
      <c r="A96" s="583" t="s">
        <v>478</v>
      </c>
      <c r="B96" s="583" t="s">
        <v>479</v>
      </c>
      <c r="C96" s="583" t="s">
        <v>478</v>
      </c>
      <c r="D96" s="583" t="s">
        <v>479</v>
      </c>
      <c r="E96" s="583" t="s">
        <v>478</v>
      </c>
      <c r="F96" s="583" t="s">
        <v>479</v>
      </c>
      <c r="G96" s="583" t="s">
        <v>478</v>
      </c>
      <c r="H96" s="583" t="s">
        <v>479</v>
      </c>
    </row>
    <row r="97" spans="1:8" ht="13.5" customHeight="1" outlineLevel="1" x14ac:dyDescent="0.2">
      <c r="A97" s="584" t="s">
        <v>480</v>
      </c>
      <c r="B97" s="606"/>
      <c r="C97" s="584" t="s">
        <v>480</v>
      </c>
      <c r="D97" s="606"/>
      <c r="E97" s="584" t="s">
        <v>480</v>
      </c>
      <c r="F97" s="606"/>
      <c r="G97" s="584" t="s">
        <v>480</v>
      </c>
      <c r="H97" s="607"/>
    </row>
    <row r="98" spans="1:8" ht="13.5" customHeight="1" outlineLevel="1" x14ac:dyDescent="0.2">
      <c r="A98" s="584" t="s">
        <v>481</v>
      </c>
      <c r="B98" s="606"/>
      <c r="C98" s="584" t="s">
        <v>481</v>
      </c>
      <c r="D98" s="606"/>
      <c r="E98" s="584" t="s">
        <v>481</v>
      </c>
      <c r="F98" s="606"/>
      <c r="G98" s="584" t="s">
        <v>481</v>
      </c>
      <c r="H98" s="607"/>
    </row>
    <row r="99" spans="1:8" ht="13.5" customHeight="1" outlineLevel="1" x14ac:dyDescent="0.2">
      <c r="A99" s="584" t="s">
        <v>482</v>
      </c>
      <c r="B99" s="606"/>
      <c r="C99" s="584" t="s">
        <v>482</v>
      </c>
      <c r="D99" s="606"/>
      <c r="E99" s="584" t="s">
        <v>482</v>
      </c>
      <c r="F99" s="606"/>
      <c r="G99" s="584" t="s">
        <v>482</v>
      </c>
      <c r="H99" s="607"/>
    </row>
    <row r="100" spans="1:8" ht="13.5" customHeight="1" outlineLevel="1" x14ac:dyDescent="0.2">
      <c r="A100" s="584" t="s">
        <v>483</v>
      </c>
      <c r="B100" s="606"/>
      <c r="C100" s="584" t="s">
        <v>483</v>
      </c>
      <c r="D100" s="606"/>
      <c r="E100" s="584" t="s">
        <v>483</v>
      </c>
      <c r="F100" s="606"/>
      <c r="G100" s="584" t="s">
        <v>483</v>
      </c>
      <c r="H100" s="607"/>
    </row>
    <row r="101" spans="1:8" ht="13.5" customHeight="1" outlineLevel="1" x14ac:dyDescent="0.2">
      <c r="A101" s="584" t="s">
        <v>484</v>
      </c>
      <c r="B101" s="606"/>
      <c r="C101" s="584" t="s">
        <v>484</v>
      </c>
      <c r="D101" s="606"/>
      <c r="E101" s="584" t="s">
        <v>484</v>
      </c>
      <c r="F101" s="606"/>
      <c r="G101" s="584" t="s">
        <v>484</v>
      </c>
      <c r="H101" s="607"/>
    </row>
    <row r="102" spans="1:8" ht="13.5" customHeight="1" outlineLevel="1" x14ac:dyDescent="0.2">
      <c r="A102" s="584" t="s">
        <v>485</v>
      </c>
      <c r="B102" s="606"/>
      <c r="C102" s="584" t="s">
        <v>485</v>
      </c>
      <c r="D102" s="606"/>
      <c r="E102" s="584" t="s">
        <v>485</v>
      </c>
      <c r="F102" s="606"/>
      <c r="G102" s="584" t="s">
        <v>485</v>
      </c>
      <c r="H102" s="607"/>
    </row>
    <row r="103" spans="1:8" ht="13.5" customHeight="1" outlineLevel="1" x14ac:dyDescent="0.2">
      <c r="A103" s="584" t="s">
        <v>486</v>
      </c>
      <c r="B103" s="606"/>
      <c r="C103" s="584" t="s">
        <v>486</v>
      </c>
      <c r="D103" s="606"/>
      <c r="E103" s="584" t="s">
        <v>486</v>
      </c>
      <c r="F103" s="606"/>
      <c r="G103" s="584" t="s">
        <v>486</v>
      </c>
      <c r="H103" s="607"/>
    </row>
    <row r="104" spans="1:8" ht="13.5" customHeight="1" outlineLevel="1" x14ac:dyDescent="0.2">
      <c r="A104" s="584" t="s">
        <v>487</v>
      </c>
      <c r="B104" s="606"/>
      <c r="C104" s="584" t="s">
        <v>487</v>
      </c>
      <c r="D104" s="606"/>
      <c r="E104" s="584" t="s">
        <v>487</v>
      </c>
      <c r="F104" s="606"/>
      <c r="G104" s="584" t="s">
        <v>487</v>
      </c>
      <c r="H104" s="607"/>
    </row>
    <row r="105" spans="1:8" ht="13.5" customHeight="1" outlineLevel="1" x14ac:dyDescent="0.2">
      <c r="A105" s="584" t="s">
        <v>488</v>
      </c>
      <c r="B105" s="606"/>
      <c r="C105" s="584" t="s">
        <v>488</v>
      </c>
      <c r="D105" s="606"/>
      <c r="E105" s="584" t="s">
        <v>488</v>
      </c>
      <c r="F105" s="606"/>
      <c r="G105" s="584" t="s">
        <v>488</v>
      </c>
      <c r="H105" s="607"/>
    </row>
    <row r="106" spans="1:8" ht="13.5" customHeight="1" outlineLevel="1" x14ac:dyDescent="0.2">
      <c r="A106" s="584" t="s">
        <v>489</v>
      </c>
      <c r="B106" s="606"/>
      <c r="C106" s="584" t="s">
        <v>489</v>
      </c>
      <c r="D106" s="606"/>
      <c r="E106" s="584" t="s">
        <v>489</v>
      </c>
      <c r="F106" s="606"/>
      <c r="G106" s="584" t="s">
        <v>489</v>
      </c>
      <c r="H106" s="607"/>
    </row>
    <row r="107" spans="1:8" ht="13.5" customHeight="1" outlineLevel="1" x14ac:dyDescent="0.2">
      <c r="A107" s="584" t="s">
        <v>490</v>
      </c>
      <c r="B107" s="606"/>
      <c r="C107" s="584" t="s">
        <v>490</v>
      </c>
      <c r="D107" s="606"/>
      <c r="E107" s="584" t="s">
        <v>490</v>
      </c>
      <c r="F107" s="606"/>
      <c r="G107" s="584" t="s">
        <v>490</v>
      </c>
      <c r="H107" s="607"/>
    </row>
    <row r="108" spans="1:8" ht="13.5" customHeight="1" outlineLevel="1" x14ac:dyDescent="0.2">
      <c r="A108" s="584" t="s">
        <v>491</v>
      </c>
      <c r="B108" s="606"/>
      <c r="C108" s="584" t="s">
        <v>491</v>
      </c>
      <c r="D108" s="606"/>
      <c r="E108" s="584" t="s">
        <v>491</v>
      </c>
      <c r="F108" s="606"/>
      <c r="G108" s="584" t="s">
        <v>491</v>
      </c>
      <c r="H108" s="607"/>
    </row>
    <row r="109" spans="1:8" ht="13.5" customHeight="1" outlineLevel="1" x14ac:dyDescent="0.2">
      <c r="A109" s="584" t="s">
        <v>492</v>
      </c>
      <c r="B109" s="606"/>
      <c r="C109" s="584" t="s">
        <v>492</v>
      </c>
      <c r="D109" s="606"/>
      <c r="E109" s="584" t="s">
        <v>492</v>
      </c>
      <c r="F109" s="606"/>
      <c r="G109" s="584" t="s">
        <v>492</v>
      </c>
      <c r="H109" s="607"/>
    </row>
    <row r="110" spans="1:8" ht="14.25" thickBot="1" x14ac:dyDescent="0.3">
      <c r="A110" s="585" t="s">
        <v>493</v>
      </c>
      <c r="B110" s="586">
        <f>SUM(B97:B109)</f>
        <v>0</v>
      </c>
      <c r="C110" s="585" t="s">
        <v>493</v>
      </c>
      <c r="D110" s="586">
        <f>SUM(D97:D109)</f>
        <v>0</v>
      </c>
      <c r="E110" s="585" t="s">
        <v>493</v>
      </c>
      <c r="F110" s="586">
        <f>SUM(F97:F109)</f>
        <v>0</v>
      </c>
      <c r="G110" s="585" t="s">
        <v>493</v>
      </c>
      <c r="H110" s="587">
        <f>SUM(H97:H109)</f>
        <v>0</v>
      </c>
    </row>
    <row r="111" spans="1:8" ht="14.25" thickBot="1" x14ac:dyDescent="0.3">
      <c r="A111" s="1435" t="s">
        <v>494</v>
      </c>
      <c r="B111" s="1436"/>
      <c r="C111" s="1436"/>
      <c r="D111" s="1436"/>
      <c r="E111" s="1436"/>
      <c r="F111" s="1436"/>
      <c r="G111" s="1437"/>
      <c r="H111" s="588">
        <f>IF((B110+D110+F110+H110)&gt;$F$3,"Demasiadas horas asignadas",(B110+D110+F110+H110))</f>
        <v>0</v>
      </c>
    </row>
    <row r="115" spans="1:8" ht="32.25" customHeight="1" x14ac:dyDescent="0.25">
      <c r="A115" s="568" t="s">
        <v>379</v>
      </c>
      <c r="B115" s="1425" t="s">
        <v>596</v>
      </c>
      <c r="C115" s="1425"/>
      <c r="D115" s="1425"/>
      <c r="E115" s="1419">
        <f>A3</f>
        <v>0</v>
      </c>
      <c r="F115" s="1420"/>
      <c r="G115" s="1426" t="s">
        <v>608</v>
      </c>
      <c r="H115" s="1427"/>
    </row>
    <row r="116" spans="1:8" ht="26.25" x14ac:dyDescent="0.25">
      <c r="A116" s="571">
        <f>H137*E11</f>
        <v>0</v>
      </c>
      <c r="B116" s="572"/>
      <c r="C116" s="572"/>
      <c r="D116" s="569" t="s">
        <v>402</v>
      </c>
      <c r="E116" s="570">
        <f>E90+1</f>
        <v>2019</v>
      </c>
      <c r="F116" s="570"/>
      <c r="G116" s="602" t="s">
        <v>609</v>
      </c>
      <c r="H116" s="603"/>
    </row>
    <row r="117" spans="1:8" ht="44.25" customHeight="1" x14ac:dyDescent="0.25">
      <c r="A117" s="574" t="s">
        <v>380</v>
      </c>
      <c r="B117" s="572"/>
      <c r="C117" s="572"/>
      <c r="D117" s="569"/>
      <c r="E117" s="570"/>
      <c r="F117" s="570"/>
      <c r="G117" s="575" t="s">
        <v>381</v>
      </c>
      <c r="H117" s="576">
        <f>'Planificación contratos'!D17</f>
        <v>20923.107847790277</v>
      </c>
    </row>
    <row r="118" spans="1:8" ht="18" x14ac:dyDescent="0.25">
      <c r="A118" s="571">
        <f>$A$40</f>
        <v>0</v>
      </c>
      <c r="B118" s="572"/>
      <c r="C118" s="572"/>
      <c r="D118" s="569"/>
      <c r="E118" s="570"/>
      <c r="F118" s="570"/>
      <c r="G118" s="577"/>
      <c r="H118" s="578"/>
    </row>
    <row r="119" spans="1:8" ht="16.5" customHeight="1" x14ac:dyDescent="0.2">
      <c r="A119" s="590" t="s">
        <v>611</v>
      </c>
      <c r="B119" s="590" t="s">
        <v>612</v>
      </c>
      <c r="C119" s="553" t="s">
        <v>611</v>
      </c>
      <c r="D119" s="553" t="s">
        <v>612</v>
      </c>
      <c r="E119" s="553" t="s">
        <v>611</v>
      </c>
      <c r="F119" s="553" t="s">
        <v>612</v>
      </c>
      <c r="G119" s="553" t="s">
        <v>611</v>
      </c>
      <c r="H119" s="553" t="s">
        <v>612</v>
      </c>
    </row>
    <row r="120" spans="1:8" ht="16.5" customHeight="1" thickBot="1" x14ac:dyDescent="0.25">
      <c r="A120" s="604"/>
      <c r="B120" s="605"/>
      <c r="C120" s="605"/>
      <c r="D120" s="605"/>
      <c r="E120" s="605"/>
      <c r="F120" s="605"/>
      <c r="G120" s="605"/>
      <c r="H120" s="605"/>
    </row>
    <row r="121" spans="1:8" ht="16.5" thickBot="1" x14ac:dyDescent="0.3">
      <c r="A121" s="1411" t="s">
        <v>474</v>
      </c>
      <c r="B121" s="1412"/>
      <c r="C121" s="1411" t="s">
        <v>475</v>
      </c>
      <c r="D121" s="1412"/>
      <c r="E121" s="1411" t="s">
        <v>476</v>
      </c>
      <c r="F121" s="1412"/>
      <c r="G121" s="1411" t="s">
        <v>477</v>
      </c>
      <c r="H121" s="1421"/>
    </row>
    <row r="122" spans="1:8" ht="13.5" outlineLevel="1" thickBot="1" x14ac:dyDescent="0.25">
      <c r="A122" s="583" t="s">
        <v>478</v>
      </c>
      <c r="B122" s="583" t="s">
        <v>479</v>
      </c>
      <c r="C122" s="583" t="s">
        <v>478</v>
      </c>
      <c r="D122" s="583" t="s">
        <v>479</v>
      </c>
      <c r="E122" s="583" t="s">
        <v>478</v>
      </c>
      <c r="F122" s="583" t="s">
        <v>479</v>
      </c>
      <c r="G122" s="583" t="s">
        <v>478</v>
      </c>
      <c r="H122" s="583" t="s">
        <v>479</v>
      </c>
    </row>
    <row r="123" spans="1:8" ht="13.5" outlineLevel="1" x14ac:dyDescent="0.2">
      <c r="A123" s="584" t="s">
        <v>480</v>
      </c>
      <c r="B123" s="606"/>
      <c r="C123" s="584" t="s">
        <v>480</v>
      </c>
      <c r="D123" s="606"/>
      <c r="E123" s="584" t="s">
        <v>480</v>
      </c>
      <c r="F123" s="606"/>
      <c r="G123" s="584" t="s">
        <v>480</v>
      </c>
      <c r="H123" s="607"/>
    </row>
    <row r="124" spans="1:8" ht="13.5" outlineLevel="1" x14ac:dyDescent="0.2">
      <c r="A124" s="584" t="s">
        <v>481</v>
      </c>
      <c r="B124" s="606"/>
      <c r="C124" s="584" t="s">
        <v>481</v>
      </c>
      <c r="D124" s="606"/>
      <c r="E124" s="584" t="s">
        <v>481</v>
      </c>
      <c r="F124" s="606"/>
      <c r="G124" s="584" t="s">
        <v>481</v>
      </c>
      <c r="H124" s="607"/>
    </row>
    <row r="125" spans="1:8" ht="13.5" outlineLevel="1" x14ac:dyDescent="0.2">
      <c r="A125" s="584" t="s">
        <v>482</v>
      </c>
      <c r="B125" s="606"/>
      <c r="C125" s="584" t="s">
        <v>482</v>
      </c>
      <c r="D125" s="606"/>
      <c r="E125" s="584" t="s">
        <v>482</v>
      </c>
      <c r="F125" s="606"/>
      <c r="G125" s="584" t="s">
        <v>482</v>
      </c>
      <c r="H125" s="607"/>
    </row>
    <row r="126" spans="1:8" ht="13.5" outlineLevel="1" x14ac:dyDescent="0.2">
      <c r="A126" s="584" t="s">
        <v>483</v>
      </c>
      <c r="B126" s="606"/>
      <c r="C126" s="584" t="s">
        <v>483</v>
      </c>
      <c r="D126" s="606"/>
      <c r="E126" s="584" t="s">
        <v>483</v>
      </c>
      <c r="F126" s="606"/>
      <c r="G126" s="584" t="s">
        <v>483</v>
      </c>
      <c r="H126" s="607"/>
    </row>
    <row r="127" spans="1:8" ht="13.5" outlineLevel="1" x14ac:dyDescent="0.2">
      <c r="A127" s="584" t="s">
        <v>484</v>
      </c>
      <c r="B127" s="606"/>
      <c r="C127" s="584" t="s">
        <v>484</v>
      </c>
      <c r="D127" s="606"/>
      <c r="E127" s="584" t="s">
        <v>484</v>
      </c>
      <c r="F127" s="606"/>
      <c r="G127" s="584" t="s">
        <v>484</v>
      </c>
      <c r="H127" s="607"/>
    </row>
    <row r="128" spans="1:8" ht="13.5" outlineLevel="1" x14ac:dyDescent="0.2">
      <c r="A128" s="584" t="s">
        <v>485</v>
      </c>
      <c r="B128" s="606"/>
      <c r="C128" s="584" t="s">
        <v>485</v>
      </c>
      <c r="D128" s="606"/>
      <c r="E128" s="584" t="s">
        <v>485</v>
      </c>
      <c r="F128" s="606"/>
      <c r="G128" s="584" t="s">
        <v>485</v>
      </c>
      <c r="H128" s="607"/>
    </row>
    <row r="129" spans="1:8" ht="13.5" outlineLevel="1" x14ac:dyDescent="0.2">
      <c r="A129" s="584" t="s">
        <v>486</v>
      </c>
      <c r="B129" s="606"/>
      <c r="C129" s="584" t="s">
        <v>486</v>
      </c>
      <c r="D129" s="606"/>
      <c r="E129" s="584" t="s">
        <v>486</v>
      </c>
      <c r="F129" s="606"/>
      <c r="G129" s="584" t="s">
        <v>486</v>
      </c>
      <c r="H129" s="607"/>
    </row>
    <row r="130" spans="1:8" ht="13.5" outlineLevel="1" x14ac:dyDescent="0.2">
      <c r="A130" s="584" t="s">
        <v>487</v>
      </c>
      <c r="B130" s="606"/>
      <c r="C130" s="584" t="s">
        <v>487</v>
      </c>
      <c r="D130" s="606"/>
      <c r="E130" s="584" t="s">
        <v>487</v>
      </c>
      <c r="F130" s="606"/>
      <c r="G130" s="584" t="s">
        <v>487</v>
      </c>
      <c r="H130" s="607"/>
    </row>
    <row r="131" spans="1:8" ht="13.5" outlineLevel="1" x14ac:dyDescent="0.2">
      <c r="A131" s="584" t="s">
        <v>488</v>
      </c>
      <c r="B131" s="606"/>
      <c r="C131" s="584" t="s">
        <v>488</v>
      </c>
      <c r="D131" s="606"/>
      <c r="E131" s="584" t="s">
        <v>488</v>
      </c>
      <c r="F131" s="606"/>
      <c r="G131" s="584" t="s">
        <v>488</v>
      </c>
      <c r="H131" s="607"/>
    </row>
    <row r="132" spans="1:8" ht="13.5" outlineLevel="1" x14ac:dyDescent="0.2">
      <c r="A132" s="584" t="s">
        <v>489</v>
      </c>
      <c r="B132" s="606"/>
      <c r="C132" s="584" t="s">
        <v>489</v>
      </c>
      <c r="D132" s="606"/>
      <c r="E132" s="584" t="s">
        <v>489</v>
      </c>
      <c r="F132" s="606"/>
      <c r="G132" s="584" t="s">
        <v>489</v>
      </c>
      <c r="H132" s="607"/>
    </row>
    <row r="133" spans="1:8" ht="13.5" outlineLevel="1" x14ac:dyDescent="0.2">
      <c r="A133" s="584" t="s">
        <v>490</v>
      </c>
      <c r="B133" s="606"/>
      <c r="C133" s="584" t="s">
        <v>490</v>
      </c>
      <c r="D133" s="606"/>
      <c r="E133" s="584" t="s">
        <v>490</v>
      </c>
      <c r="F133" s="606"/>
      <c r="G133" s="584" t="s">
        <v>490</v>
      </c>
      <c r="H133" s="607"/>
    </row>
    <row r="134" spans="1:8" ht="13.5" outlineLevel="1" x14ac:dyDescent="0.2">
      <c r="A134" s="584" t="s">
        <v>491</v>
      </c>
      <c r="B134" s="606"/>
      <c r="C134" s="584" t="s">
        <v>491</v>
      </c>
      <c r="D134" s="606"/>
      <c r="E134" s="584" t="s">
        <v>491</v>
      </c>
      <c r="F134" s="606"/>
      <c r="G134" s="584" t="s">
        <v>491</v>
      </c>
      <c r="H134" s="607"/>
    </row>
    <row r="135" spans="1:8" ht="13.5" outlineLevel="1" x14ac:dyDescent="0.2">
      <c r="A135" s="584" t="s">
        <v>492</v>
      </c>
      <c r="B135" s="606"/>
      <c r="C135" s="584" t="s">
        <v>492</v>
      </c>
      <c r="D135" s="606"/>
      <c r="E135" s="584" t="s">
        <v>492</v>
      </c>
      <c r="F135" s="606"/>
      <c r="G135" s="584" t="s">
        <v>492</v>
      </c>
      <c r="H135" s="607"/>
    </row>
    <row r="136" spans="1:8" ht="14.25" thickBot="1" x14ac:dyDescent="0.3">
      <c r="A136" s="585" t="s">
        <v>493</v>
      </c>
      <c r="B136" s="586">
        <f>SUM(B123:B135)</f>
        <v>0</v>
      </c>
      <c r="C136" s="585" t="s">
        <v>493</v>
      </c>
      <c r="D136" s="586">
        <f>SUM(D123:D135)</f>
        <v>0</v>
      </c>
      <c r="E136" s="585" t="s">
        <v>493</v>
      </c>
      <c r="F136" s="586">
        <f>SUM(F123:F135)</f>
        <v>0</v>
      </c>
      <c r="G136" s="585" t="s">
        <v>493</v>
      </c>
      <c r="H136" s="587">
        <f>SUM(H123:H135)</f>
        <v>0</v>
      </c>
    </row>
    <row r="137" spans="1:8" ht="14.25" thickBot="1" x14ac:dyDescent="0.3">
      <c r="A137" s="1435" t="s">
        <v>494</v>
      </c>
      <c r="B137" s="1436"/>
      <c r="C137" s="1436"/>
      <c r="D137" s="1436"/>
      <c r="E137" s="1436"/>
      <c r="F137" s="1436"/>
      <c r="G137" s="1437"/>
      <c r="H137" s="588">
        <f>IF((B136+D136+F136+H136)&gt;$F$3,"Demasiadas horas asignadas",(B136+D136+F136+H136))</f>
        <v>0</v>
      </c>
    </row>
    <row r="138" spans="1:8" ht="13.5" x14ac:dyDescent="0.25">
      <c r="A138" s="591"/>
      <c r="B138" s="591"/>
      <c r="C138" s="591"/>
      <c r="D138" s="591"/>
      <c r="E138" s="591"/>
      <c r="F138" s="591"/>
      <c r="G138" s="591"/>
      <c r="H138" s="592"/>
    </row>
    <row r="139" spans="1:8" ht="13.5" x14ac:dyDescent="0.25">
      <c r="A139" s="591"/>
      <c r="B139" s="591"/>
      <c r="C139" s="591"/>
      <c r="D139" s="591"/>
      <c r="E139" s="591"/>
      <c r="F139" s="591"/>
      <c r="G139" s="591"/>
      <c r="H139" s="592"/>
    </row>
    <row r="140" spans="1:8" ht="13.5" x14ac:dyDescent="0.25">
      <c r="A140" s="591"/>
      <c r="B140" s="591"/>
      <c r="C140" s="591"/>
      <c r="D140" s="591"/>
      <c r="E140" s="591"/>
      <c r="F140" s="591"/>
      <c r="G140" s="591"/>
      <c r="H140" s="592"/>
    </row>
    <row r="143" spans="1:8" ht="18" x14ac:dyDescent="0.25">
      <c r="B143" s="1425" t="s">
        <v>598</v>
      </c>
      <c r="C143" s="1425"/>
      <c r="D143" s="1425"/>
      <c r="E143" s="1431">
        <f>A3</f>
        <v>0</v>
      </c>
      <c r="F143" s="1431"/>
    </row>
    <row r="144" spans="1:8" ht="13.5" thickBot="1" x14ac:dyDescent="0.25">
      <c r="F144" s="567"/>
    </row>
    <row r="145" spans="1:7" ht="16.5" customHeight="1" thickBot="1" x14ac:dyDescent="0.25">
      <c r="A145" s="1438" t="s">
        <v>519</v>
      </c>
      <c r="B145" s="1439"/>
      <c r="C145" s="1439"/>
      <c r="D145" s="1439"/>
      <c r="E145" s="1439"/>
      <c r="F145" s="1439"/>
      <c r="G145" s="1440"/>
    </row>
    <row r="146" spans="1:7" ht="26.25" customHeight="1" outlineLevel="1" thickBot="1" x14ac:dyDescent="0.25">
      <c r="A146" s="1416" t="s">
        <v>496</v>
      </c>
      <c r="B146" s="1417"/>
      <c r="C146" s="1417"/>
      <c r="D146" s="1417"/>
      <c r="E146" s="1418"/>
      <c r="F146" s="593" t="s">
        <v>497</v>
      </c>
      <c r="G146" s="594" t="s">
        <v>495</v>
      </c>
    </row>
    <row r="147" spans="1:7" outlineLevel="1" x14ac:dyDescent="0.2">
      <c r="A147" s="1402" t="s">
        <v>599</v>
      </c>
      <c r="B147" s="1403"/>
      <c r="C147" s="1403"/>
      <c r="D147" s="1403"/>
      <c r="E147" s="1404"/>
      <c r="F147" s="608"/>
      <c r="G147" s="595">
        <f>$D$8-F147</f>
        <v>2944.027397260274</v>
      </c>
    </row>
    <row r="148" spans="1:7" outlineLevel="1" x14ac:dyDescent="0.2">
      <c r="A148" s="1413"/>
      <c r="B148" s="1414"/>
      <c r="C148" s="1414"/>
      <c r="D148" s="1414"/>
      <c r="E148" s="1415"/>
      <c r="F148" s="609"/>
      <c r="G148" s="596">
        <f t="shared" ref="G148:G153" si="0">IF(F148&gt;0,(G147-F148), )</f>
        <v>0</v>
      </c>
    </row>
    <row r="149" spans="1:7" outlineLevel="1" x14ac:dyDescent="0.2">
      <c r="A149" s="1413"/>
      <c r="B149" s="1414"/>
      <c r="C149" s="1414"/>
      <c r="D149" s="1414"/>
      <c r="E149" s="1415"/>
      <c r="F149" s="610"/>
      <c r="G149" s="596">
        <f t="shared" si="0"/>
        <v>0</v>
      </c>
    </row>
    <row r="150" spans="1:7" outlineLevel="1" x14ac:dyDescent="0.2">
      <c r="A150" s="1405"/>
      <c r="B150" s="1406"/>
      <c r="C150" s="1406"/>
      <c r="D150" s="1406"/>
      <c r="E150" s="1407"/>
      <c r="F150" s="611"/>
      <c r="G150" s="596">
        <f t="shared" si="0"/>
        <v>0</v>
      </c>
    </row>
    <row r="151" spans="1:7" outlineLevel="1" x14ac:dyDescent="0.2">
      <c r="A151" s="1405"/>
      <c r="B151" s="1406"/>
      <c r="C151" s="1406"/>
      <c r="D151" s="1406"/>
      <c r="E151" s="1407"/>
      <c r="F151" s="612"/>
      <c r="G151" s="596">
        <f t="shared" si="0"/>
        <v>0</v>
      </c>
    </row>
    <row r="152" spans="1:7" outlineLevel="1" x14ac:dyDescent="0.2">
      <c r="A152" s="1432"/>
      <c r="B152" s="1433"/>
      <c r="C152" s="1433"/>
      <c r="D152" s="1433"/>
      <c r="E152" s="1434"/>
      <c r="F152" s="612"/>
      <c r="G152" s="596">
        <f t="shared" si="0"/>
        <v>0</v>
      </c>
    </row>
    <row r="153" spans="1:7" ht="13.5" outlineLevel="1" thickBot="1" x14ac:dyDescent="0.25">
      <c r="A153" s="1428"/>
      <c r="B153" s="1429"/>
      <c r="C153" s="1429"/>
      <c r="D153" s="1429"/>
      <c r="E153" s="1430"/>
      <c r="F153" s="613"/>
      <c r="G153" s="597">
        <f t="shared" si="0"/>
        <v>0</v>
      </c>
    </row>
    <row r="155" spans="1:7" ht="20.25" x14ac:dyDescent="0.3">
      <c r="G155" s="598">
        <f>D8-(SUM(F147:F153))</f>
        <v>2944.027397260274</v>
      </c>
    </row>
  </sheetData>
  <sheetProtection selectLockedCells="1"/>
  <mergeCells count="77">
    <mergeCell ref="A150:E150"/>
    <mergeCell ref="A151:E151"/>
    <mergeCell ref="A152:E152"/>
    <mergeCell ref="A153:E153"/>
    <mergeCell ref="A146:E146"/>
    <mergeCell ref="A147:E147"/>
    <mergeCell ref="A148:E148"/>
    <mergeCell ref="A149:E149"/>
    <mergeCell ref="A137:G137"/>
    <mergeCell ref="B143:D143"/>
    <mergeCell ref="E143:F143"/>
    <mergeCell ref="A145:G145"/>
    <mergeCell ref="A121:B121"/>
    <mergeCell ref="C121:D121"/>
    <mergeCell ref="E121:F121"/>
    <mergeCell ref="G121:H121"/>
    <mergeCell ref="A111:G111"/>
    <mergeCell ref="B115:D115"/>
    <mergeCell ref="E115:F115"/>
    <mergeCell ref="G115:H115"/>
    <mergeCell ref="A95:B95"/>
    <mergeCell ref="C95:D95"/>
    <mergeCell ref="E95:F95"/>
    <mergeCell ref="G95:H95"/>
    <mergeCell ref="A85:G85"/>
    <mergeCell ref="B89:D89"/>
    <mergeCell ref="E89:F89"/>
    <mergeCell ref="G89:H89"/>
    <mergeCell ref="A69:B69"/>
    <mergeCell ref="C69:D69"/>
    <mergeCell ref="E69:F69"/>
    <mergeCell ref="G69:H69"/>
    <mergeCell ref="A59:G59"/>
    <mergeCell ref="B63:D63"/>
    <mergeCell ref="E63:F63"/>
    <mergeCell ref="G63:H63"/>
    <mergeCell ref="G37:H37"/>
    <mergeCell ref="A43:B43"/>
    <mergeCell ref="C43:D43"/>
    <mergeCell ref="E43:F43"/>
    <mergeCell ref="G43:H43"/>
    <mergeCell ref="B35:E35"/>
    <mergeCell ref="B37:D37"/>
    <mergeCell ref="E37:F37"/>
    <mergeCell ref="A19:B19"/>
    <mergeCell ref="A20:B20"/>
    <mergeCell ref="A21:B21"/>
    <mergeCell ref="A22:B22"/>
    <mergeCell ref="A27:A29"/>
    <mergeCell ref="B27:B29"/>
    <mergeCell ref="D6:E6"/>
    <mergeCell ref="A8:A10"/>
    <mergeCell ref="B8:B10"/>
    <mergeCell ref="G9:H9"/>
    <mergeCell ref="A23:B23"/>
    <mergeCell ref="C17:H17"/>
    <mergeCell ref="G13:H13"/>
    <mergeCell ref="A18:B18"/>
    <mergeCell ref="C18:F18"/>
    <mergeCell ref="G18:H18"/>
    <mergeCell ref="A1:H1"/>
    <mergeCell ref="A2:B2"/>
    <mergeCell ref="A3:B3"/>
    <mergeCell ref="D5:E5"/>
    <mergeCell ref="G5:H5"/>
    <mergeCell ref="K28:K29"/>
    <mergeCell ref="L28:L29"/>
    <mergeCell ref="C27:C29"/>
    <mergeCell ref="D27:D29"/>
    <mergeCell ref="E27:E29"/>
    <mergeCell ref="F27:I27"/>
    <mergeCell ref="J27:L27"/>
    <mergeCell ref="F28:F29"/>
    <mergeCell ref="G28:G29"/>
    <mergeCell ref="H28:H29"/>
    <mergeCell ref="I28:I29"/>
    <mergeCell ref="J28:J29"/>
  </mergeCells>
  <phoneticPr fontId="3" type="noConversion"/>
  <conditionalFormatting sqref="G155">
    <cfRule type="cellIs" dxfId="80" priority="3" stopIfTrue="1" operator="greaterThan">
      <formula>0</formula>
    </cfRule>
  </conditionalFormatting>
  <conditionalFormatting sqref="G147:G153">
    <cfRule type="cellIs" dxfId="79" priority="4" stopIfTrue="1" operator="equal">
      <formula>0</formula>
    </cfRule>
  </conditionalFormatting>
  <conditionalFormatting sqref="H8">
    <cfRule type="cellIs" dxfId="78" priority="1" stopIfTrue="1" operator="lessThan">
      <formula>0</formula>
    </cfRule>
    <cfRule type="cellIs" priority="2" stopIfTrue="1" operator="lessThan">
      <formula>0</formula>
    </cfRule>
  </conditionalFormatting>
  <dataValidations count="9">
    <dataValidation type="list" allowBlank="1" showInputMessage="1" showErrorMessage="1" sqref="D6:E6">
      <formula1>"CONTRATO,BECA"</formula1>
    </dataValidation>
    <dataValidation type="list" allowBlank="1" showInputMessage="1" showErrorMessage="1" sqref="E14">
      <formula1>"Propio,Externo"</formula1>
    </dataValidation>
    <dataValidation type="whole" operator="greaterThan" allowBlank="1" showErrorMessage="1" errorTitle="NÚMERO DE HORAS" error="Esta casilla sólo admite números enteros mayores que cero. " promptTitle="Horas imputadas por tarea" prompt="Señale el número de horas totales que se imputan al proyecto para esta tarea y para la persona que se declara." sqref="F147:F153">
      <formula1>0</formula1>
    </dataValidation>
    <dataValidation type="list" allowBlank="1" showInputMessage="1" showErrorMessage="1" sqref="G37:H37 G63:H63 G89:H89 G115:H115">
      <formula1>"PLANIFICACIÓN INICIAL,MODIFICACION 1,MODIFICACIÓN 2,MODIFICACIÓN 3"</formula1>
    </dataValidation>
    <dataValidation type="list" allowBlank="1" showErrorMessage="1" errorTitle="Escoja una tarea de la lista" error="Si la lista de tareas o su carga horaria han cambiado, por favor, comuníquelo a la OTRI-UCM en el 6472." promptTitle="Asignación de tareas" prompt="Declare la tarea de investigación en la que ha participado la persona cuyas horas se declaran. Sólo puede escoger entre las tareas del listado, que coinciden con las declaradas en la solicitud." sqref="A147:E153">
      <formula1>TAREAS</formula1>
    </dataValidation>
    <dataValidation type="list" showInputMessage="1" showErrorMessage="1" sqref="D3">
      <formula1>CATPROF</formula1>
    </dataValidation>
    <dataValidation type="date" operator="lessThanOrEqual" allowBlank="1" showInputMessage="1" showErrorMessage="1" errorTitle="ERROR EN FECHA" error="La fecha de finalización del último trimestre presupuestado no puede superar la del final del proyecto. " sqref="H120">
      <formula1>B14</formula1>
    </dataValidation>
    <dataValidation type="date" operator="greaterThan" allowBlank="1" showInputMessage="1" showErrorMessage="1" errorTitle="ERROR EN FECHA" error="Debe introducir un valor posterior a fecha fin del último trimestre presupuestado_x000a_" sqref="A120 A68 A94">
      <formula1>H42</formula1>
    </dataValidation>
    <dataValidation type="date" operator="greaterThanOrEqual" allowBlank="1" showInputMessage="1" showErrorMessage="1" errorTitle="ERROR EN FECHA " error="Debe introducir una fecha que sea igual o posterior a la fecha de inicio del proyecto" sqref="A42">
      <formula1>B13</formula1>
    </dataValidation>
  </dataValidations>
  <hyperlinks>
    <hyperlink ref="A18:B18" location="'Planificación contratos'!A1" display="Volver a planificación de contratos"/>
  </hyperlinks>
  <pageMargins left="0.75" right="0.75" top="1" bottom="1" header="0" footer="0"/>
  <headerFooter alignWithMargins="0"/>
  <drawing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8"/>
  </sheetPr>
  <dimension ref="A1:N155"/>
  <sheetViews>
    <sheetView showGridLines="0" zoomScale="70" workbookViewId="0">
      <selection sqref="A1:IV36"/>
    </sheetView>
  </sheetViews>
  <sheetFormatPr baseColWidth="10" defaultColWidth="11.42578125" defaultRowHeight="12.75" outlineLevelRow="1" x14ac:dyDescent="0.2"/>
  <cols>
    <col min="1" max="8" width="22.7109375" style="553" customWidth="1"/>
    <col min="9" max="9" width="17.140625" style="548" bestFit="1" customWidth="1"/>
    <col min="10" max="10" width="29.140625" style="548" bestFit="1" customWidth="1"/>
    <col min="11" max="11" width="13.42578125" style="548" bestFit="1" customWidth="1"/>
    <col min="12" max="12" width="14.85546875" style="548" bestFit="1" customWidth="1"/>
    <col min="13" max="13" width="13.42578125" style="548" bestFit="1" customWidth="1"/>
    <col min="14" max="16384" width="11.42578125" style="548"/>
  </cols>
  <sheetData>
    <row r="1" spans="1:10" ht="61.5" customHeight="1" thickBot="1" x14ac:dyDescent="0.25">
      <c r="A1" s="1441" t="s">
        <v>597</v>
      </c>
      <c r="B1" s="1442"/>
      <c r="C1" s="1442"/>
      <c r="D1" s="1442"/>
      <c r="E1" s="1442"/>
      <c r="F1" s="1442"/>
      <c r="G1" s="1442"/>
      <c r="H1" s="1442"/>
    </row>
    <row r="2" spans="1:10" ht="14.25" customHeight="1" thickBot="1" x14ac:dyDescent="0.25">
      <c r="A2" s="1438" t="s">
        <v>226</v>
      </c>
      <c r="B2" s="1448"/>
      <c r="C2" s="549" t="s">
        <v>468</v>
      </c>
      <c r="D2" s="550" t="s">
        <v>469</v>
      </c>
      <c r="E2" s="551" t="s">
        <v>470</v>
      </c>
      <c r="F2" s="551" t="s">
        <v>471</v>
      </c>
      <c r="G2" s="551" t="s">
        <v>472</v>
      </c>
      <c r="H2" s="551" t="s">
        <v>473</v>
      </c>
    </row>
    <row r="3" spans="1:10" ht="15.75" thickBot="1" x14ac:dyDescent="0.25">
      <c r="A3" s="1449"/>
      <c r="B3" s="1450"/>
      <c r="C3" s="599"/>
      <c r="D3" s="600" t="s">
        <v>228</v>
      </c>
      <c r="E3" s="600"/>
      <c r="F3" s="552">
        <f>IF($E$14="Propio",987,1470)</f>
        <v>1470</v>
      </c>
      <c r="G3" s="741">
        <f>B30</f>
        <v>40909</v>
      </c>
      <c r="H3" s="741">
        <f>C30</f>
        <v>41639</v>
      </c>
    </row>
    <row r="4" spans="1:10" ht="27" thickBot="1" x14ac:dyDescent="0.25">
      <c r="A4" s="546"/>
      <c r="B4" s="547"/>
      <c r="C4" s="547"/>
      <c r="D4" s="547"/>
      <c r="E4" s="547"/>
      <c r="F4" s="547"/>
      <c r="G4" s="547"/>
      <c r="H4" s="547"/>
    </row>
    <row r="5" spans="1:10" ht="16.5" thickBot="1" x14ac:dyDescent="0.3">
      <c r="A5" s="210" t="s">
        <v>635</v>
      </c>
      <c r="B5" s="211">
        <f>'Solicitud para cumplimentar'!B4:J4</f>
        <v>0</v>
      </c>
      <c r="D5" s="1446" t="s">
        <v>382</v>
      </c>
      <c r="E5" s="1447"/>
      <c r="G5" s="1452" t="s">
        <v>772</v>
      </c>
      <c r="H5" s="1452"/>
      <c r="I5" s="566"/>
      <c r="J5" s="355"/>
    </row>
    <row r="6" spans="1:10" ht="32.25" thickBot="1" x14ac:dyDescent="0.3">
      <c r="A6" s="213" t="s">
        <v>636</v>
      </c>
      <c r="B6" s="214">
        <f>'Solicitud para cumplimentar'!B6:M6</f>
        <v>0</v>
      </c>
      <c r="D6" s="1444"/>
      <c r="E6" s="1445"/>
      <c r="G6" s="554" t="s">
        <v>766</v>
      </c>
      <c r="H6" s="555" t="s">
        <v>767</v>
      </c>
    </row>
    <row r="7" spans="1:10" ht="32.25" thickBot="1" x14ac:dyDescent="0.3">
      <c r="A7" s="213" t="s">
        <v>637</v>
      </c>
      <c r="B7" s="214">
        <f>'Solicitud para cumplimentar'!B8:M8</f>
        <v>0</v>
      </c>
      <c r="D7" s="554" t="s">
        <v>600</v>
      </c>
      <c r="E7" s="555" t="s">
        <v>518</v>
      </c>
      <c r="G7" s="742">
        <f>$K$30</f>
        <v>2944.027397260274</v>
      </c>
      <c r="H7" s="743">
        <f>$H$59+$H$85+$H$111+$H$137</f>
        <v>1470</v>
      </c>
    </row>
    <row r="8" spans="1:10" ht="33" thickBot="1" x14ac:dyDescent="0.35">
      <c r="A8" s="1443" t="s">
        <v>638</v>
      </c>
      <c r="B8" s="1451">
        <f>'Solicitud para cumplimentar'!B7:M7</f>
        <v>0</v>
      </c>
      <c r="C8" s="556"/>
      <c r="D8" s="557">
        <f>K30</f>
        <v>2944.027397260274</v>
      </c>
      <c r="E8" s="557">
        <f>SUM(F147:F153)</f>
        <v>0</v>
      </c>
      <c r="G8" s="555" t="s">
        <v>770</v>
      </c>
      <c r="H8" s="744">
        <f>G7-H7</f>
        <v>1474.027397260274</v>
      </c>
    </row>
    <row r="9" spans="1:10" ht="30.75" customHeight="1" thickBot="1" x14ac:dyDescent="0.3">
      <c r="A9" s="1443"/>
      <c r="B9" s="1451"/>
      <c r="G9" s="1453" t="s">
        <v>773</v>
      </c>
      <c r="H9" s="1453"/>
    </row>
    <row r="10" spans="1:10" ht="32.25" thickBot="1" x14ac:dyDescent="0.3">
      <c r="A10" s="1443"/>
      <c r="B10" s="1451"/>
      <c r="D10" s="554" t="s">
        <v>601</v>
      </c>
      <c r="E10" s="558">
        <f>'Planificación contratos'!D10</f>
        <v>60000</v>
      </c>
      <c r="G10" s="745" t="s">
        <v>769</v>
      </c>
      <c r="H10" s="555" t="s">
        <v>775</v>
      </c>
    </row>
    <row r="11" spans="1:10" ht="32.25" thickBot="1" x14ac:dyDescent="0.3">
      <c r="A11" s="213" t="s">
        <v>671</v>
      </c>
      <c r="B11" s="214">
        <f>'Solicitud para cumplimentar'!B9:M9</f>
        <v>0</v>
      </c>
      <c r="D11" s="554" t="s">
        <v>602</v>
      </c>
      <c r="E11" s="558">
        <f>J30</f>
        <v>13.461151902621513</v>
      </c>
      <c r="G11" s="748">
        <f>$L$30</f>
        <v>39630</v>
      </c>
      <c r="H11" s="746">
        <f>$A$40</f>
        <v>19787.893296853625</v>
      </c>
    </row>
    <row r="12" spans="1:10" ht="48.75" thickBot="1" x14ac:dyDescent="0.35">
      <c r="A12" s="213" t="s">
        <v>375</v>
      </c>
      <c r="B12" s="214"/>
      <c r="D12" s="554" t="s">
        <v>603</v>
      </c>
      <c r="E12" s="559">
        <f>E11*D8</f>
        <v>39630</v>
      </c>
      <c r="G12" s="555" t="s">
        <v>771</v>
      </c>
      <c r="H12" s="747">
        <f>G11-H11</f>
        <v>19842.106703146375</v>
      </c>
      <c r="J12" s="354"/>
    </row>
    <row r="13" spans="1:10" ht="48.75" customHeight="1" thickBot="1" x14ac:dyDescent="0.3">
      <c r="A13" s="213" t="s">
        <v>376</v>
      </c>
      <c r="B13" s="215">
        <f>'Solicitud para cumplimentar'!C11</f>
        <v>0</v>
      </c>
      <c r="D13" s="554" t="s">
        <v>604</v>
      </c>
      <c r="E13" s="558">
        <f>'Planificación contratos'!G10</f>
        <v>37519.876322622069</v>
      </c>
      <c r="G13" s="1453" t="s">
        <v>774</v>
      </c>
      <c r="H13" s="1453"/>
    </row>
    <row r="14" spans="1:10" ht="48.75" thickBot="1" x14ac:dyDescent="0.35">
      <c r="A14" s="216" t="s">
        <v>377</v>
      </c>
      <c r="B14" s="217">
        <f>'Solicitud para cumplimentar'!F11</f>
        <v>0</v>
      </c>
      <c r="D14" s="554" t="s">
        <v>517</v>
      </c>
      <c r="E14" s="601" t="s">
        <v>768</v>
      </c>
      <c r="G14" s="555" t="s">
        <v>771</v>
      </c>
      <c r="H14" s="747">
        <f>$D$8-$E$8</f>
        <v>2944.027397260274</v>
      </c>
      <c r="I14" s="757"/>
      <c r="J14" s="758"/>
    </row>
    <row r="15" spans="1:10" ht="31.5" x14ac:dyDescent="0.25">
      <c r="A15" s="218" t="s">
        <v>445</v>
      </c>
      <c r="B15" s="219" t="str">
        <f>'Programación,alta,seguimiento'!B12</f>
        <v>numero</v>
      </c>
    </row>
    <row r="16" spans="1:10" ht="15.75" x14ac:dyDescent="0.25">
      <c r="A16" s="218"/>
      <c r="B16" s="219"/>
    </row>
    <row r="17" spans="1:14" ht="15" x14ac:dyDescent="0.2">
      <c r="A17" s="548"/>
      <c r="B17" s="548"/>
      <c r="C17" s="1346" t="s">
        <v>336</v>
      </c>
      <c r="D17" s="1346"/>
      <c r="E17" s="1346"/>
      <c r="F17" s="1346"/>
      <c r="G17" s="1346"/>
      <c r="H17" s="1346"/>
    </row>
    <row r="18" spans="1:14" ht="18.75" thickBot="1" x14ac:dyDescent="0.3">
      <c r="A18" s="1454" t="s">
        <v>298</v>
      </c>
      <c r="B18" s="1455"/>
      <c r="C18" s="1478" t="s">
        <v>479</v>
      </c>
      <c r="D18" s="1479"/>
      <c r="E18" s="1479"/>
      <c r="F18" s="1480"/>
      <c r="G18" s="1478" t="s">
        <v>335</v>
      </c>
      <c r="H18" s="1480"/>
    </row>
    <row r="19" spans="1:14" ht="31.5" x14ac:dyDescent="0.2">
      <c r="A19" s="1457" t="str">
        <f>'Planificación contratos'!A21</f>
        <v>Categoría profesional</v>
      </c>
      <c r="B19" s="1458"/>
      <c r="C19" s="560" t="str">
        <f>'Planificación contratos'!C21</f>
        <v>Nº contratos</v>
      </c>
      <c r="D19" s="561" t="str">
        <f>'Planificación contratos'!D21</f>
        <v xml:space="preserve">Nº de horas </v>
      </c>
      <c r="E19" s="561" t="str">
        <f>'Planificación contratos'!E21</f>
        <v>Nº horas concedidas</v>
      </c>
      <c r="F19" s="562" t="str">
        <f>'Planificación contratos'!F21</f>
        <v>Remanente horas</v>
      </c>
      <c r="G19" s="563" t="str">
        <f>'Planificación contratos'!G21</f>
        <v>Gasto total contratos</v>
      </c>
      <c r="H19" s="564" t="str">
        <f>'Planificación contratos'!H21</f>
        <v>Precio / hora MEDIO</v>
      </c>
      <c r="J19" s="565"/>
      <c r="K19" s="565"/>
      <c r="L19" s="565"/>
      <c r="M19" s="565"/>
      <c r="N19" s="565"/>
    </row>
    <row r="20" spans="1:14" x14ac:dyDescent="0.2">
      <c r="A20" s="1349" t="str">
        <f>'Planificación contratos'!A22</f>
        <v>DOCTOR</v>
      </c>
      <c r="B20" s="1350"/>
      <c r="C20" s="511">
        <f>'Planificación contratos'!C22</f>
        <v>30</v>
      </c>
      <c r="D20" s="536">
        <f>'Planificación contratos'!D22</f>
        <v>88320.821917808222</v>
      </c>
      <c r="E20" s="543">
        <f>'Planificación contratos'!E22</f>
        <v>0</v>
      </c>
      <c r="F20" s="512">
        <f>'Planificación contratos'!F22</f>
        <v>-88320.821917808222</v>
      </c>
      <c r="G20" s="497">
        <f>'Planificación contratos'!G22</f>
        <v>1188900</v>
      </c>
      <c r="H20" s="502">
        <f>'Planificación contratos'!H22</f>
        <v>13.461151902621513</v>
      </c>
    </row>
    <row r="21" spans="1:14" ht="16.5" customHeight="1" x14ac:dyDescent="0.2">
      <c r="A21" s="1351" t="str">
        <f>'Planificación contratos'!A23</f>
        <v>LICENCIADO / INGENIERO</v>
      </c>
      <c r="B21" s="1352"/>
      <c r="C21" s="499">
        <f>'Planificación contratos'!C23</f>
        <v>0</v>
      </c>
      <c r="D21" s="537">
        <f>'Planificación contratos'!D23</f>
        <v>0</v>
      </c>
      <c r="E21" s="544">
        <f>'Planificación contratos'!E23</f>
        <v>0</v>
      </c>
      <c r="F21" s="508">
        <f>'Planificación contratos'!F23</f>
        <v>0</v>
      </c>
      <c r="G21" s="498">
        <f>'Planificación contratos'!G23</f>
        <v>0</v>
      </c>
      <c r="H21" s="503">
        <f>'Planificación contratos'!H23</f>
        <v>0</v>
      </c>
    </row>
    <row r="22" spans="1:14" ht="16.5" customHeight="1" x14ac:dyDescent="0.2">
      <c r="A22" s="1351" t="str">
        <f>'Planificación contratos'!A24</f>
        <v>DIPLOMADO/ INGENIERO TÉCNICO</v>
      </c>
      <c r="B22" s="1352"/>
      <c r="C22" s="500">
        <f>'Planificación contratos'!C24</f>
        <v>0</v>
      </c>
      <c r="D22" s="538">
        <f>'Planificación contratos'!D24</f>
        <v>0</v>
      </c>
      <c r="E22" s="544">
        <f>'Planificación contratos'!E24</f>
        <v>0</v>
      </c>
      <c r="F22" s="509">
        <f>'Planificación contratos'!F24</f>
        <v>0</v>
      </c>
      <c r="G22" s="498">
        <f>'Planificación contratos'!G24</f>
        <v>0</v>
      </c>
      <c r="H22" s="503">
        <f>'Planificación contratos'!H24</f>
        <v>0</v>
      </c>
    </row>
    <row r="23" spans="1:14" s="565" customFormat="1" ht="16.5" customHeight="1" thickBot="1" x14ac:dyDescent="0.25">
      <c r="A23" s="1354" t="str">
        <f>'Planificación contratos'!A25</f>
        <v>ENSEÑANZAS MEDIAS</v>
      </c>
      <c r="B23" s="1355"/>
      <c r="C23" s="506">
        <f>'Planificación contratos'!C25</f>
        <v>0</v>
      </c>
      <c r="D23" s="539">
        <f>'Planificación contratos'!D25</f>
        <v>0</v>
      </c>
      <c r="E23" s="545">
        <f>'Planificación contratos'!E25</f>
        <v>0</v>
      </c>
      <c r="F23" s="510">
        <f>'Planificación contratos'!F25</f>
        <v>0</v>
      </c>
      <c r="G23" s="507">
        <f>'Planificación contratos'!G25</f>
        <v>0</v>
      </c>
      <c r="H23" s="501">
        <f>'Planificación contratos'!H25</f>
        <v>0</v>
      </c>
    </row>
    <row r="24" spans="1:14" x14ac:dyDescent="0.2">
      <c r="A24" s="548"/>
      <c r="B24" s="548"/>
      <c r="C24" s="548"/>
      <c r="D24" s="548"/>
      <c r="E24" s="548"/>
      <c r="F24" s="548"/>
      <c r="G24" s="548"/>
      <c r="H24" s="548"/>
    </row>
    <row r="25" spans="1:14" x14ac:dyDescent="0.2">
      <c r="A25" s="548"/>
      <c r="B25" s="548"/>
      <c r="C25" s="548"/>
      <c r="D25" s="548"/>
      <c r="E25" s="548"/>
      <c r="F25" s="548"/>
      <c r="G25" s="548"/>
      <c r="H25" s="548"/>
    </row>
    <row r="26" spans="1:14" ht="13.5" thickBot="1" x14ac:dyDescent="0.25">
      <c r="A26" s="548"/>
      <c r="B26" s="548"/>
      <c r="C26" s="548"/>
      <c r="D26" s="548"/>
      <c r="E26" s="548"/>
      <c r="F26" s="548"/>
      <c r="G26" s="548"/>
      <c r="H26" s="548"/>
    </row>
    <row r="27" spans="1:14" ht="13.5" thickBot="1" x14ac:dyDescent="0.25">
      <c r="A27" s="1408" t="s">
        <v>68</v>
      </c>
      <c r="B27" s="1470" t="s">
        <v>69</v>
      </c>
      <c r="C27" s="1467" t="s">
        <v>70</v>
      </c>
      <c r="D27" s="1461" t="s">
        <v>71</v>
      </c>
      <c r="E27" s="1464" t="s">
        <v>76</v>
      </c>
      <c r="F27" s="1473" t="s">
        <v>72</v>
      </c>
      <c r="G27" s="1474"/>
      <c r="H27" s="1474"/>
      <c r="I27" s="1475"/>
      <c r="J27" s="1473" t="s">
        <v>73</v>
      </c>
      <c r="K27" s="1474"/>
      <c r="L27" s="1475"/>
    </row>
    <row r="28" spans="1:14" x14ac:dyDescent="0.2">
      <c r="A28" s="1409"/>
      <c r="B28" s="1471"/>
      <c r="C28" s="1468"/>
      <c r="D28" s="1462"/>
      <c r="E28" s="1465"/>
      <c r="F28" s="1476" t="s">
        <v>77</v>
      </c>
      <c r="G28" s="1462" t="s">
        <v>74</v>
      </c>
      <c r="H28" s="1462" t="s">
        <v>78</v>
      </c>
      <c r="I28" s="1459" t="s">
        <v>75</v>
      </c>
      <c r="J28" s="1409" t="s">
        <v>79</v>
      </c>
      <c r="K28" s="1462" t="s">
        <v>81</v>
      </c>
      <c r="L28" s="1459" t="s">
        <v>80</v>
      </c>
    </row>
    <row r="29" spans="1:14" ht="13.5" thickBot="1" x14ac:dyDescent="0.25">
      <c r="A29" s="1410"/>
      <c r="B29" s="1472"/>
      <c r="C29" s="1469"/>
      <c r="D29" s="1463"/>
      <c r="E29" s="1466"/>
      <c r="F29" s="1477"/>
      <c r="G29" s="1463"/>
      <c r="H29" s="1463"/>
      <c r="I29" s="1460"/>
      <c r="J29" s="1410"/>
      <c r="K29" s="1463"/>
      <c r="L29" s="1460"/>
    </row>
    <row r="30" spans="1:14" x14ac:dyDescent="0.2">
      <c r="A30" s="665">
        <f>F3</f>
        <v>1470</v>
      </c>
      <c r="B30" s="666">
        <v>40909</v>
      </c>
      <c r="C30" s="667">
        <v>41639</v>
      </c>
      <c r="D30" s="668">
        <f>C30-B30+1</f>
        <v>731</v>
      </c>
      <c r="E30" s="669">
        <f>(A30*D30)/365</f>
        <v>2944.027397260274</v>
      </c>
      <c r="F30" s="670">
        <v>30000</v>
      </c>
      <c r="G30" s="671">
        <f>F30</f>
        <v>30000</v>
      </c>
      <c r="H30" s="672">
        <v>0.32100000000000001</v>
      </c>
      <c r="I30" s="673">
        <f>G30*H30</f>
        <v>9630</v>
      </c>
      <c r="J30" s="673">
        <f>(F30+I30)/E30</f>
        <v>13.461151902621513</v>
      </c>
      <c r="K30" s="674">
        <f>E30</f>
        <v>2944.027397260274</v>
      </c>
      <c r="L30" s="675">
        <f>J30*K30</f>
        <v>39630</v>
      </c>
    </row>
    <row r="31" spans="1:14" ht="14.25" customHeight="1" x14ac:dyDescent="0.2">
      <c r="A31" s="341"/>
      <c r="B31" s="341"/>
      <c r="C31" s="342"/>
      <c r="D31" s="342"/>
      <c r="E31" s="342"/>
      <c r="F31" s="342"/>
      <c r="G31" s="342"/>
      <c r="H31" s="342"/>
    </row>
    <row r="32" spans="1:14" ht="14.25" customHeight="1" x14ac:dyDescent="0.2"/>
    <row r="34" spans="1:14" x14ac:dyDescent="0.2">
      <c r="B34" s="567"/>
      <c r="C34" s="567"/>
      <c r="D34" s="567"/>
      <c r="E34" s="567"/>
    </row>
    <row r="35" spans="1:14" ht="14.25" customHeight="1" x14ac:dyDescent="0.2">
      <c r="B35" s="1456"/>
      <c r="C35" s="1456"/>
      <c r="D35" s="1456"/>
      <c r="E35" s="1456"/>
    </row>
    <row r="36" spans="1:14" ht="14.25" customHeight="1" x14ac:dyDescent="0.2">
      <c r="C36" s="567"/>
    </row>
    <row r="37" spans="1:14" ht="32.25" customHeight="1" x14ac:dyDescent="0.25">
      <c r="A37" s="568" t="s">
        <v>379</v>
      </c>
      <c r="B37" s="1425" t="s">
        <v>596</v>
      </c>
      <c r="C37" s="1425"/>
      <c r="D37" s="1425"/>
      <c r="E37" s="1419">
        <f>A3</f>
        <v>0</v>
      </c>
      <c r="F37" s="1420"/>
      <c r="G37" s="1426" t="s">
        <v>608</v>
      </c>
      <c r="H37" s="1427"/>
    </row>
    <row r="38" spans="1:14" ht="26.25" x14ac:dyDescent="0.25">
      <c r="A38" s="571">
        <f>H59*E11</f>
        <v>0</v>
      </c>
      <c r="B38" s="572"/>
      <c r="C38" s="572"/>
      <c r="D38" s="569" t="s">
        <v>402</v>
      </c>
      <c r="E38" s="570">
        <f>'Solicitud para cumplimentar'!D3</f>
        <v>2016</v>
      </c>
      <c r="F38" s="572"/>
      <c r="G38" s="602" t="s">
        <v>609</v>
      </c>
      <c r="H38" s="603"/>
    </row>
    <row r="39" spans="1:14" ht="43.5" customHeight="1" x14ac:dyDescent="0.25">
      <c r="A39" s="574" t="s">
        <v>380</v>
      </c>
      <c r="B39" s="572"/>
      <c r="C39" s="572"/>
      <c r="D39" s="569"/>
      <c r="E39" s="570"/>
      <c r="F39" s="572"/>
      <c r="G39" s="575" t="s">
        <v>381</v>
      </c>
      <c r="H39" s="576">
        <f>'Planificación contratos'!D14</f>
        <v>9730.7769619475694</v>
      </c>
    </row>
    <row r="40" spans="1:14" ht="18" x14ac:dyDescent="0.25">
      <c r="A40" s="571">
        <f>A38+A64+A90+A116</f>
        <v>19787.893296853625</v>
      </c>
      <c r="B40" s="572"/>
      <c r="C40" s="572"/>
      <c r="D40" s="569"/>
      <c r="E40" s="570"/>
      <c r="F40" s="572"/>
      <c r="G40" s="577"/>
      <c r="H40" s="578"/>
      <c r="J40" s="579"/>
      <c r="K40" s="579"/>
      <c r="L40" s="579"/>
      <c r="M40" s="579"/>
      <c r="N40" s="579"/>
    </row>
    <row r="41" spans="1:14" ht="18" customHeight="1" x14ac:dyDescent="0.2">
      <c r="A41" s="580" t="s">
        <v>611</v>
      </c>
      <c r="B41" s="580" t="s">
        <v>612</v>
      </c>
      <c r="C41" s="581" t="s">
        <v>611</v>
      </c>
      <c r="D41" s="581" t="s">
        <v>612</v>
      </c>
      <c r="E41" s="581" t="s">
        <v>611</v>
      </c>
      <c r="F41" s="581" t="s">
        <v>612</v>
      </c>
      <c r="G41" s="581" t="s">
        <v>611</v>
      </c>
      <c r="H41" s="581" t="s">
        <v>612</v>
      </c>
    </row>
    <row r="42" spans="1:14" ht="18" customHeight="1" thickBot="1" x14ac:dyDescent="0.25">
      <c r="A42" s="604"/>
      <c r="B42" s="605"/>
      <c r="C42" s="605"/>
      <c r="D42" s="605"/>
      <c r="E42" s="605"/>
      <c r="F42" s="605"/>
      <c r="G42" s="605"/>
      <c r="H42" s="605"/>
    </row>
    <row r="43" spans="1:14" ht="16.5" customHeight="1" thickBot="1" x14ac:dyDescent="0.3">
      <c r="A43" s="1411" t="s">
        <v>474</v>
      </c>
      <c r="B43" s="1412"/>
      <c r="C43" s="1411" t="s">
        <v>475</v>
      </c>
      <c r="D43" s="1412"/>
      <c r="E43" s="1411" t="s">
        <v>476</v>
      </c>
      <c r="F43" s="1412"/>
      <c r="G43" s="1411" t="s">
        <v>477</v>
      </c>
      <c r="H43" s="1421"/>
      <c r="J43" s="582"/>
    </row>
    <row r="44" spans="1:14" s="579" customFormat="1" ht="33" customHeight="1" outlineLevel="1" thickBot="1" x14ac:dyDescent="0.25">
      <c r="A44" s="583" t="s">
        <v>478</v>
      </c>
      <c r="B44" s="583" t="s">
        <v>479</v>
      </c>
      <c r="C44" s="583" t="s">
        <v>478</v>
      </c>
      <c r="D44" s="583" t="s">
        <v>479</v>
      </c>
      <c r="E44" s="583" t="s">
        <v>478</v>
      </c>
      <c r="F44" s="583" t="s">
        <v>479</v>
      </c>
      <c r="G44" s="583" t="s">
        <v>478</v>
      </c>
      <c r="H44" s="583" t="s">
        <v>479</v>
      </c>
      <c r="J44" s="548"/>
      <c r="K44" s="548"/>
      <c r="L44" s="548"/>
      <c r="M44" s="548"/>
      <c r="N44" s="548"/>
    </row>
    <row r="45" spans="1:14" ht="13.5" outlineLevel="1" x14ac:dyDescent="0.2">
      <c r="A45" s="584" t="s">
        <v>480</v>
      </c>
      <c r="B45" s="606"/>
      <c r="C45" s="584" t="s">
        <v>480</v>
      </c>
      <c r="D45" s="606"/>
      <c r="E45" s="584" t="s">
        <v>480</v>
      </c>
      <c r="F45" s="606"/>
      <c r="G45" s="584" t="s">
        <v>480</v>
      </c>
      <c r="H45" s="607"/>
    </row>
    <row r="46" spans="1:14" ht="13.5" outlineLevel="1" x14ac:dyDescent="0.2">
      <c r="A46" s="584" t="s">
        <v>481</v>
      </c>
      <c r="B46" s="606"/>
      <c r="C46" s="584" t="s">
        <v>481</v>
      </c>
      <c r="D46" s="606"/>
      <c r="E46" s="584" t="s">
        <v>481</v>
      </c>
      <c r="F46" s="606"/>
      <c r="G46" s="584" t="s">
        <v>481</v>
      </c>
      <c r="H46" s="607"/>
    </row>
    <row r="47" spans="1:14" ht="12.75" customHeight="1" outlineLevel="1" x14ac:dyDescent="0.2">
      <c r="A47" s="584" t="s">
        <v>482</v>
      </c>
      <c r="B47" s="606"/>
      <c r="C47" s="584" t="s">
        <v>482</v>
      </c>
      <c r="D47" s="606"/>
      <c r="E47" s="584" t="s">
        <v>482</v>
      </c>
      <c r="F47" s="606"/>
      <c r="G47" s="584" t="s">
        <v>482</v>
      </c>
      <c r="H47" s="607"/>
      <c r="I47" s="582"/>
    </row>
    <row r="48" spans="1:14" ht="13.5" outlineLevel="1" x14ac:dyDescent="0.2">
      <c r="A48" s="584" t="s">
        <v>483</v>
      </c>
      <c r="B48" s="606"/>
      <c r="C48" s="584" t="s">
        <v>483</v>
      </c>
      <c r="D48" s="606"/>
      <c r="E48" s="584" t="s">
        <v>483</v>
      </c>
      <c r="F48" s="606"/>
      <c r="G48" s="584" t="s">
        <v>483</v>
      </c>
      <c r="H48" s="607"/>
    </row>
    <row r="49" spans="1:8" ht="14.25" customHeight="1" outlineLevel="1" x14ac:dyDescent="0.2">
      <c r="A49" s="584" t="s">
        <v>484</v>
      </c>
      <c r="B49" s="606"/>
      <c r="C49" s="584" t="s">
        <v>484</v>
      </c>
      <c r="D49" s="606"/>
      <c r="E49" s="584" t="s">
        <v>484</v>
      </c>
      <c r="F49" s="606"/>
      <c r="G49" s="584" t="s">
        <v>484</v>
      </c>
      <c r="H49" s="607"/>
    </row>
    <row r="50" spans="1:8" ht="13.5" outlineLevel="1" x14ac:dyDescent="0.2">
      <c r="A50" s="584" t="s">
        <v>485</v>
      </c>
      <c r="B50" s="606"/>
      <c r="C50" s="584" t="s">
        <v>485</v>
      </c>
      <c r="D50" s="606"/>
      <c r="E50" s="584" t="s">
        <v>485</v>
      </c>
      <c r="F50" s="606"/>
      <c r="G50" s="584" t="s">
        <v>485</v>
      </c>
      <c r="H50" s="607"/>
    </row>
    <row r="51" spans="1:8" ht="13.5" outlineLevel="1" x14ac:dyDescent="0.2">
      <c r="A51" s="584" t="s">
        <v>486</v>
      </c>
      <c r="B51" s="606"/>
      <c r="C51" s="584" t="s">
        <v>486</v>
      </c>
      <c r="D51" s="606"/>
      <c r="E51" s="584" t="s">
        <v>486</v>
      </c>
      <c r="F51" s="606"/>
      <c r="G51" s="584" t="s">
        <v>486</v>
      </c>
      <c r="H51" s="607"/>
    </row>
    <row r="52" spans="1:8" ht="13.5" outlineLevel="1" x14ac:dyDescent="0.2">
      <c r="A52" s="584" t="s">
        <v>487</v>
      </c>
      <c r="B52" s="606"/>
      <c r="C52" s="584" t="s">
        <v>487</v>
      </c>
      <c r="D52" s="606"/>
      <c r="E52" s="584" t="s">
        <v>487</v>
      </c>
      <c r="F52" s="606"/>
      <c r="G52" s="584" t="s">
        <v>487</v>
      </c>
      <c r="H52" s="607"/>
    </row>
    <row r="53" spans="1:8" ht="13.5" outlineLevel="1" x14ac:dyDescent="0.2">
      <c r="A53" s="584" t="s">
        <v>488</v>
      </c>
      <c r="B53" s="606"/>
      <c r="C53" s="584" t="s">
        <v>488</v>
      </c>
      <c r="D53" s="606"/>
      <c r="E53" s="584" t="s">
        <v>488</v>
      </c>
      <c r="F53" s="606"/>
      <c r="G53" s="584" t="s">
        <v>488</v>
      </c>
      <c r="H53" s="607"/>
    </row>
    <row r="54" spans="1:8" ht="13.5" outlineLevel="1" x14ac:dyDescent="0.2">
      <c r="A54" s="584" t="s">
        <v>489</v>
      </c>
      <c r="B54" s="606"/>
      <c r="C54" s="584" t="s">
        <v>489</v>
      </c>
      <c r="D54" s="606"/>
      <c r="E54" s="584" t="s">
        <v>489</v>
      </c>
      <c r="F54" s="606"/>
      <c r="G54" s="584" t="s">
        <v>489</v>
      </c>
      <c r="H54" s="607"/>
    </row>
    <row r="55" spans="1:8" ht="13.5" outlineLevel="1" x14ac:dyDescent="0.2">
      <c r="A55" s="584" t="s">
        <v>490</v>
      </c>
      <c r="B55" s="606"/>
      <c r="C55" s="584" t="s">
        <v>490</v>
      </c>
      <c r="D55" s="606"/>
      <c r="E55" s="584" t="s">
        <v>490</v>
      </c>
      <c r="F55" s="606"/>
      <c r="G55" s="584" t="s">
        <v>490</v>
      </c>
      <c r="H55" s="607"/>
    </row>
    <row r="56" spans="1:8" ht="13.5" outlineLevel="1" x14ac:dyDescent="0.2">
      <c r="A56" s="584" t="s">
        <v>491</v>
      </c>
      <c r="B56" s="606"/>
      <c r="C56" s="584" t="s">
        <v>491</v>
      </c>
      <c r="D56" s="606"/>
      <c r="E56" s="584" t="s">
        <v>491</v>
      </c>
      <c r="F56" s="606"/>
      <c r="G56" s="584" t="s">
        <v>491</v>
      </c>
      <c r="H56" s="607"/>
    </row>
    <row r="57" spans="1:8" ht="13.5" outlineLevel="1" x14ac:dyDescent="0.2">
      <c r="A57" s="584" t="s">
        <v>492</v>
      </c>
      <c r="B57" s="606"/>
      <c r="C57" s="584" t="s">
        <v>492</v>
      </c>
      <c r="D57" s="606"/>
      <c r="E57" s="584" t="s">
        <v>492</v>
      </c>
      <c r="F57" s="606"/>
      <c r="G57" s="584" t="s">
        <v>492</v>
      </c>
      <c r="H57" s="607"/>
    </row>
    <row r="58" spans="1:8" ht="14.25" thickBot="1" x14ac:dyDescent="0.3">
      <c r="A58" s="585" t="s">
        <v>493</v>
      </c>
      <c r="B58" s="586">
        <f>SUM(B45:B57)</f>
        <v>0</v>
      </c>
      <c r="C58" s="585" t="s">
        <v>493</v>
      </c>
      <c r="D58" s="586">
        <f>SUM(D45:D57)</f>
        <v>0</v>
      </c>
      <c r="E58" s="585" t="s">
        <v>493</v>
      </c>
      <c r="F58" s="586">
        <f>SUM(F45:F57)</f>
        <v>0</v>
      </c>
      <c r="G58" s="585" t="s">
        <v>493</v>
      </c>
      <c r="H58" s="587">
        <f>SUM(H45:H57)</f>
        <v>0</v>
      </c>
    </row>
    <row r="59" spans="1:8" ht="14.25" customHeight="1" thickBot="1" x14ac:dyDescent="0.3">
      <c r="A59" s="1435" t="s">
        <v>494</v>
      </c>
      <c r="B59" s="1436"/>
      <c r="C59" s="1436"/>
      <c r="D59" s="1436"/>
      <c r="E59" s="1436"/>
      <c r="F59" s="1436"/>
      <c r="G59" s="1437"/>
      <c r="H59" s="588">
        <f>IF((B58+D58+F58+H58)&gt;$F$3,"Demasiadas horas asignadas",(B58+D58+F58+H58))</f>
        <v>0</v>
      </c>
    </row>
    <row r="61" spans="1:8" ht="16.5" customHeight="1" x14ac:dyDescent="0.2"/>
    <row r="62" spans="1:8" x14ac:dyDescent="0.2">
      <c r="H62" s="589"/>
    </row>
    <row r="63" spans="1:8" ht="32.25" customHeight="1" x14ac:dyDescent="0.25">
      <c r="A63" s="568" t="s">
        <v>379</v>
      </c>
      <c r="B63" s="1425" t="s">
        <v>596</v>
      </c>
      <c r="C63" s="1425"/>
      <c r="D63" s="1425"/>
      <c r="E63" s="1419">
        <f>A3</f>
        <v>0</v>
      </c>
      <c r="F63" s="1420"/>
      <c r="G63" s="1426" t="s">
        <v>608</v>
      </c>
      <c r="H63" s="1427"/>
    </row>
    <row r="64" spans="1:8" ht="26.25" x14ac:dyDescent="0.25">
      <c r="A64" s="571">
        <f>H85*E11</f>
        <v>19787.893296853625</v>
      </c>
      <c r="B64" s="572"/>
      <c r="C64" s="572"/>
      <c r="D64" s="569" t="s">
        <v>402</v>
      </c>
      <c r="E64" s="570">
        <f>E38+1</f>
        <v>2017</v>
      </c>
      <c r="F64" s="572"/>
      <c r="G64" s="602" t="s">
        <v>609</v>
      </c>
      <c r="H64" s="603"/>
    </row>
    <row r="65" spans="1:8" ht="44.25" customHeight="1" x14ac:dyDescent="0.25">
      <c r="A65" s="574" t="s">
        <v>380</v>
      </c>
      <c r="B65" s="572"/>
      <c r="C65" s="572"/>
      <c r="D65" s="569"/>
      <c r="E65" s="570"/>
      <c r="F65" s="572"/>
      <c r="G65" s="575" t="s">
        <v>381</v>
      </c>
      <c r="H65" s="576">
        <f>'Planificación contratos'!D15</f>
        <v>1673.6606270415141</v>
      </c>
    </row>
    <row r="66" spans="1:8" ht="18" x14ac:dyDescent="0.25">
      <c r="A66" s="571">
        <f>$A$40</f>
        <v>19787.893296853625</v>
      </c>
      <c r="B66" s="572"/>
      <c r="C66" s="572"/>
      <c r="D66" s="569"/>
      <c r="E66" s="570"/>
      <c r="F66" s="572"/>
      <c r="G66" s="577"/>
      <c r="H66" s="578"/>
    </row>
    <row r="67" spans="1:8" ht="17.25" customHeight="1" x14ac:dyDescent="0.2">
      <c r="A67" s="590" t="s">
        <v>611</v>
      </c>
      <c r="B67" s="590" t="s">
        <v>612</v>
      </c>
      <c r="C67" s="553" t="s">
        <v>611</v>
      </c>
      <c r="D67" s="553" t="s">
        <v>612</v>
      </c>
      <c r="E67" s="553" t="s">
        <v>611</v>
      </c>
      <c r="F67" s="553" t="s">
        <v>612</v>
      </c>
      <c r="G67" s="553" t="s">
        <v>611</v>
      </c>
      <c r="H67" s="553" t="s">
        <v>612</v>
      </c>
    </row>
    <row r="68" spans="1:8" ht="17.25" customHeight="1" thickBot="1" x14ac:dyDescent="0.25">
      <c r="A68" s="604"/>
      <c r="B68" s="605"/>
      <c r="C68" s="605"/>
      <c r="D68" s="605"/>
      <c r="E68" s="605"/>
      <c r="F68" s="605"/>
      <c r="G68" s="605"/>
      <c r="H68" s="605"/>
    </row>
    <row r="69" spans="1:8" ht="16.5" thickBot="1" x14ac:dyDescent="0.3">
      <c r="A69" s="1411" t="s">
        <v>474</v>
      </c>
      <c r="B69" s="1412"/>
      <c r="C69" s="1411" t="s">
        <v>475</v>
      </c>
      <c r="D69" s="1412"/>
      <c r="E69" s="1411" t="s">
        <v>476</v>
      </c>
      <c r="F69" s="1412"/>
      <c r="G69" s="1411" t="s">
        <v>477</v>
      </c>
      <c r="H69" s="1421"/>
    </row>
    <row r="70" spans="1:8" ht="13.5" outlineLevel="1" thickBot="1" x14ac:dyDescent="0.25">
      <c r="A70" s="583" t="s">
        <v>478</v>
      </c>
      <c r="B70" s="583" t="s">
        <v>479</v>
      </c>
      <c r="C70" s="583" t="s">
        <v>478</v>
      </c>
      <c r="D70" s="583" t="s">
        <v>479</v>
      </c>
      <c r="E70" s="583" t="s">
        <v>478</v>
      </c>
      <c r="F70" s="583" t="s">
        <v>479</v>
      </c>
      <c r="G70" s="583" t="s">
        <v>478</v>
      </c>
      <c r="H70" s="583" t="s">
        <v>479</v>
      </c>
    </row>
    <row r="71" spans="1:8" ht="13.5" outlineLevel="1" x14ac:dyDescent="0.2">
      <c r="A71" s="584" t="s">
        <v>480</v>
      </c>
      <c r="B71" s="606"/>
      <c r="C71" s="584" t="s">
        <v>480</v>
      </c>
      <c r="D71" s="606"/>
      <c r="E71" s="584" t="s">
        <v>480</v>
      </c>
      <c r="F71" s="606"/>
      <c r="G71" s="584" t="s">
        <v>480</v>
      </c>
      <c r="H71" s="607"/>
    </row>
    <row r="72" spans="1:8" ht="13.5" outlineLevel="1" x14ac:dyDescent="0.2">
      <c r="A72" s="584" t="s">
        <v>481</v>
      </c>
      <c r="B72" s="606"/>
      <c r="C72" s="584" t="s">
        <v>481</v>
      </c>
      <c r="D72" s="606"/>
      <c r="E72" s="584" t="s">
        <v>481</v>
      </c>
      <c r="F72" s="606"/>
      <c r="G72" s="584" t="s">
        <v>481</v>
      </c>
      <c r="H72" s="607"/>
    </row>
    <row r="73" spans="1:8" ht="13.5" outlineLevel="1" x14ac:dyDescent="0.2">
      <c r="A73" s="584" t="s">
        <v>482</v>
      </c>
      <c r="B73" s="606"/>
      <c r="C73" s="584" t="s">
        <v>482</v>
      </c>
      <c r="D73" s="606"/>
      <c r="E73" s="584" t="s">
        <v>482</v>
      </c>
      <c r="F73" s="606"/>
      <c r="G73" s="584" t="s">
        <v>482</v>
      </c>
      <c r="H73" s="607"/>
    </row>
    <row r="74" spans="1:8" ht="13.5" outlineLevel="1" x14ac:dyDescent="0.2">
      <c r="A74" s="584" t="s">
        <v>483</v>
      </c>
      <c r="B74" s="606"/>
      <c r="C74" s="584" t="s">
        <v>483</v>
      </c>
      <c r="D74" s="606"/>
      <c r="E74" s="584" t="s">
        <v>483</v>
      </c>
      <c r="F74" s="606"/>
      <c r="G74" s="584" t="s">
        <v>483</v>
      </c>
      <c r="H74" s="607"/>
    </row>
    <row r="75" spans="1:8" ht="13.5" outlineLevel="1" x14ac:dyDescent="0.2">
      <c r="A75" s="584" t="s">
        <v>484</v>
      </c>
      <c r="B75" s="606"/>
      <c r="C75" s="584" t="s">
        <v>484</v>
      </c>
      <c r="D75" s="606"/>
      <c r="E75" s="584" t="s">
        <v>484</v>
      </c>
      <c r="F75" s="606"/>
      <c r="G75" s="584" t="s">
        <v>484</v>
      </c>
      <c r="H75" s="607"/>
    </row>
    <row r="76" spans="1:8" ht="13.5" outlineLevel="1" x14ac:dyDescent="0.2">
      <c r="A76" s="584" t="s">
        <v>485</v>
      </c>
      <c r="B76" s="606"/>
      <c r="C76" s="584" t="s">
        <v>485</v>
      </c>
      <c r="D76" s="606"/>
      <c r="E76" s="584" t="s">
        <v>485</v>
      </c>
      <c r="F76" s="606"/>
      <c r="G76" s="584" t="s">
        <v>485</v>
      </c>
      <c r="H76" s="607"/>
    </row>
    <row r="77" spans="1:8" ht="13.5" outlineLevel="1" x14ac:dyDescent="0.2">
      <c r="A77" s="584" t="s">
        <v>486</v>
      </c>
      <c r="B77" s="606"/>
      <c r="C77" s="584" t="s">
        <v>486</v>
      </c>
      <c r="D77" s="606"/>
      <c r="E77" s="584" t="s">
        <v>486</v>
      </c>
      <c r="F77" s="606"/>
      <c r="G77" s="584" t="s">
        <v>486</v>
      </c>
      <c r="H77" s="607"/>
    </row>
    <row r="78" spans="1:8" ht="13.5" outlineLevel="1" x14ac:dyDescent="0.2">
      <c r="A78" s="584" t="s">
        <v>487</v>
      </c>
      <c r="B78" s="606"/>
      <c r="C78" s="584" t="s">
        <v>487</v>
      </c>
      <c r="D78" s="606"/>
      <c r="E78" s="584" t="s">
        <v>487</v>
      </c>
      <c r="F78" s="606">
        <v>1470</v>
      </c>
      <c r="G78" s="584" t="s">
        <v>487</v>
      </c>
      <c r="H78" s="607"/>
    </row>
    <row r="79" spans="1:8" ht="13.5" outlineLevel="1" x14ac:dyDescent="0.2">
      <c r="A79" s="584" t="s">
        <v>488</v>
      </c>
      <c r="B79" s="606"/>
      <c r="C79" s="584" t="s">
        <v>488</v>
      </c>
      <c r="D79" s="606"/>
      <c r="E79" s="584" t="s">
        <v>488</v>
      </c>
      <c r="F79" s="606"/>
      <c r="G79" s="584" t="s">
        <v>488</v>
      </c>
      <c r="H79" s="607"/>
    </row>
    <row r="80" spans="1:8" ht="13.5" outlineLevel="1" x14ac:dyDescent="0.2">
      <c r="A80" s="584" t="s">
        <v>489</v>
      </c>
      <c r="B80" s="606"/>
      <c r="C80" s="584" t="s">
        <v>489</v>
      </c>
      <c r="D80" s="606"/>
      <c r="E80" s="584" t="s">
        <v>489</v>
      </c>
      <c r="F80" s="606"/>
      <c r="G80" s="584" t="s">
        <v>489</v>
      </c>
      <c r="H80" s="607"/>
    </row>
    <row r="81" spans="1:8" ht="13.5" outlineLevel="1" x14ac:dyDescent="0.2">
      <c r="A81" s="584" t="s">
        <v>490</v>
      </c>
      <c r="B81" s="606"/>
      <c r="C81" s="584" t="s">
        <v>490</v>
      </c>
      <c r="D81" s="606"/>
      <c r="E81" s="584" t="s">
        <v>490</v>
      </c>
      <c r="F81" s="606"/>
      <c r="G81" s="584" t="s">
        <v>490</v>
      </c>
      <c r="H81" s="607"/>
    </row>
    <row r="82" spans="1:8" ht="13.5" outlineLevel="1" x14ac:dyDescent="0.2">
      <c r="A82" s="584" t="s">
        <v>491</v>
      </c>
      <c r="B82" s="606"/>
      <c r="C82" s="584" t="s">
        <v>491</v>
      </c>
      <c r="D82" s="606"/>
      <c r="E82" s="584" t="s">
        <v>491</v>
      </c>
      <c r="F82" s="606"/>
      <c r="G82" s="584" t="s">
        <v>491</v>
      </c>
      <c r="H82" s="607"/>
    </row>
    <row r="83" spans="1:8" ht="13.5" outlineLevel="1" x14ac:dyDescent="0.2">
      <c r="A83" s="584" t="s">
        <v>492</v>
      </c>
      <c r="B83" s="606"/>
      <c r="C83" s="584" t="s">
        <v>492</v>
      </c>
      <c r="D83" s="606"/>
      <c r="E83" s="584" t="s">
        <v>492</v>
      </c>
      <c r="F83" s="606"/>
      <c r="G83" s="584" t="s">
        <v>492</v>
      </c>
      <c r="H83" s="607"/>
    </row>
    <row r="84" spans="1:8" ht="14.25" thickBot="1" x14ac:dyDescent="0.3">
      <c r="A84" s="585" t="s">
        <v>493</v>
      </c>
      <c r="B84" s="586">
        <f>SUM(B71:B83)</f>
        <v>0</v>
      </c>
      <c r="C84" s="585" t="s">
        <v>493</v>
      </c>
      <c r="D84" s="586">
        <f>SUM(D71:D83)</f>
        <v>0</v>
      </c>
      <c r="E84" s="585" t="s">
        <v>493</v>
      </c>
      <c r="F84" s="586">
        <f>SUM(F71:F83)</f>
        <v>1470</v>
      </c>
      <c r="G84" s="585" t="s">
        <v>493</v>
      </c>
      <c r="H84" s="587">
        <f>SUM(H71:H83)</f>
        <v>0</v>
      </c>
    </row>
    <row r="85" spans="1:8" ht="14.25" thickBot="1" x14ac:dyDescent="0.3">
      <c r="A85" s="1435" t="s">
        <v>494</v>
      </c>
      <c r="B85" s="1436"/>
      <c r="C85" s="1436"/>
      <c r="D85" s="1436"/>
      <c r="E85" s="1436"/>
      <c r="F85" s="1436"/>
      <c r="G85" s="1437"/>
      <c r="H85" s="588">
        <f>IF((B84+D84+F84+H84)&gt;$F$3,"Demasiadas horas asignadas",(B84+D84+F84+H84))</f>
        <v>1470</v>
      </c>
    </row>
    <row r="89" spans="1:8" ht="32.25" customHeight="1" x14ac:dyDescent="0.25">
      <c r="A89" s="568" t="s">
        <v>379</v>
      </c>
      <c r="B89" s="1425" t="s">
        <v>596</v>
      </c>
      <c r="C89" s="1425"/>
      <c r="D89" s="1425"/>
      <c r="E89" s="1419">
        <f>A3</f>
        <v>0</v>
      </c>
      <c r="F89" s="1420"/>
      <c r="G89" s="1426" t="s">
        <v>608</v>
      </c>
      <c r="H89" s="1427"/>
    </row>
    <row r="90" spans="1:8" ht="26.25" x14ac:dyDescent="0.25">
      <c r="A90" s="571">
        <f>H111*E11</f>
        <v>0</v>
      </c>
      <c r="B90" s="572"/>
      <c r="C90" s="572"/>
      <c r="D90" s="569" t="s">
        <v>402</v>
      </c>
      <c r="E90" s="570">
        <f>E64+1</f>
        <v>2018</v>
      </c>
      <c r="F90" s="572"/>
      <c r="G90" s="602" t="s">
        <v>609</v>
      </c>
      <c r="H90" s="603"/>
    </row>
    <row r="91" spans="1:8" ht="44.25" customHeight="1" x14ac:dyDescent="0.25">
      <c r="A91" s="574" t="s">
        <v>380</v>
      </c>
      <c r="B91" s="572"/>
      <c r="C91" s="572"/>
      <c r="D91" s="569"/>
      <c r="E91" s="570"/>
      <c r="F91" s="572"/>
      <c r="G91" s="575" t="s">
        <v>381</v>
      </c>
      <c r="H91" s="576">
        <f>'Planificación contratos'!D16</f>
        <v>23192.330885842708</v>
      </c>
    </row>
    <row r="92" spans="1:8" ht="18" x14ac:dyDescent="0.25">
      <c r="A92" s="571">
        <f>$A$40</f>
        <v>19787.893296853625</v>
      </c>
      <c r="B92" s="572"/>
      <c r="C92" s="572"/>
      <c r="D92" s="569"/>
      <c r="E92" s="570"/>
      <c r="F92" s="572"/>
      <c r="G92" s="577"/>
      <c r="H92" s="578"/>
    </row>
    <row r="93" spans="1:8" ht="16.5" customHeight="1" x14ac:dyDescent="0.2">
      <c r="A93" s="590" t="s">
        <v>611</v>
      </c>
      <c r="B93" s="590" t="s">
        <v>612</v>
      </c>
      <c r="C93" s="553" t="s">
        <v>611</v>
      </c>
      <c r="D93" s="553" t="s">
        <v>612</v>
      </c>
      <c r="E93" s="553" t="s">
        <v>611</v>
      </c>
      <c r="F93" s="553" t="s">
        <v>612</v>
      </c>
      <c r="G93" s="553" t="s">
        <v>611</v>
      </c>
      <c r="H93" s="553" t="s">
        <v>612</v>
      </c>
    </row>
    <row r="94" spans="1:8" ht="16.5" customHeight="1" thickBot="1" x14ac:dyDescent="0.25">
      <c r="A94" s="604"/>
      <c r="B94" s="605"/>
      <c r="C94" s="605"/>
      <c r="D94" s="605"/>
      <c r="E94" s="605"/>
      <c r="F94" s="605"/>
      <c r="G94" s="605"/>
      <c r="H94" s="605"/>
    </row>
    <row r="95" spans="1:8" ht="16.5" thickBot="1" x14ac:dyDescent="0.3">
      <c r="A95" s="1411" t="s">
        <v>474</v>
      </c>
      <c r="B95" s="1412"/>
      <c r="C95" s="1411" t="s">
        <v>475</v>
      </c>
      <c r="D95" s="1412"/>
      <c r="E95" s="1411" t="s">
        <v>476</v>
      </c>
      <c r="F95" s="1412"/>
      <c r="G95" s="1411" t="s">
        <v>477</v>
      </c>
      <c r="H95" s="1421"/>
    </row>
    <row r="96" spans="1:8" ht="13.5" customHeight="1" outlineLevel="1" thickBot="1" x14ac:dyDescent="0.25">
      <c r="A96" s="583" t="s">
        <v>478</v>
      </c>
      <c r="B96" s="583" t="s">
        <v>479</v>
      </c>
      <c r="C96" s="583" t="s">
        <v>478</v>
      </c>
      <c r="D96" s="583" t="s">
        <v>479</v>
      </c>
      <c r="E96" s="583" t="s">
        <v>478</v>
      </c>
      <c r="F96" s="583" t="s">
        <v>479</v>
      </c>
      <c r="G96" s="583" t="s">
        <v>478</v>
      </c>
      <c r="H96" s="583" t="s">
        <v>479</v>
      </c>
    </row>
    <row r="97" spans="1:8" ht="13.5" customHeight="1" outlineLevel="1" x14ac:dyDescent="0.2">
      <c r="A97" s="584" t="s">
        <v>480</v>
      </c>
      <c r="B97" s="606"/>
      <c r="C97" s="584" t="s">
        <v>480</v>
      </c>
      <c r="D97" s="606"/>
      <c r="E97" s="584" t="s">
        <v>480</v>
      </c>
      <c r="F97" s="606"/>
      <c r="G97" s="584" t="s">
        <v>480</v>
      </c>
      <c r="H97" s="607"/>
    </row>
    <row r="98" spans="1:8" ht="13.5" customHeight="1" outlineLevel="1" x14ac:dyDescent="0.2">
      <c r="A98" s="584" t="s">
        <v>481</v>
      </c>
      <c r="B98" s="606"/>
      <c r="C98" s="584" t="s">
        <v>481</v>
      </c>
      <c r="D98" s="606"/>
      <c r="E98" s="584" t="s">
        <v>481</v>
      </c>
      <c r="F98" s="606"/>
      <c r="G98" s="584" t="s">
        <v>481</v>
      </c>
      <c r="H98" s="607"/>
    </row>
    <row r="99" spans="1:8" ht="13.5" customHeight="1" outlineLevel="1" x14ac:dyDescent="0.2">
      <c r="A99" s="584" t="s">
        <v>482</v>
      </c>
      <c r="B99" s="606"/>
      <c r="C99" s="584" t="s">
        <v>482</v>
      </c>
      <c r="D99" s="606"/>
      <c r="E99" s="584" t="s">
        <v>482</v>
      </c>
      <c r="F99" s="606"/>
      <c r="G99" s="584" t="s">
        <v>482</v>
      </c>
      <c r="H99" s="607"/>
    </row>
    <row r="100" spans="1:8" ht="13.5" customHeight="1" outlineLevel="1" x14ac:dyDescent="0.2">
      <c r="A100" s="584" t="s">
        <v>483</v>
      </c>
      <c r="B100" s="606"/>
      <c r="C100" s="584" t="s">
        <v>483</v>
      </c>
      <c r="D100" s="606"/>
      <c r="E100" s="584" t="s">
        <v>483</v>
      </c>
      <c r="F100" s="606"/>
      <c r="G100" s="584" t="s">
        <v>483</v>
      </c>
      <c r="H100" s="607"/>
    </row>
    <row r="101" spans="1:8" ht="13.5" customHeight="1" outlineLevel="1" x14ac:dyDescent="0.2">
      <c r="A101" s="584" t="s">
        <v>484</v>
      </c>
      <c r="B101" s="606"/>
      <c r="C101" s="584" t="s">
        <v>484</v>
      </c>
      <c r="D101" s="606"/>
      <c r="E101" s="584" t="s">
        <v>484</v>
      </c>
      <c r="F101" s="606"/>
      <c r="G101" s="584" t="s">
        <v>484</v>
      </c>
      <c r="H101" s="607"/>
    </row>
    <row r="102" spans="1:8" ht="13.5" customHeight="1" outlineLevel="1" x14ac:dyDescent="0.2">
      <c r="A102" s="584" t="s">
        <v>485</v>
      </c>
      <c r="B102" s="606"/>
      <c r="C102" s="584" t="s">
        <v>485</v>
      </c>
      <c r="D102" s="606"/>
      <c r="E102" s="584" t="s">
        <v>485</v>
      </c>
      <c r="F102" s="606"/>
      <c r="G102" s="584" t="s">
        <v>485</v>
      </c>
      <c r="H102" s="607"/>
    </row>
    <row r="103" spans="1:8" ht="13.5" customHeight="1" outlineLevel="1" x14ac:dyDescent="0.2">
      <c r="A103" s="584" t="s">
        <v>486</v>
      </c>
      <c r="B103" s="606"/>
      <c r="C103" s="584" t="s">
        <v>486</v>
      </c>
      <c r="D103" s="606"/>
      <c r="E103" s="584" t="s">
        <v>486</v>
      </c>
      <c r="F103" s="606"/>
      <c r="G103" s="584" t="s">
        <v>486</v>
      </c>
      <c r="H103" s="607"/>
    </row>
    <row r="104" spans="1:8" ht="13.5" customHeight="1" outlineLevel="1" x14ac:dyDescent="0.2">
      <c r="A104" s="584" t="s">
        <v>487</v>
      </c>
      <c r="B104" s="606"/>
      <c r="C104" s="584" t="s">
        <v>487</v>
      </c>
      <c r="D104" s="606"/>
      <c r="E104" s="584" t="s">
        <v>487</v>
      </c>
      <c r="F104" s="606"/>
      <c r="G104" s="584" t="s">
        <v>487</v>
      </c>
      <c r="H104" s="607"/>
    </row>
    <row r="105" spans="1:8" ht="13.5" customHeight="1" outlineLevel="1" x14ac:dyDescent="0.2">
      <c r="A105" s="584" t="s">
        <v>488</v>
      </c>
      <c r="B105" s="606"/>
      <c r="C105" s="584" t="s">
        <v>488</v>
      </c>
      <c r="D105" s="606"/>
      <c r="E105" s="584" t="s">
        <v>488</v>
      </c>
      <c r="F105" s="606"/>
      <c r="G105" s="584" t="s">
        <v>488</v>
      </c>
      <c r="H105" s="607"/>
    </row>
    <row r="106" spans="1:8" ht="13.5" customHeight="1" outlineLevel="1" x14ac:dyDescent="0.2">
      <c r="A106" s="584" t="s">
        <v>489</v>
      </c>
      <c r="B106" s="606"/>
      <c r="C106" s="584" t="s">
        <v>489</v>
      </c>
      <c r="D106" s="606"/>
      <c r="E106" s="584" t="s">
        <v>489</v>
      </c>
      <c r="F106" s="606"/>
      <c r="G106" s="584" t="s">
        <v>489</v>
      </c>
      <c r="H106" s="607"/>
    </row>
    <row r="107" spans="1:8" ht="13.5" customHeight="1" outlineLevel="1" x14ac:dyDescent="0.2">
      <c r="A107" s="584" t="s">
        <v>490</v>
      </c>
      <c r="B107" s="606"/>
      <c r="C107" s="584" t="s">
        <v>490</v>
      </c>
      <c r="D107" s="606"/>
      <c r="E107" s="584" t="s">
        <v>490</v>
      </c>
      <c r="F107" s="606"/>
      <c r="G107" s="584" t="s">
        <v>490</v>
      </c>
      <c r="H107" s="607"/>
    </row>
    <row r="108" spans="1:8" ht="13.5" customHeight="1" outlineLevel="1" x14ac:dyDescent="0.2">
      <c r="A108" s="584" t="s">
        <v>491</v>
      </c>
      <c r="B108" s="606"/>
      <c r="C108" s="584" t="s">
        <v>491</v>
      </c>
      <c r="D108" s="606"/>
      <c r="E108" s="584" t="s">
        <v>491</v>
      </c>
      <c r="F108" s="606"/>
      <c r="G108" s="584" t="s">
        <v>491</v>
      </c>
      <c r="H108" s="607"/>
    </row>
    <row r="109" spans="1:8" ht="13.5" customHeight="1" outlineLevel="1" x14ac:dyDescent="0.2">
      <c r="A109" s="584" t="s">
        <v>492</v>
      </c>
      <c r="B109" s="606"/>
      <c r="C109" s="584" t="s">
        <v>492</v>
      </c>
      <c r="D109" s="606"/>
      <c r="E109" s="584" t="s">
        <v>492</v>
      </c>
      <c r="F109" s="606"/>
      <c r="G109" s="584" t="s">
        <v>492</v>
      </c>
      <c r="H109" s="607"/>
    </row>
    <row r="110" spans="1:8" ht="14.25" thickBot="1" x14ac:dyDescent="0.3">
      <c r="A110" s="585" t="s">
        <v>493</v>
      </c>
      <c r="B110" s="586">
        <f>SUM(B97:B109)</f>
        <v>0</v>
      </c>
      <c r="C110" s="585" t="s">
        <v>493</v>
      </c>
      <c r="D110" s="586">
        <f>SUM(D97:D109)</f>
        <v>0</v>
      </c>
      <c r="E110" s="585" t="s">
        <v>493</v>
      </c>
      <c r="F110" s="586">
        <f>SUM(F97:F109)</f>
        <v>0</v>
      </c>
      <c r="G110" s="585" t="s">
        <v>493</v>
      </c>
      <c r="H110" s="587">
        <f>SUM(H97:H109)</f>
        <v>0</v>
      </c>
    </row>
    <row r="111" spans="1:8" ht="14.25" thickBot="1" x14ac:dyDescent="0.3">
      <c r="A111" s="1435" t="s">
        <v>494</v>
      </c>
      <c r="B111" s="1436"/>
      <c r="C111" s="1436"/>
      <c r="D111" s="1436"/>
      <c r="E111" s="1436"/>
      <c r="F111" s="1436"/>
      <c r="G111" s="1437"/>
      <c r="H111" s="588">
        <f>IF((B110+D110+F110+H110)&gt;$F$3,"Demasiadas horas asignadas",(B110+D110+F110+H110))</f>
        <v>0</v>
      </c>
    </row>
    <row r="115" spans="1:8" ht="32.25" customHeight="1" x14ac:dyDescent="0.25">
      <c r="A115" s="568" t="s">
        <v>379</v>
      </c>
      <c r="B115" s="1425" t="s">
        <v>596</v>
      </c>
      <c r="C115" s="1425"/>
      <c r="D115" s="1425"/>
      <c r="E115" s="1419">
        <f>A3</f>
        <v>0</v>
      </c>
      <c r="F115" s="1420"/>
      <c r="G115" s="1426" t="s">
        <v>608</v>
      </c>
      <c r="H115" s="1427"/>
    </row>
    <row r="116" spans="1:8" ht="26.25" x14ac:dyDescent="0.25">
      <c r="A116" s="571">
        <f>H137*E11</f>
        <v>0</v>
      </c>
      <c r="B116" s="572"/>
      <c r="C116" s="572"/>
      <c r="D116" s="569" t="s">
        <v>402</v>
      </c>
      <c r="E116" s="570">
        <f>E90+1</f>
        <v>2019</v>
      </c>
      <c r="F116" s="570"/>
      <c r="G116" s="602" t="s">
        <v>609</v>
      </c>
      <c r="H116" s="603"/>
    </row>
    <row r="117" spans="1:8" ht="44.25" customHeight="1" x14ac:dyDescent="0.25">
      <c r="A117" s="574" t="s">
        <v>380</v>
      </c>
      <c r="B117" s="572"/>
      <c r="C117" s="572"/>
      <c r="D117" s="569"/>
      <c r="E117" s="570"/>
      <c r="F117" s="570"/>
      <c r="G117" s="575" t="s">
        <v>381</v>
      </c>
      <c r="H117" s="576">
        <f>'Planificación contratos'!D17</f>
        <v>20923.107847790277</v>
      </c>
    </row>
    <row r="118" spans="1:8" ht="18" x14ac:dyDescent="0.25">
      <c r="A118" s="571">
        <f>$A$40</f>
        <v>19787.893296853625</v>
      </c>
      <c r="B118" s="572"/>
      <c r="C118" s="572"/>
      <c r="D118" s="569"/>
      <c r="E118" s="570"/>
      <c r="F118" s="570"/>
      <c r="G118" s="577"/>
      <c r="H118" s="578"/>
    </row>
    <row r="119" spans="1:8" ht="16.5" customHeight="1" x14ac:dyDescent="0.2">
      <c r="A119" s="590" t="s">
        <v>611</v>
      </c>
      <c r="B119" s="590" t="s">
        <v>612</v>
      </c>
      <c r="C119" s="553" t="s">
        <v>611</v>
      </c>
      <c r="D119" s="553" t="s">
        <v>612</v>
      </c>
      <c r="E119" s="553" t="s">
        <v>611</v>
      </c>
      <c r="F119" s="553" t="s">
        <v>612</v>
      </c>
      <c r="G119" s="553" t="s">
        <v>611</v>
      </c>
      <c r="H119" s="553" t="s">
        <v>612</v>
      </c>
    </row>
    <row r="120" spans="1:8" ht="16.5" customHeight="1" thickBot="1" x14ac:dyDescent="0.25">
      <c r="A120" s="604"/>
      <c r="B120" s="605"/>
      <c r="C120" s="605"/>
      <c r="D120" s="605"/>
      <c r="E120" s="605"/>
      <c r="F120" s="605"/>
      <c r="G120" s="605"/>
      <c r="H120" s="605"/>
    </row>
    <row r="121" spans="1:8" ht="16.5" thickBot="1" x14ac:dyDescent="0.3">
      <c r="A121" s="1411" t="s">
        <v>474</v>
      </c>
      <c r="B121" s="1412"/>
      <c r="C121" s="1411" t="s">
        <v>475</v>
      </c>
      <c r="D121" s="1412"/>
      <c r="E121" s="1411" t="s">
        <v>476</v>
      </c>
      <c r="F121" s="1412"/>
      <c r="G121" s="1411" t="s">
        <v>477</v>
      </c>
      <c r="H121" s="1421"/>
    </row>
    <row r="122" spans="1:8" ht="13.5" outlineLevel="1" thickBot="1" x14ac:dyDescent="0.25">
      <c r="A122" s="583" t="s">
        <v>478</v>
      </c>
      <c r="B122" s="583" t="s">
        <v>479</v>
      </c>
      <c r="C122" s="583" t="s">
        <v>478</v>
      </c>
      <c r="D122" s="583" t="s">
        <v>479</v>
      </c>
      <c r="E122" s="583" t="s">
        <v>478</v>
      </c>
      <c r="F122" s="583" t="s">
        <v>479</v>
      </c>
      <c r="G122" s="583" t="s">
        <v>478</v>
      </c>
      <c r="H122" s="583" t="s">
        <v>479</v>
      </c>
    </row>
    <row r="123" spans="1:8" ht="13.5" outlineLevel="1" x14ac:dyDescent="0.2">
      <c r="A123" s="584" t="s">
        <v>480</v>
      </c>
      <c r="B123" s="606"/>
      <c r="C123" s="584" t="s">
        <v>480</v>
      </c>
      <c r="D123" s="606"/>
      <c r="E123" s="584" t="s">
        <v>480</v>
      </c>
      <c r="F123" s="606"/>
      <c r="G123" s="584" t="s">
        <v>480</v>
      </c>
      <c r="H123" s="607"/>
    </row>
    <row r="124" spans="1:8" ht="13.5" outlineLevel="1" x14ac:dyDescent="0.2">
      <c r="A124" s="584" t="s">
        <v>481</v>
      </c>
      <c r="B124" s="606"/>
      <c r="C124" s="584" t="s">
        <v>481</v>
      </c>
      <c r="D124" s="606"/>
      <c r="E124" s="584" t="s">
        <v>481</v>
      </c>
      <c r="F124" s="606"/>
      <c r="G124" s="584" t="s">
        <v>481</v>
      </c>
      <c r="H124" s="607"/>
    </row>
    <row r="125" spans="1:8" ht="13.5" outlineLevel="1" x14ac:dyDescent="0.2">
      <c r="A125" s="584" t="s">
        <v>482</v>
      </c>
      <c r="B125" s="606"/>
      <c r="C125" s="584" t="s">
        <v>482</v>
      </c>
      <c r="D125" s="606"/>
      <c r="E125" s="584" t="s">
        <v>482</v>
      </c>
      <c r="F125" s="606"/>
      <c r="G125" s="584" t="s">
        <v>482</v>
      </c>
      <c r="H125" s="607"/>
    </row>
    <row r="126" spans="1:8" ht="13.5" outlineLevel="1" x14ac:dyDescent="0.2">
      <c r="A126" s="584" t="s">
        <v>483</v>
      </c>
      <c r="B126" s="606"/>
      <c r="C126" s="584" t="s">
        <v>483</v>
      </c>
      <c r="D126" s="606"/>
      <c r="E126" s="584" t="s">
        <v>483</v>
      </c>
      <c r="F126" s="606"/>
      <c r="G126" s="584" t="s">
        <v>483</v>
      </c>
      <c r="H126" s="607"/>
    </row>
    <row r="127" spans="1:8" ht="13.5" outlineLevel="1" x14ac:dyDescent="0.2">
      <c r="A127" s="584" t="s">
        <v>484</v>
      </c>
      <c r="B127" s="606"/>
      <c r="C127" s="584" t="s">
        <v>484</v>
      </c>
      <c r="D127" s="606"/>
      <c r="E127" s="584" t="s">
        <v>484</v>
      </c>
      <c r="F127" s="606"/>
      <c r="G127" s="584" t="s">
        <v>484</v>
      </c>
      <c r="H127" s="607"/>
    </row>
    <row r="128" spans="1:8" ht="13.5" outlineLevel="1" x14ac:dyDescent="0.2">
      <c r="A128" s="584" t="s">
        <v>485</v>
      </c>
      <c r="B128" s="606"/>
      <c r="C128" s="584" t="s">
        <v>485</v>
      </c>
      <c r="D128" s="606"/>
      <c r="E128" s="584" t="s">
        <v>485</v>
      </c>
      <c r="F128" s="606"/>
      <c r="G128" s="584" t="s">
        <v>485</v>
      </c>
      <c r="H128" s="607"/>
    </row>
    <row r="129" spans="1:8" ht="13.5" outlineLevel="1" x14ac:dyDescent="0.2">
      <c r="A129" s="584" t="s">
        <v>486</v>
      </c>
      <c r="B129" s="606"/>
      <c r="C129" s="584" t="s">
        <v>486</v>
      </c>
      <c r="D129" s="606"/>
      <c r="E129" s="584" t="s">
        <v>486</v>
      </c>
      <c r="F129" s="606"/>
      <c r="G129" s="584" t="s">
        <v>486</v>
      </c>
      <c r="H129" s="607"/>
    </row>
    <row r="130" spans="1:8" ht="13.5" outlineLevel="1" x14ac:dyDescent="0.2">
      <c r="A130" s="584" t="s">
        <v>487</v>
      </c>
      <c r="B130" s="606"/>
      <c r="C130" s="584" t="s">
        <v>487</v>
      </c>
      <c r="D130" s="606"/>
      <c r="E130" s="584" t="s">
        <v>487</v>
      </c>
      <c r="F130" s="606"/>
      <c r="G130" s="584" t="s">
        <v>487</v>
      </c>
      <c r="H130" s="607"/>
    </row>
    <row r="131" spans="1:8" ht="13.5" outlineLevel="1" x14ac:dyDescent="0.2">
      <c r="A131" s="584" t="s">
        <v>488</v>
      </c>
      <c r="B131" s="606"/>
      <c r="C131" s="584" t="s">
        <v>488</v>
      </c>
      <c r="D131" s="606"/>
      <c r="E131" s="584" t="s">
        <v>488</v>
      </c>
      <c r="F131" s="606"/>
      <c r="G131" s="584" t="s">
        <v>488</v>
      </c>
      <c r="H131" s="607"/>
    </row>
    <row r="132" spans="1:8" ht="13.5" outlineLevel="1" x14ac:dyDescent="0.2">
      <c r="A132" s="584" t="s">
        <v>489</v>
      </c>
      <c r="B132" s="606"/>
      <c r="C132" s="584" t="s">
        <v>489</v>
      </c>
      <c r="D132" s="606"/>
      <c r="E132" s="584" t="s">
        <v>489</v>
      </c>
      <c r="F132" s="606"/>
      <c r="G132" s="584" t="s">
        <v>489</v>
      </c>
      <c r="H132" s="607"/>
    </row>
    <row r="133" spans="1:8" ht="13.5" outlineLevel="1" x14ac:dyDescent="0.2">
      <c r="A133" s="584" t="s">
        <v>490</v>
      </c>
      <c r="B133" s="606"/>
      <c r="C133" s="584" t="s">
        <v>490</v>
      </c>
      <c r="D133" s="606"/>
      <c r="E133" s="584" t="s">
        <v>490</v>
      </c>
      <c r="F133" s="606"/>
      <c r="G133" s="584" t="s">
        <v>490</v>
      </c>
      <c r="H133" s="607"/>
    </row>
    <row r="134" spans="1:8" ht="13.5" outlineLevel="1" x14ac:dyDescent="0.2">
      <c r="A134" s="584" t="s">
        <v>491</v>
      </c>
      <c r="B134" s="606"/>
      <c r="C134" s="584" t="s">
        <v>491</v>
      </c>
      <c r="D134" s="606"/>
      <c r="E134" s="584" t="s">
        <v>491</v>
      </c>
      <c r="F134" s="606"/>
      <c r="G134" s="584" t="s">
        <v>491</v>
      </c>
      <c r="H134" s="607"/>
    </row>
    <row r="135" spans="1:8" ht="13.5" outlineLevel="1" x14ac:dyDescent="0.2">
      <c r="A135" s="584" t="s">
        <v>492</v>
      </c>
      <c r="B135" s="606"/>
      <c r="C135" s="584" t="s">
        <v>492</v>
      </c>
      <c r="D135" s="606"/>
      <c r="E135" s="584" t="s">
        <v>492</v>
      </c>
      <c r="F135" s="606"/>
      <c r="G135" s="584" t="s">
        <v>492</v>
      </c>
      <c r="H135" s="607"/>
    </row>
    <row r="136" spans="1:8" ht="14.25" thickBot="1" x14ac:dyDescent="0.3">
      <c r="A136" s="585" t="s">
        <v>493</v>
      </c>
      <c r="B136" s="586">
        <f>SUM(B123:B135)</f>
        <v>0</v>
      </c>
      <c r="C136" s="585" t="s">
        <v>493</v>
      </c>
      <c r="D136" s="586">
        <f>SUM(D123:D135)</f>
        <v>0</v>
      </c>
      <c r="E136" s="585" t="s">
        <v>493</v>
      </c>
      <c r="F136" s="586">
        <f>SUM(F123:F135)</f>
        <v>0</v>
      </c>
      <c r="G136" s="585" t="s">
        <v>493</v>
      </c>
      <c r="H136" s="587">
        <f>SUM(H123:H135)</f>
        <v>0</v>
      </c>
    </row>
    <row r="137" spans="1:8" ht="14.25" thickBot="1" x14ac:dyDescent="0.3">
      <c r="A137" s="1435" t="s">
        <v>494</v>
      </c>
      <c r="B137" s="1436"/>
      <c r="C137" s="1436"/>
      <c r="D137" s="1436"/>
      <c r="E137" s="1436"/>
      <c r="F137" s="1436"/>
      <c r="G137" s="1437"/>
      <c r="H137" s="588">
        <f>IF((B136+D136+F136+H136)&gt;$F$3,"Demasiadas horas asignadas",(B136+D136+F136+H136))</f>
        <v>0</v>
      </c>
    </row>
    <row r="138" spans="1:8" ht="13.5" x14ac:dyDescent="0.25">
      <c r="A138" s="591"/>
      <c r="B138" s="591"/>
      <c r="C138" s="591"/>
      <c r="D138" s="591"/>
      <c r="E138" s="591"/>
      <c r="F138" s="591"/>
      <c r="G138" s="591"/>
      <c r="H138" s="592"/>
    </row>
    <row r="139" spans="1:8" ht="13.5" x14ac:dyDescent="0.25">
      <c r="A139" s="591"/>
      <c r="B139" s="591"/>
      <c r="C139" s="591"/>
      <c r="D139" s="591"/>
      <c r="E139" s="591"/>
      <c r="F139" s="591"/>
      <c r="G139" s="591"/>
      <c r="H139" s="592"/>
    </row>
    <row r="140" spans="1:8" ht="13.5" x14ac:dyDescent="0.25">
      <c r="A140" s="591"/>
      <c r="B140" s="591"/>
      <c r="C140" s="591"/>
      <c r="D140" s="591"/>
      <c r="E140" s="591"/>
      <c r="F140" s="591"/>
      <c r="G140" s="591"/>
      <c r="H140" s="592"/>
    </row>
    <row r="143" spans="1:8" ht="18" x14ac:dyDescent="0.25">
      <c r="B143" s="1425" t="s">
        <v>598</v>
      </c>
      <c r="C143" s="1425"/>
      <c r="D143" s="1425"/>
      <c r="E143" s="1431">
        <f>A3</f>
        <v>0</v>
      </c>
      <c r="F143" s="1431"/>
    </row>
    <row r="144" spans="1:8" ht="13.5" thickBot="1" x14ac:dyDescent="0.25">
      <c r="F144" s="567"/>
    </row>
    <row r="145" spans="1:7" ht="16.5" customHeight="1" thickBot="1" x14ac:dyDescent="0.25">
      <c r="A145" s="1438" t="s">
        <v>519</v>
      </c>
      <c r="B145" s="1439"/>
      <c r="C145" s="1439"/>
      <c r="D145" s="1439"/>
      <c r="E145" s="1439"/>
      <c r="F145" s="1439"/>
      <c r="G145" s="1440"/>
    </row>
    <row r="146" spans="1:7" ht="26.25" customHeight="1" outlineLevel="1" thickBot="1" x14ac:dyDescent="0.25">
      <c r="A146" s="1416" t="s">
        <v>496</v>
      </c>
      <c r="B146" s="1417"/>
      <c r="C146" s="1417"/>
      <c r="D146" s="1417"/>
      <c r="E146" s="1418"/>
      <c r="F146" s="593" t="s">
        <v>497</v>
      </c>
      <c r="G146" s="594" t="s">
        <v>495</v>
      </c>
    </row>
    <row r="147" spans="1:7" outlineLevel="1" x14ac:dyDescent="0.2">
      <c r="A147" s="1402" t="s">
        <v>599</v>
      </c>
      <c r="B147" s="1403"/>
      <c r="C147" s="1403"/>
      <c r="D147" s="1403"/>
      <c r="E147" s="1404"/>
      <c r="F147" s="608"/>
      <c r="G147" s="595">
        <f>$D$8-F147</f>
        <v>2944.027397260274</v>
      </c>
    </row>
    <row r="148" spans="1:7" outlineLevel="1" x14ac:dyDescent="0.2">
      <c r="A148" s="1413"/>
      <c r="B148" s="1414"/>
      <c r="C148" s="1414"/>
      <c r="D148" s="1414"/>
      <c r="E148" s="1415"/>
      <c r="F148" s="609"/>
      <c r="G148" s="596">
        <f t="shared" ref="G148:G153" si="0">IF(F148&gt;0,(G147-F148), )</f>
        <v>0</v>
      </c>
    </row>
    <row r="149" spans="1:7" outlineLevel="1" x14ac:dyDescent="0.2">
      <c r="A149" s="1413"/>
      <c r="B149" s="1414"/>
      <c r="C149" s="1414"/>
      <c r="D149" s="1414"/>
      <c r="E149" s="1415"/>
      <c r="F149" s="610"/>
      <c r="G149" s="596">
        <f t="shared" si="0"/>
        <v>0</v>
      </c>
    </row>
    <row r="150" spans="1:7" outlineLevel="1" x14ac:dyDescent="0.2">
      <c r="A150" s="1405"/>
      <c r="B150" s="1406"/>
      <c r="C150" s="1406"/>
      <c r="D150" s="1406"/>
      <c r="E150" s="1407"/>
      <c r="F150" s="611"/>
      <c r="G150" s="596">
        <f t="shared" si="0"/>
        <v>0</v>
      </c>
    </row>
    <row r="151" spans="1:7" outlineLevel="1" x14ac:dyDescent="0.2">
      <c r="A151" s="1405"/>
      <c r="B151" s="1406"/>
      <c r="C151" s="1406"/>
      <c r="D151" s="1406"/>
      <c r="E151" s="1407"/>
      <c r="F151" s="612"/>
      <c r="G151" s="596">
        <f t="shared" si="0"/>
        <v>0</v>
      </c>
    </row>
    <row r="152" spans="1:7" outlineLevel="1" x14ac:dyDescent="0.2">
      <c r="A152" s="1432"/>
      <c r="B152" s="1433"/>
      <c r="C152" s="1433"/>
      <c r="D152" s="1433"/>
      <c r="E152" s="1434"/>
      <c r="F152" s="612"/>
      <c r="G152" s="596">
        <f t="shared" si="0"/>
        <v>0</v>
      </c>
    </row>
    <row r="153" spans="1:7" ht="13.5" outlineLevel="1" thickBot="1" x14ac:dyDescent="0.25">
      <c r="A153" s="1428"/>
      <c r="B153" s="1429"/>
      <c r="C153" s="1429"/>
      <c r="D153" s="1429"/>
      <c r="E153" s="1430"/>
      <c r="F153" s="613"/>
      <c r="G153" s="597">
        <f t="shared" si="0"/>
        <v>0</v>
      </c>
    </row>
    <row r="155" spans="1:7" ht="20.25" x14ac:dyDescent="0.3">
      <c r="G155" s="598">
        <f>D8-(SUM(F147:F153))</f>
        <v>2944.027397260274</v>
      </c>
    </row>
  </sheetData>
  <sheetProtection selectLockedCells="1"/>
  <mergeCells count="77">
    <mergeCell ref="A150:E150"/>
    <mergeCell ref="A151:E151"/>
    <mergeCell ref="A152:E152"/>
    <mergeCell ref="A153:E153"/>
    <mergeCell ref="A146:E146"/>
    <mergeCell ref="A147:E147"/>
    <mergeCell ref="A148:E148"/>
    <mergeCell ref="A149:E149"/>
    <mergeCell ref="A137:G137"/>
    <mergeCell ref="B143:D143"/>
    <mergeCell ref="E143:F143"/>
    <mergeCell ref="A145:G145"/>
    <mergeCell ref="A121:B121"/>
    <mergeCell ref="C121:D121"/>
    <mergeCell ref="E121:F121"/>
    <mergeCell ref="G121:H121"/>
    <mergeCell ref="A111:G111"/>
    <mergeCell ref="B115:D115"/>
    <mergeCell ref="E115:F115"/>
    <mergeCell ref="G115:H115"/>
    <mergeCell ref="A95:B95"/>
    <mergeCell ref="C95:D95"/>
    <mergeCell ref="E95:F95"/>
    <mergeCell ref="G95:H95"/>
    <mergeCell ref="A85:G85"/>
    <mergeCell ref="B89:D89"/>
    <mergeCell ref="E89:F89"/>
    <mergeCell ref="G89:H89"/>
    <mergeCell ref="A69:B69"/>
    <mergeCell ref="C69:D69"/>
    <mergeCell ref="E69:F69"/>
    <mergeCell ref="G69:H69"/>
    <mergeCell ref="A59:G59"/>
    <mergeCell ref="B63:D63"/>
    <mergeCell ref="E63:F63"/>
    <mergeCell ref="G63:H63"/>
    <mergeCell ref="G37:H37"/>
    <mergeCell ref="A43:B43"/>
    <mergeCell ref="C43:D43"/>
    <mergeCell ref="E43:F43"/>
    <mergeCell ref="G43:H43"/>
    <mergeCell ref="B35:E35"/>
    <mergeCell ref="B37:D37"/>
    <mergeCell ref="E37:F37"/>
    <mergeCell ref="A19:B19"/>
    <mergeCell ref="A20:B20"/>
    <mergeCell ref="A21:B21"/>
    <mergeCell ref="A22:B22"/>
    <mergeCell ref="A27:A29"/>
    <mergeCell ref="B27:B29"/>
    <mergeCell ref="D6:E6"/>
    <mergeCell ref="A8:A10"/>
    <mergeCell ref="B8:B10"/>
    <mergeCell ref="G9:H9"/>
    <mergeCell ref="A23:B23"/>
    <mergeCell ref="C17:H17"/>
    <mergeCell ref="G13:H13"/>
    <mergeCell ref="A18:B18"/>
    <mergeCell ref="C18:F18"/>
    <mergeCell ref="G18:H18"/>
    <mergeCell ref="A1:H1"/>
    <mergeCell ref="A2:B2"/>
    <mergeCell ref="A3:B3"/>
    <mergeCell ref="D5:E5"/>
    <mergeCell ref="G5:H5"/>
    <mergeCell ref="K28:K29"/>
    <mergeCell ref="L28:L29"/>
    <mergeCell ref="C27:C29"/>
    <mergeCell ref="D27:D29"/>
    <mergeCell ref="E27:E29"/>
    <mergeCell ref="F27:I27"/>
    <mergeCell ref="J27:L27"/>
    <mergeCell ref="F28:F29"/>
    <mergeCell ref="G28:G29"/>
    <mergeCell ref="H28:H29"/>
    <mergeCell ref="I28:I29"/>
    <mergeCell ref="J28:J29"/>
  </mergeCells>
  <phoneticPr fontId="3" type="noConversion"/>
  <conditionalFormatting sqref="G155">
    <cfRule type="cellIs" dxfId="77" priority="3" stopIfTrue="1" operator="greaterThan">
      <formula>0</formula>
    </cfRule>
  </conditionalFormatting>
  <conditionalFormatting sqref="G147:G153">
    <cfRule type="cellIs" dxfId="76" priority="4" stopIfTrue="1" operator="equal">
      <formula>0</formula>
    </cfRule>
  </conditionalFormatting>
  <conditionalFormatting sqref="H8">
    <cfRule type="cellIs" dxfId="75" priority="1" stopIfTrue="1" operator="lessThan">
      <formula>0</formula>
    </cfRule>
    <cfRule type="cellIs" priority="2" stopIfTrue="1" operator="lessThan">
      <formula>0</formula>
    </cfRule>
  </conditionalFormatting>
  <dataValidations count="9">
    <dataValidation type="list" allowBlank="1" showInputMessage="1" showErrorMessage="1" sqref="D6:E6">
      <formula1>"CONTRATO,BECA"</formula1>
    </dataValidation>
    <dataValidation type="list" allowBlank="1" showInputMessage="1" showErrorMessage="1" sqref="E14">
      <formula1>"Propio,Externo"</formula1>
    </dataValidation>
    <dataValidation type="whole" operator="greaterThan" allowBlank="1" showErrorMessage="1" errorTitle="NÚMERO DE HORAS" error="Esta casilla sólo admite números enteros mayores que cero. " promptTitle="Horas imputadas por tarea" prompt="Señale el número de horas totales que se imputan al proyecto para esta tarea y para la persona que se declara." sqref="F147:F153">
      <formula1>0</formula1>
    </dataValidation>
    <dataValidation type="list" allowBlank="1" showInputMessage="1" showErrorMessage="1" sqref="G37:H37 G63:H63 G89:H89 G115:H115">
      <formula1>"PLANIFICACIÓN INICIAL,MODIFICACION 1,MODIFICACIÓN 2,MODIFICACIÓN 3"</formula1>
    </dataValidation>
    <dataValidation type="list" allowBlank="1" showErrorMessage="1" errorTitle="Escoja una tarea de la lista" error="Si la lista de tareas o su carga horaria han cambiado, por favor, comuníquelo a la OTRI-UCM en el 6472." promptTitle="Asignación de tareas" prompt="Declare la tarea de investigación en la que ha participado la persona cuyas horas se declaran. Sólo puede escoger entre las tareas del listado, que coinciden con las declaradas en la solicitud." sqref="A147:E153">
      <formula1>TAREAS</formula1>
    </dataValidation>
    <dataValidation type="list" showInputMessage="1" showErrorMessage="1" sqref="D3">
      <formula1>CATPROF</formula1>
    </dataValidation>
    <dataValidation type="date" operator="lessThanOrEqual" allowBlank="1" showInputMessage="1" showErrorMessage="1" errorTitle="ERROR EN FECHA" error="La fecha de finalización del último trimestre presupuestado no puede superar la del final del proyecto. " sqref="H120">
      <formula1>B14</formula1>
    </dataValidation>
    <dataValidation type="date" operator="greaterThan" allowBlank="1" showInputMessage="1" showErrorMessage="1" errorTitle="ERROR EN FECHA" error="Debe introducir un valor posterior a fecha fin del último trimestre presupuestado_x000a_" sqref="A120 A68 A94">
      <formula1>H42</formula1>
    </dataValidation>
    <dataValidation type="date" operator="greaterThanOrEqual" allowBlank="1" showInputMessage="1" showErrorMessage="1" errorTitle="ERROR EN FECHA " error="Debe introducir una fecha que sea igual o posterior a la fecha de inicio del proyecto" sqref="A42">
      <formula1>B13</formula1>
    </dataValidation>
  </dataValidations>
  <hyperlinks>
    <hyperlink ref="A18:B18" location="'Planificación contratos'!A1" display="Volver a planificación de contratos"/>
  </hyperlinks>
  <pageMargins left="0.75" right="0.75" top="1" bottom="1" header="0" footer="0"/>
  <headerFooter alignWithMargins="0"/>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8"/>
  </sheetPr>
  <dimension ref="A1:N155"/>
  <sheetViews>
    <sheetView showGridLines="0" zoomScale="70" workbookViewId="0">
      <selection sqref="A1:H1"/>
    </sheetView>
  </sheetViews>
  <sheetFormatPr baseColWidth="10" defaultColWidth="11.42578125" defaultRowHeight="12.75" outlineLevelRow="1" x14ac:dyDescent="0.2"/>
  <cols>
    <col min="1" max="8" width="22.7109375" style="553" customWidth="1"/>
    <col min="9" max="9" width="17.140625" style="548" bestFit="1" customWidth="1"/>
    <col min="10" max="10" width="29.140625" style="548" bestFit="1" customWidth="1"/>
    <col min="11" max="11" width="13.42578125" style="548" bestFit="1" customWidth="1"/>
    <col min="12" max="12" width="14.85546875" style="548" bestFit="1" customWidth="1"/>
    <col min="13" max="13" width="13.42578125" style="548" bestFit="1" customWidth="1"/>
    <col min="14" max="16384" width="11.42578125" style="548"/>
  </cols>
  <sheetData>
    <row r="1" spans="1:10" ht="61.5" customHeight="1" thickBot="1" x14ac:dyDescent="0.25">
      <c r="A1" s="1441" t="s">
        <v>597</v>
      </c>
      <c r="B1" s="1442"/>
      <c r="C1" s="1442"/>
      <c r="D1" s="1442"/>
      <c r="E1" s="1442"/>
      <c r="F1" s="1442"/>
      <c r="G1" s="1442"/>
      <c r="H1" s="1442"/>
    </row>
    <row r="2" spans="1:10" ht="14.25" customHeight="1" thickBot="1" x14ac:dyDescent="0.25">
      <c r="A2" s="1438" t="s">
        <v>226</v>
      </c>
      <c r="B2" s="1448"/>
      <c r="C2" s="549" t="s">
        <v>468</v>
      </c>
      <c r="D2" s="550" t="s">
        <v>469</v>
      </c>
      <c r="E2" s="551" t="s">
        <v>470</v>
      </c>
      <c r="F2" s="551" t="s">
        <v>471</v>
      </c>
      <c r="G2" s="551" t="s">
        <v>472</v>
      </c>
      <c r="H2" s="551" t="s">
        <v>473</v>
      </c>
    </row>
    <row r="3" spans="1:10" ht="15.75" thickBot="1" x14ac:dyDescent="0.25">
      <c r="A3" s="1449"/>
      <c r="B3" s="1450"/>
      <c r="C3" s="599"/>
      <c r="D3" s="600" t="s">
        <v>228</v>
      </c>
      <c r="E3" s="600"/>
      <c r="F3" s="552">
        <f>IF($E$14="Propio",987,1470)</f>
        <v>1470</v>
      </c>
      <c r="G3" s="741">
        <f>B30</f>
        <v>40909</v>
      </c>
      <c r="H3" s="741">
        <f>C30</f>
        <v>41639</v>
      </c>
    </row>
    <row r="4" spans="1:10" ht="27" thickBot="1" x14ac:dyDescent="0.25">
      <c r="A4" s="546"/>
      <c r="B4" s="547"/>
      <c r="C4" s="547"/>
      <c r="D4" s="547"/>
      <c r="E4" s="547"/>
      <c r="F4" s="547"/>
      <c r="G4" s="547"/>
      <c r="H4" s="547"/>
    </row>
    <row r="5" spans="1:10" ht="16.5" thickBot="1" x14ac:dyDescent="0.3">
      <c r="A5" s="210" t="s">
        <v>635</v>
      </c>
      <c r="B5" s="211">
        <f>'Solicitud para cumplimentar'!B4:J4</f>
        <v>0</v>
      </c>
      <c r="D5" s="1446" t="s">
        <v>382</v>
      </c>
      <c r="E5" s="1447"/>
      <c r="G5" s="1452" t="s">
        <v>772</v>
      </c>
      <c r="H5" s="1452"/>
      <c r="I5" s="566"/>
      <c r="J5" s="355"/>
    </row>
    <row r="6" spans="1:10" ht="32.25" thickBot="1" x14ac:dyDescent="0.3">
      <c r="A6" s="213" t="s">
        <v>636</v>
      </c>
      <c r="B6" s="214">
        <f>'Solicitud para cumplimentar'!B6:M6</f>
        <v>0</v>
      </c>
      <c r="D6" s="1444"/>
      <c r="E6" s="1445"/>
      <c r="G6" s="554" t="s">
        <v>766</v>
      </c>
      <c r="H6" s="555" t="s">
        <v>767</v>
      </c>
    </row>
    <row r="7" spans="1:10" ht="32.25" thickBot="1" x14ac:dyDescent="0.3">
      <c r="A7" s="213" t="s">
        <v>637</v>
      </c>
      <c r="B7" s="214">
        <f>'Solicitud para cumplimentar'!B8:M8</f>
        <v>0</v>
      </c>
      <c r="D7" s="554" t="s">
        <v>600</v>
      </c>
      <c r="E7" s="555" t="s">
        <v>518</v>
      </c>
      <c r="G7" s="742">
        <f>$K$30</f>
        <v>2944.027397260274</v>
      </c>
      <c r="H7" s="743">
        <f>$H$59+$H$85+$H$111+$H$137</f>
        <v>0</v>
      </c>
    </row>
    <row r="8" spans="1:10" ht="33" thickBot="1" x14ac:dyDescent="0.35">
      <c r="A8" s="1443" t="s">
        <v>638</v>
      </c>
      <c r="B8" s="1451">
        <f>'Solicitud para cumplimentar'!B7:M7</f>
        <v>0</v>
      </c>
      <c r="C8" s="556"/>
      <c r="D8" s="557">
        <f>K30</f>
        <v>2944.027397260274</v>
      </c>
      <c r="E8" s="557">
        <f>SUM(F147:F153)</f>
        <v>0</v>
      </c>
      <c r="G8" s="555" t="s">
        <v>770</v>
      </c>
      <c r="H8" s="744">
        <f>G7-H7</f>
        <v>2944.027397260274</v>
      </c>
    </row>
    <row r="9" spans="1:10" ht="30.75" customHeight="1" thickBot="1" x14ac:dyDescent="0.3">
      <c r="A9" s="1443"/>
      <c r="B9" s="1451"/>
      <c r="G9" s="1453" t="s">
        <v>773</v>
      </c>
      <c r="H9" s="1453"/>
    </row>
    <row r="10" spans="1:10" ht="32.25" thickBot="1" x14ac:dyDescent="0.3">
      <c r="A10" s="1443"/>
      <c r="B10" s="1451"/>
      <c r="D10" s="554" t="s">
        <v>601</v>
      </c>
      <c r="E10" s="558">
        <f>'Planificación contratos'!D10</f>
        <v>60000</v>
      </c>
      <c r="G10" s="745" t="s">
        <v>769</v>
      </c>
      <c r="H10" s="555" t="s">
        <v>775</v>
      </c>
    </row>
    <row r="11" spans="1:10" ht="32.25" thickBot="1" x14ac:dyDescent="0.3">
      <c r="A11" s="213" t="s">
        <v>671</v>
      </c>
      <c r="B11" s="214">
        <f>'Solicitud para cumplimentar'!B9:M9</f>
        <v>0</v>
      </c>
      <c r="D11" s="554" t="s">
        <v>602</v>
      </c>
      <c r="E11" s="558">
        <f>J30</f>
        <v>13.461151902621513</v>
      </c>
      <c r="G11" s="748">
        <f>$L$30</f>
        <v>39630</v>
      </c>
      <c r="H11" s="746">
        <f>$A$40</f>
        <v>0</v>
      </c>
    </row>
    <row r="12" spans="1:10" ht="48.75" thickBot="1" x14ac:dyDescent="0.35">
      <c r="A12" s="213" t="s">
        <v>375</v>
      </c>
      <c r="B12" s="214"/>
      <c r="D12" s="554" t="s">
        <v>603</v>
      </c>
      <c r="E12" s="559">
        <f>E11*D8</f>
        <v>39630</v>
      </c>
      <c r="G12" s="555" t="s">
        <v>771</v>
      </c>
      <c r="H12" s="747">
        <f>G11-H11</f>
        <v>39630</v>
      </c>
      <c r="J12" s="354"/>
    </row>
    <row r="13" spans="1:10" ht="48.75" customHeight="1" thickBot="1" x14ac:dyDescent="0.3">
      <c r="A13" s="213" t="s">
        <v>376</v>
      </c>
      <c r="B13" s="215">
        <f>'Solicitud para cumplimentar'!C11</f>
        <v>0</v>
      </c>
      <c r="D13" s="554" t="s">
        <v>604</v>
      </c>
      <c r="E13" s="558">
        <f>'Planificación contratos'!G10</f>
        <v>37519.876322622069</v>
      </c>
      <c r="G13" s="1453" t="s">
        <v>774</v>
      </c>
      <c r="H13" s="1453"/>
    </row>
    <row r="14" spans="1:10" ht="48.75" thickBot="1" x14ac:dyDescent="0.35">
      <c r="A14" s="216" t="s">
        <v>377</v>
      </c>
      <c r="B14" s="217">
        <f>'Solicitud para cumplimentar'!F11</f>
        <v>0</v>
      </c>
      <c r="D14" s="554" t="s">
        <v>517</v>
      </c>
      <c r="E14" s="601" t="s">
        <v>768</v>
      </c>
      <c r="G14" s="555" t="s">
        <v>771</v>
      </c>
      <c r="H14" s="747">
        <f>$D$8-$E$8</f>
        <v>2944.027397260274</v>
      </c>
      <c r="I14" s="757"/>
      <c r="J14" s="758"/>
    </row>
    <row r="15" spans="1:10" ht="31.5" x14ac:dyDescent="0.25">
      <c r="A15" s="218" t="s">
        <v>445</v>
      </c>
      <c r="B15" s="219" t="str">
        <f>'Programación,alta,seguimiento'!B12</f>
        <v>numero</v>
      </c>
    </row>
    <row r="16" spans="1:10" ht="15.75" x14ac:dyDescent="0.25">
      <c r="A16" s="218"/>
      <c r="B16" s="219"/>
    </row>
    <row r="17" spans="1:14" ht="15" x14ac:dyDescent="0.2">
      <c r="A17" s="548"/>
      <c r="B17" s="548"/>
      <c r="C17" s="1346" t="s">
        <v>336</v>
      </c>
      <c r="D17" s="1346"/>
      <c r="E17" s="1346"/>
      <c r="F17" s="1346"/>
      <c r="G17" s="1346"/>
      <c r="H17" s="1346"/>
    </row>
    <row r="18" spans="1:14" ht="18.75" thickBot="1" x14ac:dyDescent="0.3">
      <c r="A18" s="1454" t="s">
        <v>298</v>
      </c>
      <c r="B18" s="1455"/>
      <c r="C18" s="1478" t="s">
        <v>479</v>
      </c>
      <c r="D18" s="1479"/>
      <c r="E18" s="1479"/>
      <c r="F18" s="1480"/>
      <c r="G18" s="1478" t="s">
        <v>335</v>
      </c>
      <c r="H18" s="1480"/>
    </row>
    <row r="19" spans="1:14" ht="31.5" x14ac:dyDescent="0.2">
      <c r="A19" s="1457" t="str">
        <f>'Planificación contratos'!A21</f>
        <v>Categoría profesional</v>
      </c>
      <c r="B19" s="1458"/>
      <c r="C19" s="560" t="str">
        <f>'Planificación contratos'!C21</f>
        <v>Nº contratos</v>
      </c>
      <c r="D19" s="561" t="str">
        <f>'Planificación contratos'!D21</f>
        <v xml:space="preserve">Nº de horas </v>
      </c>
      <c r="E19" s="561" t="str">
        <f>'Planificación contratos'!E21</f>
        <v>Nº horas concedidas</v>
      </c>
      <c r="F19" s="562" t="str">
        <f>'Planificación contratos'!F21</f>
        <v>Remanente horas</v>
      </c>
      <c r="G19" s="563" t="str">
        <f>'Planificación contratos'!G21</f>
        <v>Gasto total contratos</v>
      </c>
      <c r="H19" s="564" t="str">
        <f>'Planificación contratos'!H21</f>
        <v>Precio / hora MEDIO</v>
      </c>
      <c r="J19" s="565"/>
      <c r="K19" s="565"/>
      <c r="L19" s="565"/>
      <c r="M19" s="565"/>
      <c r="N19" s="565"/>
    </row>
    <row r="20" spans="1:14" x14ac:dyDescent="0.2">
      <c r="A20" s="1349" t="str">
        <f>'Planificación contratos'!A22</f>
        <v>DOCTOR</v>
      </c>
      <c r="B20" s="1350"/>
      <c r="C20" s="511">
        <f>'Planificación contratos'!C22</f>
        <v>30</v>
      </c>
      <c r="D20" s="536">
        <f>'Planificación contratos'!D22</f>
        <v>88320.821917808222</v>
      </c>
      <c r="E20" s="543">
        <f>'Planificación contratos'!E22</f>
        <v>0</v>
      </c>
      <c r="F20" s="512">
        <f>'Planificación contratos'!F22</f>
        <v>-88320.821917808222</v>
      </c>
      <c r="G20" s="497">
        <f>'Planificación contratos'!G22</f>
        <v>1188900</v>
      </c>
      <c r="H20" s="502">
        <f>'Planificación contratos'!H22</f>
        <v>13.461151902621513</v>
      </c>
    </row>
    <row r="21" spans="1:14" ht="16.5" customHeight="1" x14ac:dyDescent="0.2">
      <c r="A21" s="1351" t="str">
        <f>'Planificación contratos'!A23</f>
        <v>LICENCIADO / INGENIERO</v>
      </c>
      <c r="B21" s="1352"/>
      <c r="C21" s="499">
        <f>'Planificación contratos'!C23</f>
        <v>0</v>
      </c>
      <c r="D21" s="537">
        <f>'Planificación contratos'!D23</f>
        <v>0</v>
      </c>
      <c r="E21" s="544">
        <f>'Planificación contratos'!E23</f>
        <v>0</v>
      </c>
      <c r="F21" s="508">
        <f>'Planificación contratos'!F23</f>
        <v>0</v>
      </c>
      <c r="G21" s="498">
        <f>'Planificación contratos'!G23</f>
        <v>0</v>
      </c>
      <c r="H21" s="503">
        <f>'Planificación contratos'!H23</f>
        <v>0</v>
      </c>
    </row>
    <row r="22" spans="1:14" ht="16.5" customHeight="1" x14ac:dyDescent="0.2">
      <c r="A22" s="1351" t="str">
        <f>'Planificación contratos'!A24</f>
        <v>DIPLOMADO/ INGENIERO TÉCNICO</v>
      </c>
      <c r="B22" s="1352"/>
      <c r="C22" s="500">
        <f>'Planificación contratos'!C24</f>
        <v>0</v>
      </c>
      <c r="D22" s="538">
        <f>'Planificación contratos'!D24</f>
        <v>0</v>
      </c>
      <c r="E22" s="544">
        <f>'Planificación contratos'!E24</f>
        <v>0</v>
      </c>
      <c r="F22" s="509">
        <f>'Planificación contratos'!F24</f>
        <v>0</v>
      </c>
      <c r="G22" s="498">
        <f>'Planificación contratos'!G24</f>
        <v>0</v>
      </c>
      <c r="H22" s="503">
        <f>'Planificación contratos'!H24</f>
        <v>0</v>
      </c>
    </row>
    <row r="23" spans="1:14" s="565" customFormat="1" ht="16.5" customHeight="1" thickBot="1" x14ac:dyDescent="0.25">
      <c r="A23" s="1354" t="str">
        <f>'Planificación contratos'!A25</f>
        <v>ENSEÑANZAS MEDIAS</v>
      </c>
      <c r="B23" s="1355"/>
      <c r="C23" s="506">
        <f>'Planificación contratos'!C25</f>
        <v>0</v>
      </c>
      <c r="D23" s="539">
        <f>'Planificación contratos'!D25</f>
        <v>0</v>
      </c>
      <c r="E23" s="545">
        <f>'Planificación contratos'!E25</f>
        <v>0</v>
      </c>
      <c r="F23" s="510">
        <f>'Planificación contratos'!F25</f>
        <v>0</v>
      </c>
      <c r="G23" s="507">
        <f>'Planificación contratos'!G25</f>
        <v>0</v>
      </c>
      <c r="H23" s="501">
        <f>'Planificación contratos'!H25</f>
        <v>0</v>
      </c>
    </row>
    <row r="24" spans="1:14" x14ac:dyDescent="0.2">
      <c r="A24" s="548"/>
      <c r="B24" s="548"/>
      <c r="C24" s="548"/>
      <c r="D24" s="548"/>
      <c r="E24" s="548"/>
      <c r="F24" s="548"/>
      <c r="G24" s="548"/>
      <c r="H24" s="548"/>
    </row>
    <row r="25" spans="1:14" x14ac:dyDescent="0.2">
      <c r="A25" s="548"/>
      <c r="B25" s="548"/>
      <c r="C25" s="548"/>
      <c r="D25" s="548"/>
      <c r="E25" s="548"/>
      <c r="F25" s="548"/>
      <c r="G25" s="548"/>
      <c r="H25" s="548"/>
    </row>
    <row r="26" spans="1:14" ht="13.5" thickBot="1" x14ac:dyDescent="0.25">
      <c r="A26" s="548"/>
      <c r="B26" s="548"/>
      <c r="C26" s="548"/>
      <c r="D26" s="548"/>
      <c r="E26" s="548"/>
      <c r="F26" s="548"/>
      <c r="G26" s="548"/>
      <c r="H26" s="548"/>
    </row>
    <row r="27" spans="1:14" ht="13.5" thickBot="1" x14ac:dyDescent="0.25">
      <c r="A27" s="1408" t="s">
        <v>68</v>
      </c>
      <c r="B27" s="1470" t="s">
        <v>69</v>
      </c>
      <c r="C27" s="1467" t="s">
        <v>70</v>
      </c>
      <c r="D27" s="1461" t="s">
        <v>71</v>
      </c>
      <c r="E27" s="1464" t="s">
        <v>76</v>
      </c>
      <c r="F27" s="1473" t="s">
        <v>72</v>
      </c>
      <c r="G27" s="1474"/>
      <c r="H27" s="1474"/>
      <c r="I27" s="1475"/>
      <c r="J27" s="1473" t="s">
        <v>73</v>
      </c>
      <c r="K27" s="1474"/>
      <c r="L27" s="1475"/>
    </row>
    <row r="28" spans="1:14" x14ac:dyDescent="0.2">
      <c r="A28" s="1409"/>
      <c r="B28" s="1471"/>
      <c r="C28" s="1468"/>
      <c r="D28" s="1462"/>
      <c r="E28" s="1465"/>
      <c r="F28" s="1476" t="s">
        <v>77</v>
      </c>
      <c r="G28" s="1462" t="s">
        <v>74</v>
      </c>
      <c r="H28" s="1462" t="s">
        <v>78</v>
      </c>
      <c r="I28" s="1459" t="s">
        <v>75</v>
      </c>
      <c r="J28" s="1409" t="s">
        <v>79</v>
      </c>
      <c r="K28" s="1462" t="s">
        <v>81</v>
      </c>
      <c r="L28" s="1459" t="s">
        <v>80</v>
      </c>
    </row>
    <row r="29" spans="1:14" ht="13.5" thickBot="1" x14ac:dyDescent="0.25">
      <c r="A29" s="1410"/>
      <c r="B29" s="1472"/>
      <c r="C29" s="1469"/>
      <c r="D29" s="1463"/>
      <c r="E29" s="1466"/>
      <c r="F29" s="1477"/>
      <c r="G29" s="1463"/>
      <c r="H29" s="1463"/>
      <c r="I29" s="1460"/>
      <c r="J29" s="1410"/>
      <c r="K29" s="1463"/>
      <c r="L29" s="1460"/>
    </row>
    <row r="30" spans="1:14" x14ac:dyDescent="0.2">
      <c r="A30" s="665">
        <f>F3</f>
        <v>1470</v>
      </c>
      <c r="B30" s="666">
        <v>40909</v>
      </c>
      <c r="C30" s="667">
        <v>41639</v>
      </c>
      <c r="D30" s="668">
        <f>C30-B30+1</f>
        <v>731</v>
      </c>
      <c r="E30" s="669">
        <f>(A30*D30)/365</f>
        <v>2944.027397260274</v>
      </c>
      <c r="F30" s="670">
        <v>30000</v>
      </c>
      <c r="G30" s="671">
        <f>F30</f>
        <v>30000</v>
      </c>
      <c r="H30" s="672">
        <v>0.32100000000000001</v>
      </c>
      <c r="I30" s="673">
        <f>G30*H30</f>
        <v>9630</v>
      </c>
      <c r="J30" s="673">
        <f>(F30+I30)/E30</f>
        <v>13.461151902621513</v>
      </c>
      <c r="K30" s="674">
        <f>E30</f>
        <v>2944.027397260274</v>
      </c>
      <c r="L30" s="675">
        <f>J30*K30</f>
        <v>39630</v>
      </c>
    </row>
    <row r="31" spans="1:14" ht="14.25" customHeight="1" x14ac:dyDescent="0.2">
      <c r="A31" s="341"/>
      <c r="B31" s="341"/>
      <c r="C31" s="342"/>
      <c r="D31" s="342"/>
      <c r="E31" s="342"/>
      <c r="F31" s="342"/>
      <c r="G31" s="342"/>
      <c r="H31" s="342"/>
    </row>
    <row r="32" spans="1:14" ht="14.25" customHeight="1" x14ac:dyDescent="0.2"/>
    <row r="34" spans="1:14" x14ac:dyDescent="0.2">
      <c r="B34" s="567"/>
      <c r="C34" s="567"/>
      <c r="D34" s="567"/>
      <c r="E34" s="567"/>
    </row>
    <row r="35" spans="1:14" ht="14.25" customHeight="1" x14ac:dyDescent="0.2">
      <c r="B35" s="1456"/>
      <c r="C35" s="1456"/>
      <c r="D35" s="1456"/>
      <c r="E35" s="1456"/>
    </row>
    <row r="36" spans="1:14" ht="14.25" customHeight="1" x14ac:dyDescent="0.2">
      <c r="C36" s="567"/>
    </row>
    <row r="37" spans="1:14" ht="32.25" customHeight="1" x14ac:dyDescent="0.25">
      <c r="A37" s="568" t="s">
        <v>379</v>
      </c>
      <c r="B37" s="1425" t="s">
        <v>596</v>
      </c>
      <c r="C37" s="1425"/>
      <c r="D37" s="1425"/>
      <c r="E37" s="1419">
        <f>A3</f>
        <v>0</v>
      </c>
      <c r="F37" s="1420"/>
      <c r="G37" s="1426" t="s">
        <v>608</v>
      </c>
      <c r="H37" s="1427"/>
    </row>
    <row r="38" spans="1:14" ht="26.25" x14ac:dyDescent="0.25">
      <c r="A38" s="571">
        <f>H59*E11</f>
        <v>0</v>
      </c>
      <c r="B38" s="572"/>
      <c r="C38" s="572"/>
      <c r="D38" s="569" t="s">
        <v>402</v>
      </c>
      <c r="E38" s="570">
        <f>'Solicitud para cumplimentar'!D3</f>
        <v>2016</v>
      </c>
      <c r="F38" s="572"/>
      <c r="G38" s="602" t="s">
        <v>609</v>
      </c>
      <c r="H38" s="603"/>
    </row>
    <row r="39" spans="1:14" ht="43.5" customHeight="1" x14ac:dyDescent="0.25">
      <c r="A39" s="574" t="s">
        <v>380</v>
      </c>
      <c r="B39" s="572"/>
      <c r="C39" s="572"/>
      <c r="D39" s="569"/>
      <c r="E39" s="570"/>
      <c r="F39" s="572"/>
      <c r="G39" s="575" t="s">
        <v>381</v>
      </c>
      <c r="H39" s="576">
        <f>'Planificación contratos'!D14</f>
        <v>9730.7769619475694</v>
      </c>
    </row>
    <row r="40" spans="1:14" ht="18" x14ac:dyDescent="0.25">
      <c r="A40" s="571">
        <f>A38+A64+A90+A116</f>
        <v>0</v>
      </c>
      <c r="B40" s="572"/>
      <c r="C40" s="572"/>
      <c r="D40" s="569"/>
      <c r="E40" s="570"/>
      <c r="F40" s="572"/>
      <c r="G40" s="577"/>
      <c r="H40" s="578"/>
      <c r="J40" s="579"/>
      <c r="K40" s="579"/>
      <c r="L40" s="579"/>
      <c r="M40" s="579"/>
      <c r="N40" s="579"/>
    </row>
    <row r="41" spans="1:14" ht="18" customHeight="1" x14ac:dyDescent="0.2">
      <c r="A41" s="580" t="s">
        <v>611</v>
      </c>
      <c r="B41" s="580" t="s">
        <v>612</v>
      </c>
      <c r="C41" s="581" t="s">
        <v>611</v>
      </c>
      <c r="D41" s="581" t="s">
        <v>612</v>
      </c>
      <c r="E41" s="581" t="s">
        <v>611</v>
      </c>
      <c r="F41" s="581" t="s">
        <v>612</v>
      </c>
      <c r="G41" s="581" t="s">
        <v>611</v>
      </c>
      <c r="H41" s="581" t="s">
        <v>612</v>
      </c>
    </row>
    <row r="42" spans="1:14" ht="18" customHeight="1" thickBot="1" x14ac:dyDescent="0.25">
      <c r="A42" s="604"/>
      <c r="B42" s="605"/>
      <c r="C42" s="605"/>
      <c r="D42" s="605"/>
      <c r="E42" s="605"/>
      <c r="F42" s="605"/>
      <c r="G42" s="605"/>
      <c r="H42" s="605"/>
    </row>
    <row r="43" spans="1:14" ht="16.5" customHeight="1" thickBot="1" x14ac:dyDescent="0.3">
      <c r="A43" s="1411" t="s">
        <v>474</v>
      </c>
      <c r="B43" s="1412"/>
      <c r="C43" s="1411" t="s">
        <v>475</v>
      </c>
      <c r="D43" s="1412"/>
      <c r="E43" s="1411" t="s">
        <v>476</v>
      </c>
      <c r="F43" s="1412"/>
      <c r="G43" s="1411" t="s">
        <v>477</v>
      </c>
      <c r="H43" s="1421"/>
      <c r="J43" s="582"/>
    </row>
    <row r="44" spans="1:14" s="579" customFormat="1" ht="33" customHeight="1" outlineLevel="1" thickBot="1" x14ac:dyDescent="0.25">
      <c r="A44" s="583" t="s">
        <v>478</v>
      </c>
      <c r="B44" s="583" t="s">
        <v>479</v>
      </c>
      <c r="C44" s="583" t="s">
        <v>478</v>
      </c>
      <c r="D44" s="583" t="s">
        <v>479</v>
      </c>
      <c r="E44" s="583" t="s">
        <v>478</v>
      </c>
      <c r="F44" s="583" t="s">
        <v>479</v>
      </c>
      <c r="G44" s="583" t="s">
        <v>478</v>
      </c>
      <c r="H44" s="583" t="s">
        <v>479</v>
      </c>
      <c r="J44" s="548"/>
      <c r="K44" s="548"/>
      <c r="L44" s="548"/>
      <c r="M44" s="548"/>
      <c r="N44" s="548"/>
    </row>
    <row r="45" spans="1:14" ht="13.5" outlineLevel="1" x14ac:dyDescent="0.2">
      <c r="A45" s="584" t="s">
        <v>480</v>
      </c>
      <c r="B45" s="606"/>
      <c r="C45" s="584" t="s">
        <v>480</v>
      </c>
      <c r="D45" s="606"/>
      <c r="E45" s="584" t="s">
        <v>480</v>
      </c>
      <c r="F45" s="606"/>
      <c r="G45" s="584" t="s">
        <v>480</v>
      </c>
      <c r="H45" s="607"/>
    </row>
    <row r="46" spans="1:14" ht="13.5" outlineLevel="1" x14ac:dyDescent="0.2">
      <c r="A46" s="584" t="s">
        <v>481</v>
      </c>
      <c r="B46" s="606"/>
      <c r="C46" s="584" t="s">
        <v>481</v>
      </c>
      <c r="D46" s="606"/>
      <c r="E46" s="584" t="s">
        <v>481</v>
      </c>
      <c r="F46" s="606"/>
      <c r="G46" s="584" t="s">
        <v>481</v>
      </c>
      <c r="H46" s="607"/>
    </row>
    <row r="47" spans="1:14" ht="12.75" customHeight="1" outlineLevel="1" x14ac:dyDescent="0.2">
      <c r="A47" s="584" t="s">
        <v>482</v>
      </c>
      <c r="B47" s="606"/>
      <c r="C47" s="584" t="s">
        <v>482</v>
      </c>
      <c r="D47" s="606"/>
      <c r="E47" s="584" t="s">
        <v>482</v>
      </c>
      <c r="F47" s="606"/>
      <c r="G47" s="584" t="s">
        <v>482</v>
      </c>
      <c r="H47" s="607"/>
      <c r="I47" s="582"/>
    </row>
    <row r="48" spans="1:14" ht="13.5" outlineLevel="1" x14ac:dyDescent="0.2">
      <c r="A48" s="584" t="s">
        <v>483</v>
      </c>
      <c r="B48" s="606"/>
      <c r="C48" s="584" t="s">
        <v>483</v>
      </c>
      <c r="D48" s="606"/>
      <c r="E48" s="584" t="s">
        <v>483</v>
      </c>
      <c r="F48" s="606"/>
      <c r="G48" s="584" t="s">
        <v>483</v>
      </c>
      <c r="H48" s="607"/>
    </row>
    <row r="49" spans="1:8" ht="14.25" customHeight="1" outlineLevel="1" x14ac:dyDescent="0.2">
      <c r="A49" s="584" t="s">
        <v>484</v>
      </c>
      <c r="B49" s="606"/>
      <c r="C49" s="584" t="s">
        <v>484</v>
      </c>
      <c r="D49" s="606"/>
      <c r="E49" s="584" t="s">
        <v>484</v>
      </c>
      <c r="F49" s="606"/>
      <c r="G49" s="584" t="s">
        <v>484</v>
      </c>
      <c r="H49" s="607"/>
    </row>
    <row r="50" spans="1:8" ht="13.5" outlineLevel="1" x14ac:dyDescent="0.2">
      <c r="A50" s="584" t="s">
        <v>485</v>
      </c>
      <c r="B50" s="606"/>
      <c r="C50" s="584" t="s">
        <v>485</v>
      </c>
      <c r="D50" s="606"/>
      <c r="E50" s="584" t="s">
        <v>485</v>
      </c>
      <c r="F50" s="606"/>
      <c r="G50" s="584" t="s">
        <v>485</v>
      </c>
      <c r="H50" s="607"/>
    </row>
    <row r="51" spans="1:8" ht="13.5" outlineLevel="1" x14ac:dyDescent="0.2">
      <c r="A51" s="584" t="s">
        <v>486</v>
      </c>
      <c r="B51" s="606"/>
      <c r="C51" s="584" t="s">
        <v>486</v>
      </c>
      <c r="D51" s="606"/>
      <c r="E51" s="584" t="s">
        <v>486</v>
      </c>
      <c r="F51" s="606"/>
      <c r="G51" s="584" t="s">
        <v>486</v>
      </c>
      <c r="H51" s="607"/>
    </row>
    <row r="52" spans="1:8" ht="13.5" outlineLevel="1" x14ac:dyDescent="0.2">
      <c r="A52" s="584" t="s">
        <v>487</v>
      </c>
      <c r="B52" s="606"/>
      <c r="C52" s="584" t="s">
        <v>487</v>
      </c>
      <c r="D52" s="606"/>
      <c r="E52" s="584" t="s">
        <v>487</v>
      </c>
      <c r="F52" s="606"/>
      <c r="G52" s="584" t="s">
        <v>487</v>
      </c>
      <c r="H52" s="607"/>
    </row>
    <row r="53" spans="1:8" ht="13.5" outlineLevel="1" x14ac:dyDescent="0.2">
      <c r="A53" s="584" t="s">
        <v>488</v>
      </c>
      <c r="B53" s="606"/>
      <c r="C53" s="584" t="s">
        <v>488</v>
      </c>
      <c r="D53" s="606"/>
      <c r="E53" s="584" t="s">
        <v>488</v>
      </c>
      <c r="F53" s="606"/>
      <c r="G53" s="584" t="s">
        <v>488</v>
      </c>
      <c r="H53" s="607"/>
    </row>
    <row r="54" spans="1:8" ht="13.5" outlineLevel="1" x14ac:dyDescent="0.2">
      <c r="A54" s="584" t="s">
        <v>489</v>
      </c>
      <c r="B54" s="606"/>
      <c r="C54" s="584" t="s">
        <v>489</v>
      </c>
      <c r="D54" s="606"/>
      <c r="E54" s="584" t="s">
        <v>489</v>
      </c>
      <c r="F54" s="606"/>
      <c r="G54" s="584" t="s">
        <v>489</v>
      </c>
      <c r="H54" s="607"/>
    </row>
    <row r="55" spans="1:8" ht="13.5" outlineLevel="1" x14ac:dyDescent="0.2">
      <c r="A55" s="584" t="s">
        <v>490</v>
      </c>
      <c r="B55" s="606"/>
      <c r="C55" s="584" t="s">
        <v>490</v>
      </c>
      <c r="D55" s="606"/>
      <c r="E55" s="584" t="s">
        <v>490</v>
      </c>
      <c r="F55" s="606"/>
      <c r="G55" s="584" t="s">
        <v>490</v>
      </c>
      <c r="H55" s="607"/>
    </row>
    <row r="56" spans="1:8" ht="13.5" outlineLevel="1" x14ac:dyDescent="0.2">
      <c r="A56" s="584" t="s">
        <v>491</v>
      </c>
      <c r="B56" s="606"/>
      <c r="C56" s="584" t="s">
        <v>491</v>
      </c>
      <c r="D56" s="606"/>
      <c r="E56" s="584" t="s">
        <v>491</v>
      </c>
      <c r="F56" s="606"/>
      <c r="G56" s="584" t="s">
        <v>491</v>
      </c>
      <c r="H56" s="607"/>
    </row>
    <row r="57" spans="1:8" ht="13.5" outlineLevel="1" x14ac:dyDescent="0.2">
      <c r="A57" s="584" t="s">
        <v>492</v>
      </c>
      <c r="B57" s="606"/>
      <c r="C57" s="584" t="s">
        <v>492</v>
      </c>
      <c r="D57" s="606"/>
      <c r="E57" s="584" t="s">
        <v>492</v>
      </c>
      <c r="F57" s="606"/>
      <c r="G57" s="584" t="s">
        <v>492</v>
      </c>
      <c r="H57" s="607"/>
    </row>
    <row r="58" spans="1:8" ht="14.25" thickBot="1" x14ac:dyDescent="0.3">
      <c r="A58" s="585" t="s">
        <v>493</v>
      </c>
      <c r="B58" s="586">
        <f>SUM(B45:B57)</f>
        <v>0</v>
      </c>
      <c r="C58" s="585" t="s">
        <v>493</v>
      </c>
      <c r="D58" s="586">
        <f>SUM(D45:D57)</f>
        <v>0</v>
      </c>
      <c r="E58" s="585" t="s">
        <v>493</v>
      </c>
      <c r="F58" s="586">
        <f>SUM(F45:F57)</f>
        <v>0</v>
      </c>
      <c r="G58" s="585" t="s">
        <v>493</v>
      </c>
      <c r="H58" s="587">
        <f>SUM(H45:H57)</f>
        <v>0</v>
      </c>
    </row>
    <row r="59" spans="1:8" ht="14.25" customHeight="1" thickBot="1" x14ac:dyDescent="0.3">
      <c r="A59" s="1435" t="s">
        <v>494</v>
      </c>
      <c r="B59" s="1436"/>
      <c r="C59" s="1436"/>
      <c r="D59" s="1436"/>
      <c r="E59" s="1436"/>
      <c r="F59" s="1436"/>
      <c r="G59" s="1437"/>
      <c r="H59" s="588">
        <f>IF((B58+D58+F58+H58)&gt;$F$3,"Demasiadas horas asignadas",(B58+D58+F58+H58))</f>
        <v>0</v>
      </c>
    </row>
    <row r="61" spans="1:8" ht="16.5" customHeight="1" x14ac:dyDescent="0.2"/>
    <row r="62" spans="1:8" x14ac:dyDescent="0.2">
      <c r="H62" s="589"/>
    </row>
    <row r="63" spans="1:8" ht="32.25" customHeight="1" x14ac:dyDescent="0.25">
      <c r="A63" s="568" t="s">
        <v>379</v>
      </c>
      <c r="B63" s="1425" t="s">
        <v>596</v>
      </c>
      <c r="C63" s="1425"/>
      <c r="D63" s="1425"/>
      <c r="E63" s="1419">
        <f>A3</f>
        <v>0</v>
      </c>
      <c r="F63" s="1420"/>
      <c r="G63" s="1426" t="s">
        <v>608</v>
      </c>
      <c r="H63" s="1427"/>
    </row>
    <row r="64" spans="1:8" ht="26.25" x14ac:dyDescent="0.25">
      <c r="A64" s="571">
        <f>H85*E11</f>
        <v>0</v>
      </c>
      <c r="B64" s="572"/>
      <c r="C64" s="572"/>
      <c r="D64" s="569" t="s">
        <v>402</v>
      </c>
      <c r="E64" s="570">
        <f>E38+1</f>
        <v>2017</v>
      </c>
      <c r="F64" s="572"/>
      <c r="G64" s="602" t="s">
        <v>609</v>
      </c>
      <c r="H64" s="603"/>
    </row>
    <row r="65" spans="1:8" ht="44.25" customHeight="1" x14ac:dyDescent="0.25">
      <c r="A65" s="574" t="s">
        <v>380</v>
      </c>
      <c r="B65" s="572"/>
      <c r="C65" s="572"/>
      <c r="D65" s="569"/>
      <c r="E65" s="570"/>
      <c r="F65" s="572"/>
      <c r="G65" s="575" t="s">
        <v>381</v>
      </c>
      <c r="H65" s="576">
        <f>'Planificación contratos'!D15</f>
        <v>1673.6606270415141</v>
      </c>
    </row>
    <row r="66" spans="1:8" ht="18" x14ac:dyDescent="0.25">
      <c r="A66" s="571">
        <f>$A$40</f>
        <v>0</v>
      </c>
      <c r="B66" s="572"/>
      <c r="C66" s="572"/>
      <c r="D66" s="569"/>
      <c r="E66" s="570"/>
      <c r="F66" s="572"/>
      <c r="G66" s="577"/>
      <c r="H66" s="578"/>
    </row>
    <row r="67" spans="1:8" ht="17.25" customHeight="1" x14ac:dyDescent="0.2">
      <c r="A67" s="590" t="s">
        <v>611</v>
      </c>
      <c r="B67" s="590" t="s">
        <v>612</v>
      </c>
      <c r="C67" s="553" t="s">
        <v>611</v>
      </c>
      <c r="D67" s="553" t="s">
        <v>612</v>
      </c>
      <c r="E67" s="553" t="s">
        <v>611</v>
      </c>
      <c r="F67" s="553" t="s">
        <v>612</v>
      </c>
      <c r="G67" s="553" t="s">
        <v>611</v>
      </c>
      <c r="H67" s="553" t="s">
        <v>612</v>
      </c>
    </row>
    <row r="68" spans="1:8" ht="17.25" customHeight="1" thickBot="1" x14ac:dyDescent="0.25">
      <c r="A68" s="604"/>
      <c r="B68" s="605"/>
      <c r="C68" s="605"/>
      <c r="D68" s="605"/>
      <c r="E68" s="605"/>
      <c r="F68" s="605"/>
      <c r="G68" s="605"/>
      <c r="H68" s="605"/>
    </row>
    <row r="69" spans="1:8" ht="16.5" thickBot="1" x14ac:dyDescent="0.3">
      <c r="A69" s="1411" t="s">
        <v>474</v>
      </c>
      <c r="B69" s="1412"/>
      <c r="C69" s="1411" t="s">
        <v>475</v>
      </c>
      <c r="D69" s="1412"/>
      <c r="E69" s="1411" t="s">
        <v>476</v>
      </c>
      <c r="F69" s="1412"/>
      <c r="G69" s="1411" t="s">
        <v>477</v>
      </c>
      <c r="H69" s="1421"/>
    </row>
    <row r="70" spans="1:8" ht="13.5" outlineLevel="1" thickBot="1" x14ac:dyDescent="0.25">
      <c r="A70" s="583" t="s">
        <v>478</v>
      </c>
      <c r="B70" s="583" t="s">
        <v>479</v>
      </c>
      <c r="C70" s="583" t="s">
        <v>478</v>
      </c>
      <c r="D70" s="583" t="s">
        <v>479</v>
      </c>
      <c r="E70" s="583" t="s">
        <v>478</v>
      </c>
      <c r="F70" s="583" t="s">
        <v>479</v>
      </c>
      <c r="G70" s="583" t="s">
        <v>478</v>
      </c>
      <c r="H70" s="583" t="s">
        <v>479</v>
      </c>
    </row>
    <row r="71" spans="1:8" ht="13.5" outlineLevel="1" x14ac:dyDescent="0.2">
      <c r="A71" s="584" t="s">
        <v>480</v>
      </c>
      <c r="B71" s="606"/>
      <c r="C71" s="584" t="s">
        <v>480</v>
      </c>
      <c r="D71" s="606"/>
      <c r="E71" s="584" t="s">
        <v>480</v>
      </c>
      <c r="F71" s="606"/>
      <c r="G71" s="584" t="s">
        <v>480</v>
      </c>
      <c r="H71" s="607"/>
    </row>
    <row r="72" spans="1:8" ht="13.5" outlineLevel="1" x14ac:dyDescent="0.2">
      <c r="A72" s="584" t="s">
        <v>481</v>
      </c>
      <c r="B72" s="606"/>
      <c r="C72" s="584" t="s">
        <v>481</v>
      </c>
      <c r="D72" s="606"/>
      <c r="E72" s="584" t="s">
        <v>481</v>
      </c>
      <c r="F72" s="606"/>
      <c r="G72" s="584" t="s">
        <v>481</v>
      </c>
      <c r="H72" s="607"/>
    </row>
    <row r="73" spans="1:8" ht="13.5" outlineLevel="1" x14ac:dyDescent="0.2">
      <c r="A73" s="584" t="s">
        <v>482</v>
      </c>
      <c r="B73" s="606"/>
      <c r="C73" s="584" t="s">
        <v>482</v>
      </c>
      <c r="D73" s="606"/>
      <c r="E73" s="584" t="s">
        <v>482</v>
      </c>
      <c r="F73" s="606"/>
      <c r="G73" s="584" t="s">
        <v>482</v>
      </c>
      <c r="H73" s="607"/>
    </row>
    <row r="74" spans="1:8" ht="13.5" outlineLevel="1" x14ac:dyDescent="0.2">
      <c r="A74" s="584" t="s">
        <v>483</v>
      </c>
      <c r="B74" s="606"/>
      <c r="C74" s="584" t="s">
        <v>483</v>
      </c>
      <c r="D74" s="606"/>
      <c r="E74" s="584" t="s">
        <v>483</v>
      </c>
      <c r="F74" s="606"/>
      <c r="G74" s="584" t="s">
        <v>483</v>
      </c>
      <c r="H74" s="607"/>
    </row>
    <row r="75" spans="1:8" ht="13.5" outlineLevel="1" x14ac:dyDescent="0.2">
      <c r="A75" s="584" t="s">
        <v>484</v>
      </c>
      <c r="B75" s="606"/>
      <c r="C75" s="584" t="s">
        <v>484</v>
      </c>
      <c r="D75" s="606"/>
      <c r="E75" s="584" t="s">
        <v>484</v>
      </c>
      <c r="F75" s="606"/>
      <c r="G75" s="584" t="s">
        <v>484</v>
      </c>
      <c r="H75" s="607"/>
    </row>
    <row r="76" spans="1:8" ht="13.5" outlineLevel="1" x14ac:dyDescent="0.2">
      <c r="A76" s="584" t="s">
        <v>485</v>
      </c>
      <c r="B76" s="606"/>
      <c r="C76" s="584" t="s">
        <v>485</v>
      </c>
      <c r="D76" s="606"/>
      <c r="E76" s="584" t="s">
        <v>485</v>
      </c>
      <c r="F76" s="606"/>
      <c r="G76" s="584" t="s">
        <v>485</v>
      </c>
      <c r="H76" s="607"/>
    </row>
    <row r="77" spans="1:8" ht="13.5" outlineLevel="1" x14ac:dyDescent="0.2">
      <c r="A77" s="584" t="s">
        <v>486</v>
      </c>
      <c r="B77" s="606"/>
      <c r="C77" s="584" t="s">
        <v>486</v>
      </c>
      <c r="D77" s="606"/>
      <c r="E77" s="584" t="s">
        <v>486</v>
      </c>
      <c r="F77" s="606"/>
      <c r="G77" s="584" t="s">
        <v>486</v>
      </c>
      <c r="H77" s="607"/>
    </row>
    <row r="78" spans="1:8" ht="13.5" outlineLevel="1" x14ac:dyDescent="0.2">
      <c r="A78" s="584" t="s">
        <v>487</v>
      </c>
      <c r="B78" s="606"/>
      <c r="C78" s="584" t="s">
        <v>487</v>
      </c>
      <c r="D78" s="606"/>
      <c r="E78" s="584" t="s">
        <v>487</v>
      </c>
      <c r="F78" s="606"/>
      <c r="G78" s="584" t="s">
        <v>487</v>
      </c>
      <c r="H78" s="607"/>
    </row>
    <row r="79" spans="1:8" ht="13.5" outlineLevel="1" x14ac:dyDescent="0.2">
      <c r="A79" s="584" t="s">
        <v>488</v>
      </c>
      <c r="B79" s="606"/>
      <c r="C79" s="584" t="s">
        <v>488</v>
      </c>
      <c r="D79" s="606"/>
      <c r="E79" s="584" t="s">
        <v>488</v>
      </c>
      <c r="F79" s="606"/>
      <c r="G79" s="584" t="s">
        <v>488</v>
      </c>
      <c r="H79" s="607"/>
    </row>
    <row r="80" spans="1:8" ht="13.5" outlineLevel="1" x14ac:dyDescent="0.2">
      <c r="A80" s="584" t="s">
        <v>489</v>
      </c>
      <c r="B80" s="606"/>
      <c r="C80" s="584" t="s">
        <v>489</v>
      </c>
      <c r="D80" s="606"/>
      <c r="E80" s="584" t="s">
        <v>489</v>
      </c>
      <c r="F80" s="606"/>
      <c r="G80" s="584" t="s">
        <v>489</v>
      </c>
      <c r="H80" s="607"/>
    </row>
    <row r="81" spans="1:8" ht="13.5" outlineLevel="1" x14ac:dyDescent="0.2">
      <c r="A81" s="584" t="s">
        <v>490</v>
      </c>
      <c r="B81" s="606"/>
      <c r="C81" s="584" t="s">
        <v>490</v>
      </c>
      <c r="D81" s="606"/>
      <c r="E81" s="584" t="s">
        <v>490</v>
      </c>
      <c r="F81" s="606"/>
      <c r="G81" s="584" t="s">
        <v>490</v>
      </c>
      <c r="H81" s="607"/>
    </row>
    <row r="82" spans="1:8" ht="13.5" outlineLevel="1" x14ac:dyDescent="0.2">
      <c r="A82" s="584" t="s">
        <v>491</v>
      </c>
      <c r="B82" s="606"/>
      <c r="C82" s="584" t="s">
        <v>491</v>
      </c>
      <c r="D82" s="606"/>
      <c r="E82" s="584" t="s">
        <v>491</v>
      </c>
      <c r="F82" s="606"/>
      <c r="G82" s="584" t="s">
        <v>491</v>
      </c>
      <c r="H82" s="607"/>
    </row>
    <row r="83" spans="1:8" ht="13.5" outlineLevel="1" x14ac:dyDescent="0.2">
      <c r="A83" s="584" t="s">
        <v>492</v>
      </c>
      <c r="B83" s="606"/>
      <c r="C83" s="584" t="s">
        <v>492</v>
      </c>
      <c r="D83" s="606"/>
      <c r="E83" s="584" t="s">
        <v>492</v>
      </c>
      <c r="F83" s="606"/>
      <c r="G83" s="584" t="s">
        <v>492</v>
      </c>
      <c r="H83" s="607"/>
    </row>
    <row r="84" spans="1:8" ht="14.25" thickBot="1" x14ac:dyDescent="0.3">
      <c r="A84" s="585" t="s">
        <v>493</v>
      </c>
      <c r="B84" s="586">
        <f>SUM(B71:B83)</f>
        <v>0</v>
      </c>
      <c r="C84" s="585" t="s">
        <v>493</v>
      </c>
      <c r="D84" s="586">
        <f>SUM(D71:D83)</f>
        <v>0</v>
      </c>
      <c r="E84" s="585" t="s">
        <v>493</v>
      </c>
      <c r="F84" s="586">
        <f>SUM(F71:F83)</f>
        <v>0</v>
      </c>
      <c r="G84" s="585" t="s">
        <v>493</v>
      </c>
      <c r="H84" s="587">
        <f>SUM(H71:H83)</f>
        <v>0</v>
      </c>
    </row>
    <row r="85" spans="1:8" ht="14.25" thickBot="1" x14ac:dyDescent="0.3">
      <c r="A85" s="1435" t="s">
        <v>494</v>
      </c>
      <c r="B85" s="1436"/>
      <c r="C85" s="1436"/>
      <c r="D85" s="1436"/>
      <c r="E85" s="1436"/>
      <c r="F85" s="1436"/>
      <c r="G85" s="1437"/>
      <c r="H85" s="588">
        <f>IF((B84+D84+F84+H84)&gt;$F$3,"Demasiadas horas asignadas",(B84+D84+F84+H84))</f>
        <v>0</v>
      </c>
    </row>
    <row r="89" spans="1:8" ht="32.25" customHeight="1" x14ac:dyDescent="0.25">
      <c r="A89" s="568" t="s">
        <v>379</v>
      </c>
      <c r="B89" s="1425" t="s">
        <v>596</v>
      </c>
      <c r="C89" s="1425"/>
      <c r="D89" s="1425"/>
      <c r="E89" s="1419">
        <f>A3</f>
        <v>0</v>
      </c>
      <c r="F89" s="1420"/>
      <c r="G89" s="1426" t="s">
        <v>608</v>
      </c>
      <c r="H89" s="1427"/>
    </row>
    <row r="90" spans="1:8" ht="26.25" x14ac:dyDescent="0.25">
      <c r="A90" s="571">
        <f>H111*E11</f>
        <v>0</v>
      </c>
      <c r="B90" s="572"/>
      <c r="C90" s="572"/>
      <c r="D90" s="569" t="s">
        <v>402</v>
      </c>
      <c r="E90" s="570">
        <f>E64+1</f>
        <v>2018</v>
      </c>
      <c r="F90" s="572"/>
      <c r="G90" s="602" t="s">
        <v>609</v>
      </c>
      <c r="H90" s="603"/>
    </row>
    <row r="91" spans="1:8" ht="44.25" customHeight="1" x14ac:dyDescent="0.25">
      <c r="A91" s="574" t="s">
        <v>380</v>
      </c>
      <c r="B91" s="572"/>
      <c r="C91" s="572"/>
      <c r="D91" s="569"/>
      <c r="E91" s="570"/>
      <c r="F91" s="572"/>
      <c r="G91" s="575" t="s">
        <v>381</v>
      </c>
      <c r="H91" s="576">
        <f>'Planificación contratos'!D16</f>
        <v>23192.330885842708</v>
      </c>
    </row>
    <row r="92" spans="1:8" ht="18" x14ac:dyDescent="0.25">
      <c r="A92" s="571">
        <f>$A$40</f>
        <v>0</v>
      </c>
      <c r="B92" s="572"/>
      <c r="C92" s="572"/>
      <c r="D92" s="569"/>
      <c r="E92" s="570"/>
      <c r="F92" s="572"/>
      <c r="G92" s="577"/>
      <c r="H92" s="578"/>
    </row>
    <row r="93" spans="1:8" ht="16.5" customHeight="1" x14ac:dyDescent="0.2">
      <c r="A93" s="590" t="s">
        <v>611</v>
      </c>
      <c r="B93" s="590" t="s">
        <v>612</v>
      </c>
      <c r="C93" s="553" t="s">
        <v>611</v>
      </c>
      <c r="D93" s="553" t="s">
        <v>612</v>
      </c>
      <c r="E93" s="553" t="s">
        <v>611</v>
      </c>
      <c r="F93" s="553" t="s">
        <v>612</v>
      </c>
      <c r="G93" s="553" t="s">
        <v>611</v>
      </c>
      <c r="H93" s="553" t="s">
        <v>612</v>
      </c>
    </row>
    <row r="94" spans="1:8" ht="16.5" customHeight="1" thickBot="1" x14ac:dyDescent="0.25">
      <c r="A94" s="604"/>
      <c r="B94" s="605"/>
      <c r="C94" s="605"/>
      <c r="D94" s="605"/>
      <c r="E94" s="605"/>
      <c r="F94" s="605"/>
      <c r="G94" s="605"/>
      <c r="H94" s="605"/>
    </row>
    <row r="95" spans="1:8" ht="16.5" thickBot="1" x14ac:dyDescent="0.3">
      <c r="A95" s="1411" t="s">
        <v>474</v>
      </c>
      <c r="B95" s="1412"/>
      <c r="C95" s="1411" t="s">
        <v>475</v>
      </c>
      <c r="D95" s="1412"/>
      <c r="E95" s="1411" t="s">
        <v>476</v>
      </c>
      <c r="F95" s="1412"/>
      <c r="G95" s="1411" t="s">
        <v>477</v>
      </c>
      <c r="H95" s="1421"/>
    </row>
    <row r="96" spans="1:8" ht="13.5" customHeight="1" outlineLevel="1" thickBot="1" x14ac:dyDescent="0.25">
      <c r="A96" s="583" t="s">
        <v>478</v>
      </c>
      <c r="B96" s="583" t="s">
        <v>479</v>
      </c>
      <c r="C96" s="583" t="s">
        <v>478</v>
      </c>
      <c r="D96" s="583" t="s">
        <v>479</v>
      </c>
      <c r="E96" s="583" t="s">
        <v>478</v>
      </c>
      <c r="F96" s="583" t="s">
        <v>479</v>
      </c>
      <c r="G96" s="583" t="s">
        <v>478</v>
      </c>
      <c r="H96" s="583" t="s">
        <v>479</v>
      </c>
    </row>
    <row r="97" spans="1:8" ht="13.5" customHeight="1" outlineLevel="1" x14ac:dyDescent="0.2">
      <c r="A97" s="584" t="s">
        <v>480</v>
      </c>
      <c r="B97" s="606"/>
      <c r="C97" s="584" t="s">
        <v>480</v>
      </c>
      <c r="D97" s="606"/>
      <c r="E97" s="584" t="s">
        <v>480</v>
      </c>
      <c r="F97" s="606"/>
      <c r="G97" s="584" t="s">
        <v>480</v>
      </c>
      <c r="H97" s="607"/>
    </row>
    <row r="98" spans="1:8" ht="13.5" customHeight="1" outlineLevel="1" x14ac:dyDescent="0.2">
      <c r="A98" s="584" t="s">
        <v>481</v>
      </c>
      <c r="B98" s="606"/>
      <c r="C98" s="584" t="s">
        <v>481</v>
      </c>
      <c r="D98" s="606"/>
      <c r="E98" s="584" t="s">
        <v>481</v>
      </c>
      <c r="F98" s="606"/>
      <c r="G98" s="584" t="s">
        <v>481</v>
      </c>
      <c r="H98" s="607"/>
    </row>
    <row r="99" spans="1:8" ht="13.5" customHeight="1" outlineLevel="1" x14ac:dyDescent="0.2">
      <c r="A99" s="584" t="s">
        <v>482</v>
      </c>
      <c r="B99" s="606"/>
      <c r="C99" s="584" t="s">
        <v>482</v>
      </c>
      <c r="D99" s="606"/>
      <c r="E99" s="584" t="s">
        <v>482</v>
      </c>
      <c r="F99" s="606"/>
      <c r="G99" s="584" t="s">
        <v>482</v>
      </c>
      <c r="H99" s="607"/>
    </row>
    <row r="100" spans="1:8" ht="13.5" customHeight="1" outlineLevel="1" x14ac:dyDescent="0.2">
      <c r="A100" s="584" t="s">
        <v>483</v>
      </c>
      <c r="B100" s="606"/>
      <c r="C100" s="584" t="s">
        <v>483</v>
      </c>
      <c r="D100" s="606"/>
      <c r="E100" s="584" t="s">
        <v>483</v>
      </c>
      <c r="F100" s="606"/>
      <c r="G100" s="584" t="s">
        <v>483</v>
      </c>
      <c r="H100" s="607"/>
    </row>
    <row r="101" spans="1:8" ht="13.5" customHeight="1" outlineLevel="1" x14ac:dyDescent="0.2">
      <c r="A101" s="584" t="s">
        <v>484</v>
      </c>
      <c r="B101" s="606"/>
      <c r="C101" s="584" t="s">
        <v>484</v>
      </c>
      <c r="D101" s="606"/>
      <c r="E101" s="584" t="s">
        <v>484</v>
      </c>
      <c r="F101" s="606"/>
      <c r="G101" s="584" t="s">
        <v>484</v>
      </c>
      <c r="H101" s="607"/>
    </row>
    <row r="102" spans="1:8" ht="13.5" customHeight="1" outlineLevel="1" x14ac:dyDescent="0.2">
      <c r="A102" s="584" t="s">
        <v>485</v>
      </c>
      <c r="B102" s="606"/>
      <c r="C102" s="584" t="s">
        <v>485</v>
      </c>
      <c r="D102" s="606"/>
      <c r="E102" s="584" t="s">
        <v>485</v>
      </c>
      <c r="F102" s="606"/>
      <c r="G102" s="584" t="s">
        <v>485</v>
      </c>
      <c r="H102" s="607"/>
    </row>
    <row r="103" spans="1:8" ht="13.5" customHeight="1" outlineLevel="1" x14ac:dyDescent="0.2">
      <c r="A103" s="584" t="s">
        <v>486</v>
      </c>
      <c r="B103" s="606"/>
      <c r="C103" s="584" t="s">
        <v>486</v>
      </c>
      <c r="D103" s="606"/>
      <c r="E103" s="584" t="s">
        <v>486</v>
      </c>
      <c r="F103" s="606"/>
      <c r="G103" s="584" t="s">
        <v>486</v>
      </c>
      <c r="H103" s="607"/>
    </row>
    <row r="104" spans="1:8" ht="13.5" customHeight="1" outlineLevel="1" x14ac:dyDescent="0.2">
      <c r="A104" s="584" t="s">
        <v>487</v>
      </c>
      <c r="B104" s="606"/>
      <c r="C104" s="584" t="s">
        <v>487</v>
      </c>
      <c r="D104" s="606"/>
      <c r="E104" s="584" t="s">
        <v>487</v>
      </c>
      <c r="F104" s="606"/>
      <c r="G104" s="584" t="s">
        <v>487</v>
      </c>
      <c r="H104" s="607"/>
    </row>
    <row r="105" spans="1:8" ht="13.5" customHeight="1" outlineLevel="1" x14ac:dyDescent="0.2">
      <c r="A105" s="584" t="s">
        <v>488</v>
      </c>
      <c r="B105" s="606"/>
      <c r="C105" s="584" t="s">
        <v>488</v>
      </c>
      <c r="D105" s="606"/>
      <c r="E105" s="584" t="s">
        <v>488</v>
      </c>
      <c r="F105" s="606"/>
      <c r="G105" s="584" t="s">
        <v>488</v>
      </c>
      <c r="H105" s="607"/>
    </row>
    <row r="106" spans="1:8" ht="13.5" customHeight="1" outlineLevel="1" x14ac:dyDescent="0.2">
      <c r="A106" s="584" t="s">
        <v>489</v>
      </c>
      <c r="B106" s="606"/>
      <c r="C106" s="584" t="s">
        <v>489</v>
      </c>
      <c r="D106" s="606"/>
      <c r="E106" s="584" t="s">
        <v>489</v>
      </c>
      <c r="F106" s="606"/>
      <c r="G106" s="584" t="s">
        <v>489</v>
      </c>
      <c r="H106" s="607"/>
    </row>
    <row r="107" spans="1:8" ht="13.5" customHeight="1" outlineLevel="1" x14ac:dyDescent="0.2">
      <c r="A107" s="584" t="s">
        <v>490</v>
      </c>
      <c r="B107" s="606"/>
      <c r="C107" s="584" t="s">
        <v>490</v>
      </c>
      <c r="D107" s="606"/>
      <c r="E107" s="584" t="s">
        <v>490</v>
      </c>
      <c r="F107" s="606"/>
      <c r="G107" s="584" t="s">
        <v>490</v>
      </c>
      <c r="H107" s="607"/>
    </row>
    <row r="108" spans="1:8" ht="13.5" customHeight="1" outlineLevel="1" x14ac:dyDescent="0.2">
      <c r="A108" s="584" t="s">
        <v>491</v>
      </c>
      <c r="B108" s="606"/>
      <c r="C108" s="584" t="s">
        <v>491</v>
      </c>
      <c r="D108" s="606"/>
      <c r="E108" s="584" t="s">
        <v>491</v>
      </c>
      <c r="F108" s="606"/>
      <c r="G108" s="584" t="s">
        <v>491</v>
      </c>
      <c r="H108" s="607"/>
    </row>
    <row r="109" spans="1:8" ht="13.5" customHeight="1" outlineLevel="1" x14ac:dyDescent="0.2">
      <c r="A109" s="584" t="s">
        <v>492</v>
      </c>
      <c r="B109" s="606"/>
      <c r="C109" s="584" t="s">
        <v>492</v>
      </c>
      <c r="D109" s="606"/>
      <c r="E109" s="584" t="s">
        <v>492</v>
      </c>
      <c r="F109" s="606"/>
      <c r="G109" s="584" t="s">
        <v>492</v>
      </c>
      <c r="H109" s="607"/>
    </row>
    <row r="110" spans="1:8" ht="14.25" thickBot="1" x14ac:dyDescent="0.3">
      <c r="A110" s="585" t="s">
        <v>493</v>
      </c>
      <c r="B110" s="586">
        <f>SUM(B97:B109)</f>
        <v>0</v>
      </c>
      <c r="C110" s="585" t="s">
        <v>493</v>
      </c>
      <c r="D110" s="586">
        <f>SUM(D97:D109)</f>
        <v>0</v>
      </c>
      <c r="E110" s="585" t="s">
        <v>493</v>
      </c>
      <c r="F110" s="586">
        <f>SUM(F97:F109)</f>
        <v>0</v>
      </c>
      <c r="G110" s="585" t="s">
        <v>493</v>
      </c>
      <c r="H110" s="587">
        <f>SUM(H97:H109)</f>
        <v>0</v>
      </c>
    </row>
    <row r="111" spans="1:8" ht="14.25" thickBot="1" x14ac:dyDescent="0.3">
      <c r="A111" s="1435" t="s">
        <v>494</v>
      </c>
      <c r="B111" s="1436"/>
      <c r="C111" s="1436"/>
      <c r="D111" s="1436"/>
      <c r="E111" s="1436"/>
      <c r="F111" s="1436"/>
      <c r="G111" s="1437"/>
      <c r="H111" s="588">
        <f>IF((B110+D110+F110+H110)&gt;$F$3,"Demasiadas horas asignadas",(B110+D110+F110+H110))</f>
        <v>0</v>
      </c>
    </row>
    <row r="115" spans="1:8" ht="32.25" customHeight="1" x14ac:dyDescent="0.25">
      <c r="A115" s="568" t="s">
        <v>379</v>
      </c>
      <c r="B115" s="1425" t="s">
        <v>596</v>
      </c>
      <c r="C115" s="1425"/>
      <c r="D115" s="1425"/>
      <c r="E115" s="1419">
        <f>A3</f>
        <v>0</v>
      </c>
      <c r="F115" s="1420"/>
      <c r="G115" s="1426" t="s">
        <v>608</v>
      </c>
      <c r="H115" s="1427"/>
    </row>
    <row r="116" spans="1:8" ht="26.25" x14ac:dyDescent="0.25">
      <c r="A116" s="571">
        <f>H137*E11</f>
        <v>0</v>
      </c>
      <c r="B116" s="572"/>
      <c r="C116" s="572"/>
      <c r="D116" s="569" t="s">
        <v>402</v>
      </c>
      <c r="E116" s="570">
        <f>E90+1</f>
        <v>2019</v>
      </c>
      <c r="F116" s="570"/>
      <c r="G116" s="602" t="s">
        <v>609</v>
      </c>
      <c r="H116" s="603"/>
    </row>
    <row r="117" spans="1:8" ht="44.25" customHeight="1" x14ac:dyDescent="0.25">
      <c r="A117" s="574" t="s">
        <v>380</v>
      </c>
      <c r="B117" s="572"/>
      <c r="C117" s="572"/>
      <c r="D117" s="569"/>
      <c r="E117" s="570"/>
      <c r="F117" s="570"/>
      <c r="G117" s="575" t="s">
        <v>381</v>
      </c>
      <c r="H117" s="576">
        <f>'Planificación contratos'!D17</f>
        <v>20923.107847790277</v>
      </c>
    </row>
    <row r="118" spans="1:8" ht="18" x14ac:dyDescent="0.25">
      <c r="A118" s="571">
        <f>$A$40</f>
        <v>0</v>
      </c>
      <c r="B118" s="572"/>
      <c r="C118" s="572"/>
      <c r="D118" s="569"/>
      <c r="E118" s="570"/>
      <c r="F118" s="570"/>
      <c r="G118" s="577"/>
      <c r="H118" s="578"/>
    </row>
    <row r="119" spans="1:8" ht="16.5" customHeight="1" x14ac:dyDescent="0.2">
      <c r="A119" s="590" t="s">
        <v>611</v>
      </c>
      <c r="B119" s="590" t="s">
        <v>612</v>
      </c>
      <c r="C119" s="553" t="s">
        <v>611</v>
      </c>
      <c r="D119" s="553" t="s">
        <v>612</v>
      </c>
      <c r="E119" s="553" t="s">
        <v>611</v>
      </c>
      <c r="F119" s="553" t="s">
        <v>612</v>
      </c>
      <c r="G119" s="553" t="s">
        <v>611</v>
      </c>
      <c r="H119" s="553" t="s">
        <v>612</v>
      </c>
    </row>
    <row r="120" spans="1:8" ht="16.5" customHeight="1" thickBot="1" x14ac:dyDescent="0.25">
      <c r="A120" s="604"/>
      <c r="B120" s="605"/>
      <c r="C120" s="605"/>
      <c r="D120" s="605"/>
      <c r="E120" s="605"/>
      <c r="F120" s="605"/>
      <c r="G120" s="605"/>
      <c r="H120" s="605"/>
    </row>
    <row r="121" spans="1:8" ht="16.5" thickBot="1" x14ac:dyDescent="0.3">
      <c r="A121" s="1411" t="s">
        <v>474</v>
      </c>
      <c r="B121" s="1412"/>
      <c r="C121" s="1411" t="s">
        <v>475</v>
      </c>
      <c r="D121" s="1412"/>
      <c r="E121" s="1411" t="s">
        <v>476</v>
      </c>
      <c r="F121" s="1412"/>
      <c r="G121" s="1411" t="s">
        <v>477</v>
      </c>
      <c r="H121" s="1421"/>
    </row>
    <row r="122" spans="1:8" ht="13.5" outlineLevel="1" thickBot="1" x14ac:dyDescent="0.25">
      <c r="A122" s="583" t="s">
        <v>478</v>
      </c>
      <c r="B122" s="583" t="s">
        <v>479</v>
      </c>
      <c r="C122" s="583" t="s">
        <v>478</v>
      </c>
      <c r="D122" s="583" t="s">
        <v>479</v>
      </c>
      <c r="E122" s="583" t="s">
        <v>478</v>
      </c>
      <c r="F122" s="583" t="s">
        <v>479</v>
      </c>
      <c r="G122" s="583" t="s">
        <v>478</v>
      </c>
      <c r="H122" s="583" t="s">
        <v>479</v>
      </c>
    </row>
    <row r="123" spans="1:8" ht="13.5" outlineLevel="1" x14ac:dyDescent="0.2">
      <c r="A123" s="584" t="s">
        <v>480</v>
      </c>
      <c r="B123" s="606"/>
      <c r="C123" s="584" t="s">
        <v>480</v>
      </c>
      <c r="D123" s="606"/>
      <c r="E123" s="584" t="s">
        <v>480</v>
      </c>
      <c r="F123" s="606"/>
      <c r="G123" s="584" t="s">
        <v>480</v>
      </c>
      <c r="H123" s="607"/>
    </row>
    <row r="124" spans="1:8" ht="13.5" outlineLevel="1" x14ac:dyDescent="0.2">
      <c r="A124" s="584" t="s">
        <v>481</v>
      </c>
      <c r="B124" s="606"/>
      <c r="C124" s="584" t="s">
        <v>481</v>
      </c>
      <c r="D124" s="606"/>
      <c r="E124" s="584" t="s">
        <v>481</v>
      </c>
      <c r="F124" s="606"/>
      <c r="G124" s="584" t="s">
        <v>481</v>
      </c>
      <c r="H124" s="607"/>
    </row>
    <row r="125" spans="1:8" ht="13.5" outlineLevel="1" x14ac:dyDescent="0.2">
      <c r="A125" s="584" t="s">
        <v>482</v>
      </c>
      <c r="B125" s="606"/>
      <c r="C125" s="584" t="s">
        <v>482</v>
      </c>
      <c r="D125" s="606"/>
      <c r="E125" s="584" t="s">
        <v>482</v>
      </c>
      <c r="F125" s="606"/>
      <c r="G125" s="584" t="s">
        <v>482</v>
      </c>
      <c r="H125" s="607"/>
    </row>
    <row r="126" spans="1:8" ht="13.5" outlineLevel="1" x14ac:dyDescent="0.2">
      <c r="A126" s="584" t="s">
        <v>483</v>
      </c>
      <c r="B126" s="606"/>
      <c r="C126" s="584" t="s">
        <v>483</v>
      </c>
      <c r="D126" s="606"/>
      <c r="E126" s="584" t="s">
        <v>483</v>
      </c>
      <c r="F126" s="606"/>
      <c r="G126" s="584" t="s">
        <v>483</v>
      </c>
      <c r="H126" s="607"/>
    </row>
    <row r="127" spans="1:8" ht="13.5" outlineLevel="1" x14ac:dyDescent="0.2">
      <c r="A127" s="584" t="s">
        <v>484</v>
      </c>
      <c r="B127" s="606"/>
      <c r="C127" s="584" t="s">
        <v>484</v>
      </c>
      <c r="D127" s="606"/>
      <c r="E127" s="584" t="s">
        <v>484</v>
      </c>
      <c r="F127" s="606"/>
      <c r="G127" s="584" t="s">
        <v>484</v>
      </c>
      <c r="H127" s="607"/>
    </row>
    <row r="128" spans="1:8" ht="13.5" outlineLevel="1" x14ac:dyDescent="0.2">
      <c r="A128" s="584" t="s">
        <v>485</v>
      </c>
      <c r="B128" s="606"/>
      <c r="C128" s="584" t="s">
        <v>485</v>
      </c>
      <c r="D128" s="606"/>
      <c r="E128" s="584" t="s">
        <v>485</v>
      </c>
      <c r="F128" s="606"/>
      <c r="G128" s="584" t="s">
        <v>485</v>
      </c>
      <c r="H128" s="607"/>
    </row>
    <row r="129" spans="1:8" ht="13.5" outlineLevel="1" x14ac:dyDescent="0.2">
      <c r="A129" s="584" t="s">
        <v>486</v>
      </c>
      <c r="B129" s="606"/>
      <c r="C129" s="584" t="s">
        <v>486</v>
      </c>
      <c r="D129" s="606"/>
      <c r="E129" s="584" t="s">
        <v>486</v>
      </c>
      <c r="F129" s="606"/>
      <c r="G129" s="584" t="s">
        <v>486</v>
      </c>
      <c r="H129" s="607"/>
    </row>
    <row r="130" spans="1:8" ht="13.5" outlineLevel="1" x14ac:dyDescent="0.2">
      <c r="A130" s="584" t="s">
        <v>487</v>
      </c>
      <c r="B130" s="606"/>
      <c r="C130" s="584" t="s">
        <v>487</v>
      </c>
      <c r="D130" s="606"/>
      <c r="E130" s="584" t="s">
        <v>487</v>
      </c>
      <c r="F130" s="606"/>
      <c r="G130" s="584" t="s">
        <v>487</v>
      </c>
      <c r="H130" s="607"/>
    </row>
    <row r="131" spans="1:8" ht="13.5" outlineLevel="1" x14ac:dyDescent="0.2">
      <c r="A131" s="584" t="s">
        <v>488</v>
      </c>
      <c r="B131" s="606"/>
      <c r="C131" s="584" t="s">
        <v>488</v>
      </c>
      <c r="D131" s="606"/>
      <c r="E131" s="584" t="s">
        <v>488</v>
      </c>
      <c r="F131" s="606"/>
      <c r="G131" s="584" t="s">
        <v>488</v>
      </c>
      <c r="H131" s="607"/>
    </row>
    <row r="132" spans="1:8" ht="13.5" outlineLevel="1" x14ac:dyDescent="0.2">
      <c r="A132" s="584" t="s">
        <v>489</v>
      </c>
      <c r="B132" s="606"/>
      <c r="C132" s="584" t="s">
        <v>489</v>
      </c>
      <c r="D132" s="606"/>
      <c r="E132" s="584" t="s">
        <v>489</v>
      </c>
      <c r="F132" s="606"/>
      <c r="G132" s="584" t="s">
        <v>489</v>
      </c>
      <c r="H132" s="607"/>
    </row>
    <row r="133" spans="1:8" ht="13.5" outlineLevel="1" x14ac:dyDescent="0.2">
      <c r="A133" s="584" t="s">
        <v>490</v>
      </c>
      <c r="B133" s="606"/>
      <c r="C133" s="584" t="s">
        <v>490</v>
      </c>
      <c r="D133" s="606"/>
      <c r="E133" s="584" t="s">
        <v>490</v>
      </c>
      <c r="F133" s="606"/>
      <c r="G133" s="584" t="s">
        <v>490</v>
      </c>
      <c r="H133" s="607"/>
    </row>
    <row r="134" spans="1:8" ht="13.5" outlineLevel="1" x14ac:dyDescent="0.2">
      <c r="A134" s="584" t="s">
        <v>491</v>
      </c>
      <c r="B134" s="606"/>
      <c r="C134" s="584" t="s">
        <v>491</v>
      </c>
      <c r="D134" s="606"/>
      <c r="E134" s="584" t="s">
        <v>491</v>
      </c>
      <c r="F134" s="606"/>
      <c r="G134" s="584" t="s">
        <v>491</v>
      </c>
      <c r="H134" s="607"/>
    </row>
    <row r="135" spans="1:8" ht="13.5" outlineLevel="1" x14ac:dyDescent="0.2">
      <c r="A135" s="584" t="s">
        <v>492</v>
      </c>
      <c r="B135" s="606"/>
      <c r="C135" s="584" t="s">
        <v>492</v>
      </c>
      <c r="D135" s="606"/>
      <c r="E135" s="584" t="s">
        <v>492</v>
      </c>
      <c r="F135" s="606"/>
      <c r="G135" s="584" t="s">
        <v>492</v>
      </c>
      <c r="H135" s="607"/>
    </row>
    <row r="136" spans="1:8" ht="14.25" thickBot="1" x14ac:dyDescent="0.3">
      <c r="A136" s="585" t="s">
        <v>493</v>
      </c>
      <c r="B136" s="586">
        <f>SUM(B123:B135)</f>
        <v>0</v>
      </c>
      <c r="C136" s="585" t="s">
        <v>493</v>
      </c>
      <c r="D136" s="586">
        <f>SUM(D123:D135)</f>
        <v>0</v>
      </c>
      <c r="E136" s="585" t="s">
        <v>493</v>
      </c>
      <c r="F136" s="586">
        <f>SUM(F123:F135)</f>
        <v>0</v>
      </c>
      <c r="G136" s="585" t="s">
        <v>493</v>
      </c>
      <c r="H136" s="587">
        <f>SUM(H123:H135)</f>
        <v>0</v>
      </c>
    </row>
    <row r="137" spans="1:8" ht="14.25" thickBot="1" x14ac:dyDescent="0.3">
      <c r="A137" s="1435" t="s">
        <v>494</v>
      </c>
      <c r="B137" s="1436"/>
      <c r="C137" s="1436"/>
      <c r="D137" s="1436"/>
      <c r="E137" s="1436"/>
      <c r="F137" s="1436"/>
      <c r="G137" s="1437"/>
      <c r="H137" s="588">
        <f>IF((B136+D136+F136+H136)&gt;$F$3,"Demasiadas horas asignadas",(B136+D136+F136+H136))</f>
        <v>0</v>
      </c>
    </row>
    <row r="138" spans="1:8" ht="13.5" x14ac:dyDescent="0.25">
      <c r="A138" s="591"/>
      <c r="B138" s="591"/>
      <c r="C138" s="591"/>
      <c r="D138" s="591"/>
      <c r="E138" s="591"/>
      <c r="F138" s="591"/>
      <c r="G138" s="591"/>
      <c r="H138" s="592"/>
    </row>
    <row r="139" spans="1:8" ht="13.5" x14ac:dyDescent="0.25">
      <c r="A139" s="591"/>
      <c r="B139" s="591"/>
      <c r="C139" s="591"/>
      <c r="D139" s="591"/>
      <c r="E139" s="591"/>
      <c r="F139" s="591"/>
      <c r="G139" s="591"/>
      <c r="H139" s="592"/>
    </row>
    <row r="140" spans="1:8" ht="13.5" x14ac:dyDescent="0.25">
      <c r="A140" s="591"/>
      <c r="B140" s="591"/>
      <c r="C140" s="591"/>
      <c r="D140" s="591"/>
      <c r="E140" s="591"/>
      <c r="F140" s="591"/>
      <c r="G140" s="591"/>
      <c r="H140" s="592"/>
    </row>
    <row r="143" spans="1:8" ht="18" x14ac:dyDescent="0.25">
      <c r="B143" s="1425" t="s">
        <v>598</v>
      </c>
      <c r="C143" s="1425"/>
      <c r="D143" s="1425"/>
      <c r="E143" s="1431">
        <f>A3</f>
        <v>0</v>
      </c>
      <c r="F143" s="1431"/>
    </row>
    <row r="144" spans="1:8" ht="13.5" thickBot="1" x14ac:dyDescent="0.25">
      <c r="F144" s="567"/>
    </row>
    <row r="145" spans="1:7" ht="16.5" customHeight="1" thickBot="1" x14ac:dyDescent="0.25">
      <c r="A145" s="1438" t="s">
        <v>519</v>
      </c>
      <c r="B145" s="1439"/>
      <c r="C145" s="1439"/>
      <c r="D145" s="1439"/>
      <c r="E145" s="1439"/>
      <c r="F145" s="1439"/>
      <c r="G145" s="1440"/>
    </row>
    <row r="146" spans="1:7" ht="26.25" customHeight="1" outlineLevel="1" thickBot="1" x14ac:dyDescent="0.25">
      <c r="A146" s="1416" t="s">
        <v>496</v>
      </c>
      <c r="B146" s="1417"/>
      <c r="C146" s="1417"/>
      <c r="D146" s="1417"/>
      <c r="E146" s="1418"/>
      <c r="F146" s="593" t="s">
        <v>497</v>
      </c>
      <c r="G146" s="594" t="s">
        <v>495</v>
      </c>
    </row>
    <row r="147" spans="1:7" outlineLevel="1" x14ac:dyDescent="0.2">
      <c r="A147" s="1402"/>
      <c r="B147" s="1403"/>
      <c r="C147" s="1403"/>
      <c r="D147" s="1403"/>
      <c r="E147" s="1404"/>
      <c r="F147" s="608"/>
      <c r="G147" s="595">
        <f>$D$8-F147</f>
        <v>2944.027397260274</v>
      </c>
    </row>
    <row r="148" spans="1:7" outlineLevel="1" x14ac:dyDescent="0.2">
      <c r="A148" s="1413"/>
      <c r="B148" s="1414"/>
      <c r="C148" s="1414"/>
      <c r="D148" s="1414"/>
      <c r="E148" s="1415"/>
      <c r="F148" s="609"/>
      <c r="G148" s="596">
        <f t="shared" ref="G148:G153" si="0">IF(F148&gt;0,(G147-F148), )</f>
        <v>0</v>
      </c>
    </row>
    <row r="149" spans="1:7" outlineLevel="1" x14ac:dyDescent="0.2">
      <c r="A149" s="1413"/>
      <c r="B149" s="1414"/>
      <c r="C149" s="1414"/>
      <c r="D149" s="1414"/>
      <c r="E149" s="1415"/>
      <c r="F149" s="610"/>
      <c r="G149" s="596">
        <f t="shared" si="0"/>
        <v>0</v>
      </c>
    </row>
    <row r="150" spans="1:7" outlineLevel="1" x14ac:dyDescent="0.2">
      <c r="A150" s="1405"/>
      <c r="B150" s="1406"/>
      <c r="C150" s="1406"/>
      <c r="D150" s="1406"/>
      <c r="E150" s="1407"/>
      <c r="F150" s="611"/>
      <c r="G150" s="596">
        <f t="shared" si="0"/>
        <v>0</v>
      </c>
    </row>
    <row r="151" spans="1:7" outlineLevel="1" x14ac:dyDescent="0.2">
      <c r="A151" s="1405"/>
      <c r="B151" s="1406"/>
      <c r="C151" s="1406"/>
      <c r="D151" s="1406"/>
      <c r="E151" s="1407"/>
      <c r="F151" s="612"/>
      <c r="G151" s="596">
        <f t="shared" si="0"/>
        <v>0</v>
      </c>
    </row>
    <row r="152" spans="1:7" outlineLevel="1" x14ac:dyDescent="0.2">
      <c r="A152" s="1432"/>
      <c r="B152" s="1433"/>
      <c r="C152" s="1433"/>
      <c r="D152" s="1433"/>
      <c r="E152" s="1434"/>
      <c r="F152" s="612"/>
      <c r="G152" s="596">
        <f t="shared" si="0"/>
        <v>0</v>
      </c>
    </row>
    <row r="153" spans="1:7" ht="13.5" outlineLevel="1" thickBot="1" x14ac:dyDescent="0.25">
      <c r="A153" s="1428"/>
      <c r="B153" s="1429"/>
      <c r="C153" s="1429"/>
      <c r="D153" s="1429"/>
      <c r="E153" s="1430"/>
      <c r="F153" s="613"/>
      <c r="G153" s="597">
        <f t="shared" si="0"/>
        <v>0</v>
      </c>
    </row>
    <row r="155" spans="1:7" ht="20.25" x14ac:dyDescent="0.3">
      <c r="G155" s="598">
        <f>D8-(SUM(F147:F153))</f>
        <v>2944.027397260274</v>
      </c>
    </row>
  </sheetData>
  <sheetProtection selectLockedCells="1"/>
  <mergeCells count="77">
    <mergeCell ref="A150:E150"/>
    <mergeCell ref="A151:E151"/>
    <mergeCell ref="A152:E152"/>
    <mergeCell ref="A153:E153"/>
    <mergeCell ref="A146:E146"/>
    <mergeCell ref="A147:E147"/>
    <mergeCell ref="A148:E148"/>
    <mergeCell ref="A149:E149"/>
    <mergeCell ref="A137:G137"/>
    <mergeCell ref="B143:D143"/>
    <mergeCell ref="E143:F143"/>
    <mergeCell ref="A145:G145"/>
    <mergeCell ref="A121:B121"/>
    <mergeCell ref="C121:D121"/>
    <mergeCell ref="E121:F121"/>
    <mergeCell ref="G121:H121"/>
    <mergeCell ref="A111:G111"/>
    <mergeCell ref="B115:D115"/>
    <mergeCell ref="E115:F115"/>
    <mergeCell ref="G115:H115"/>
    <mergeCell ref="A95:B95"/>
    <mergeCell ref="C95:D95"/>
    <mergeCell ref="E95:F95"/>
    <mergeCell ref="G95:H95"/>
    <mergeCell ref="A85:G85"/>
    <mergeCell ref="B89:D89"/>
    <mergeCell ref="E89:F89"/>
    <mergeCell ref="G89:H89"/>
    <mergeCell ref="A69:B69"/>
    <mergeCell ref="C69:D69"/>
    <mergeCell ref="E69:F69"/>
    <mergeCell ref="G69:H69"/>
    <mergeCell ref="A59:G59"/>
    <mergeCell ref="B63:D63"/>
    <mergeCell ref="E63:F63"/>
    <mergeCell ref="G63:H63"/>
    <mergeCell ref="G37:H37"/>
    <mergeCell ref="A43:B43"/>
    <mergeCell ref="C43:D43"/>
    <mergeCell ref="E43:F43"/>
    <mergeCell ref="G43:H43"/>
    <mergeCell ref="B35:E35"/>
    <mergeCell ref="B37:D37"/>
    <mergeCell ref="E37:F37"/>
    <mergeCell ref="A19:B19"/>
    <mergeCell ref="A20:B20"/>
    <mergeCell ref="A21:B21"/>
    <mergeCell ref="A22:B22"/>
    <mergeCell ref="A27:A29"/>
    <mergeCell ref="B27:B29"/>
    <mergeCell ref="D6:E6"/>
    <mergeCell ref="A8:A10"/>
    <mergeCell ref="B8:B10"/>
    <mergeCell ref="G9:H9"/>
    <mergeCell ref="A23:B23"/>
    <mergeCell ref="C17:H17"/>
    <mergeCell ref="G13:H13"/>
    <mergeCell ref="A18:B18"/>
    <mergeCell ref="C18:F18"/>
    <mergeCell ref="G18:H18"/>
    <mergeCell ref="A1:H1"/>
    <mergeCell ref="A2:B2"/>
    <mergeCell ref="A3:B3"/>
    <mergeCell ref="D5:E5"/>
    <mergeCell ref="G5:H5"/>
    <mergeCell ref="K28:K29"/>
    <mergeCell ref="L28:L29"/>
    <mergeCell ref="C27:C29"/>
    <mergeCell ref="D27:D29"/>
    <mergeCell ref="E27:E29"/>
    <mergeCell ref="F27:I27"/>
    <mergeCell ref="J27:L27"/>
    <mergeCell ref="F28:F29"/>
    <mergeCell ref="G28:G29"/>
    <mergeCell ref="H28:H29"/>
    <mergeCell ref="I28:I29"/>
    <mergeCell ref="J28:J29"/>
  </mergeCells>
  <phoneticPr fontId="3" type="noConversion"/>
  <conditionalFormatting sqref="G155">
    <cfRule type="cellIs" dxfId="74" priority="3" stopIfTrue="1" operator="greaterThan">
      <formula>0</formula>
    </cfRule>
  </conditionalFormatting>
  <conditionalFormatting sqref="G147:G153">
    <cfRule type="cellIs" dxfId="73" priority="4" stopIfTrue="1" operator="equal">
      <formula>0</formula>
    </cfRule>
  </conditionalFormatting>
  <conditionalFormatting sqref="H8">
    <cfRule type="cellIs" dxfId="72" priority="1" stopIfTrue="1" operator="lessThan">
      <formula>0</formula>
    </cfRule>
    <cfRule type="cellIs" priority="2" stopIfTrue="1" operator="lessThan">
      <formula>0</formula>
    </cfRule>
  </conditionalFormatting>
  <dataValidations disablePrompts="1" count="9">
    <dataValidation type="list" allowBlank="1" showInputMessage="1" showErrorMessage="1" sqref="D6:E6">
      <formula1>"CONTRATO,BECA"</formula1>
    </dataValidation>
    <dataValidation type="list" allowBlank="1" showInputMessage="1" showErrorMessage="1" sqref="E14">
      <formula1>"Propio,Externo"</formula1>
    </dataValidation>
    <dataValidation type="whole" operator="greaterThan" allowBlank="1" showErrorMessage="1" errorTitle="NÚMERO DE HORAS" error="Esta casilla sólo admite números enteros mayores que cero. " promptTitle="Horas imputadas por tarea" prompt="Señale el número de horas totales que se imputan al proyecto para esta tarea y para la persona que se declara." sqref="F147:F153">
      <formula1>0</formula1>
    </dataValidation>
    <dataValidation type="list" allowBlank="1" showInputMessage="1" showErrorMessage="1" sqref="G37:H37 G63:H63 G89:H89 G115:H115">
      <formula1>"PLANIFICACIÓN INICIAL,MODIFICACION 1,MODIFICACIÓN 2,MODIFICACIÓN 3"</formula1>
    </dataValidation>
    <dataValidation type="list" allowBlank="1" showErrorMessage="1" errorTitle="Escoja una tarea de la lista" error="Si la lista de tareas o su carga horaria han cambiado, por favor, comuníquelo a la OTRI-UCM en el 6472." promptTitle="Asignación de tareas" prompt="Declare la tarea de investigación en la que ha participado la persona cuyas horas se declaran. Sólo puede escoger entre las tareas del listado, que coinciden con las declaradas en la solicitud." sqref="A147:E153">
      <formula1>TAREAS</formula1>
    </dataValidation>
    <dataValidation type="list" showInputMessage="1" showErrorMessage="1" sqref="D3">
      <formula1>CATPROF</formula1>
    </dataValidation>
    <dataValidation type="date" operator="lessThanOrEqual" allowBlank="1" showInputMessage="1" showErrorMessage="1" errorTitle="ERROR EN FECHA" error="La fecha de finalización del último trimestre presupuestado no puede superar la del final del proyecto. " sqref="H120">
      <formula1>B14</formula1>
    </dataValidation>
    <dataValidation type="date" operator="greaterThan" allowBlank="1" showInputMessage="1" showErrorMessage="1" errorTitle="ERROR EN FECHA" error="Debe introducir un valor posterior a fecha fin del último trimestre presupuestado_x000a_" sqref="A120 A68 A94">
      <formula1>H42</formula1>
    </dataValidation>
    <dataValidation type="date" operator="greaterThanOrEqual" allowBlank="1" showInputMessage="1" showErrorMessage="1" errorTitle="ERROR EN FECHA " error="Debe introducir una fecha que sea igual o posterior a la fecha de inicio del proyecto" sqref="A42">
      <formula1>B13</formula1>
    </dataValidation>
  </dataValidations>
  <hyperlinks>
    <hyperlink ref="A18:B18" location="'Planificación contratos'!A1" display="Volver a planificación de contratos"/>
  </hyperlinks>
  <pageMargins left="0.75" right="0.75" top="1" bottom="1" header="0" footer="0"/>
  <headerFooter alignWithMargins="0"/>
  <drawing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8"/>
  </sheetPr>
  <dimension ref="A1:N155"/>
  <sheetViews>
    <sheetView showGridLines="0" zoomScale="70" workbookViewId="0">
      <selection sqref="A1:H1"/>
    </sheetView>
  </sheetViews>
  <sheetFormatPr baseColWidth="10" defaultColWidth="11.42578125" defaultRowHeight="12.75" outlineLevelRow="1" x14ac:dyDescent="0.2"/>
  <cols>
    <col min="1" max="8" width="22.7109375" style="553" customWidth="1"/>
    <col min="9" max="9" width="17.140625" style="548" bestFit="1" customWidth="1"/>
    <col min="10" max="10" width="29.140625" style="548" bestFit="1" customWidth="1"/>
    <col min="11" max="11" width="13.42578125" style="548" bestFit="1" customWidth="1"/>
    <col min="12" max="12" width="14.85546875" style="548" bestFit="1" customWidth="1"/>
    <col min="13" max="13" width="13.42578125" style="548" bestFit="1" customWidth="1"/>
    <col min="14" max="16384" width="11.42578125" style="548"/>
  </cols>
  <sheetData>
    <row r="1" spans="1:10" ht="61.5" customHeight="1" thickBot="1" x14ac:dyDescent="0.25">
      <c r="A1" s="1441" t="s">
        <v>597</v>
      </c>
      <c r="B1" s="1442"/>
      <c r="C1" s="1442"/>
      <c r="D1" s="1442"/>
      <c r="E1" s="1442"/>
      <c r="F1" s="1442"/>
      <c r="G1" s="1442"/>
      <c r="H1" s="1442"/>
    </row>
    <row r="2" spans="1:10" ht="14.25" customHeight="1" thickBot="1" x14ac:dyDescent="0.25">
      <c r="A2" s="1438" t="s">
        <v>226</v>
      </c>
      <c r="B2" s="1448"/>
      <c r="C2" s="549" t="s">
        <v>468</v>
      </c>
      <c r="D2" s="550" t="s">
        <v>469</v>
      </c>
      <c r="E2" s="551" t="s">
        <v>470</v>
      </c>
      <c r="F2" s="551" t="s">
        <v>471</v>
      </c>
      <c r="G2" s="551" t="s">
        <v>472</v>
      </c>
      <c r="H2" s="551" t="s">
        <v>473</v>
      </c>
    </row>
    <row r="3" spans="1:10" ht="15.75" thickBot="1" x14ac:dyDescent="0.25">
      <c r="A3" s="1449"/>
      <c r="B3" s="1450"/>
      <c r="C3" s="599"/>
      <c r="D3" s="600" t="s">
        <v>228</v>
      </c>
      <c r="E3" s="600"/>
      <c r="F3" s="552">
        <f>IF($E$14="Propio",987,1470)</f>
        <v>1470</v>
      </c>
      <c r="G3" s="741">
        <f>B30</f>
        <v>40909</v>
      </c>
      <c r="H3" s="741">
        <f>C30</f>
        <v>41639</v>
      </c>
    </row>
    <row r="4" spans="1:10" ht="27" thickBot="1" x14ac:dyDescent="0.25">
      <c r="A4" s="546"/>
      <c r="B4" s="547"/>
      <c r="C4" s="547"/>
      <c r="D4" s="547"/>
      <c r="E4" s="547"/>
      <c r="F4" s="547"/>
      <c r="G4" s="547"/>
      <c r="H4" s="547"/>
    </row>
    <row r="5" spans="1:10" ht="16.5" thickBot="1" x14ac:dyDescent="0.3">
      <c r="A5" s="210" t="s">
        <v>635</v>
      </c>
      <c r="B5" s="211">
        <f>'Solicitud para cumplimentar'!B4:J4</f>
        <v>0</v>
      </c>
      <c r="D5" s="1446" t="s">
        <v>382</v>
      </c>
      <c r="E5" s="1447"/>
      <c r="G5" s="1452" t="s">
        <v>772</v>
      </c>
      <c r="H5" s="1452"/>
      <c r="I5" s="566"/>
      <c r="J5" s="355"/>
    </row>
    <row r="6" spans="1:10" ht="32.25" thickBot="1" x14ac:dyDescent="0.3">
      <c r="A6" s="213" t="s">
        <v>636</v>
      </c>
      <c r="B6" s="214">
        <f>'Solicitud para cumplimentar'!B6:M6</f>
        <v>0</v>
      </c>
      <c r="D6" s="1444"/>
      <c r="E6" s="1445"/>
      <c r="G6" s="554" t="s">
        <v>766</v>
      </c>
      <c r="H6" s="555" t="s">
        <v>767</v>
      </c>
    </row>
    <row r="7" spans="1:10" ht="32.25" thickBot="1" x14ac:dyDescent="0.3">
      <c r="A7" s="213" t="s">
        <v>637</v>
      </c>
      <c r="B7" s="214">
        <f>'Solicitud para cumplimentar'!B8:M8</f>
        <v>0</v>
      </c>
      <c r="D7" s="554" t="s">
        <v>600</v>
      </c>
      <c r="E7" s="555" t="s">
        <v>518</v>
      </c>
      <c r="G7" s="742">
        <f>$K$30</f>
        <v>2944.027397260274</v>
      </c>
      <c r="H7" s="743">
        <f>$H$59+$H$85+$H$111+$H$137</f>
        <v>0</v>
      </c>
    </row>
    <row r="8" spans="1:10" ht="33" thickBot="1" x14ac:dyDescent="0.35">
      <c r="A8" s="1443" t="s">
        <v>638</v>
      </c>
      <c r="B8" s="1451">
        <f>'Solicitud para cumplimentar'!B7:M7</f>
        <v>0</v>
      </c>
      <c r="C8" s="556"/>
      <c r="D8" s="557">
        <f>K30</f>
        <v>2944.027397260274</v>
      </c>
      <c r="E8" s="557">
        <f>SUM(F147:F153)</f>
        <v>0</v>
      </c>
      <c r="G8" s="555" t="s">
        <v>770</v>
      </c>
      <c r="H8" s="744">
        <f>G7-H7</f>
        <v>2944.027397260274</v>
      </c>
    </row>
    <row r="9" spans="1:10" ht="30.75" customHeight="1" thickBot="1" x14ac:dyDescent="0.3">
      <c r="A9" s="1443"/>
      <c r="B9" s="1451"/>
      <c r="G9" s="1453" t="s">
        <v>773</v>
      </c>
      <c r="H9" s="1453"/>
    </row>
    <row r="10" spans="1:10" ht="32.25" thickBot="1" x14ac:dyDescent="0.3">
      <c r="A10" s="1443"/>
      <c r="B10" s="1451"/>
      <c r="D10" s="554" t="s">
        <v>601</v>
      </c>
      <c r="E10" s="558">
        <f>'Planificación contratos'!D10</f>
        <v>60000</v>
      </c>
      <c r="G10" s="745" t="s">
        <v>769</v>
      </c>
      <c r="H10" s="555" t="s">
        <v>775</v>
      </c>
    </row>
    <row r="11" spans="1:10" ht="32.25" thickBot="1" x14ac:dyDescent="0.3">
      <c r="A11" s="213" t="s">
        <v>671</v>
      </c>
      <c r="B11" s="214">
        <f>'Solicitud para cumplimentar'!B9:M9</f>
        <v>0</v>
      </c>
      <c r="D11" s="554" t="s">
        <v>602</v>
      </c>
      <c r="E11" s="558">
        <f>J30</f>
        <v>13.461151902621513</v>
      </c>
      <c r="G11" s="748">
        <f>$L$30</f>
        <v>39630</v>
      </c>
      <c r="H11" s="746">
        <f>$A$40</f>
        <v>0</v>
      </c>
    </row>
    <row r="12" spans="1:10" ht="48.75" thickBot="1" x14ac:dyDescent="0.35">
      <c r="A12" s="213" t="s">
        <v>375</v>
      </c>
      <c r="B12" s="214"/>
      <c r="D12" s="554" t="s">
        <v>603</v>
      </c>
      <c r="E12" s="559">
        <f>E11*D8</f>
        <v>39630</v>
      </c>
      <c r="G12" s="555" t="s">
        <v>771</v>
      </c>
      <c r="H12" s="747">
        <f>G11-H11</f>
        <v>39630</v>
      </c>
      <c r="J12" s="354"/>
    </row>
    <row r="13" spans="1:10" ht="48.75" customHeight="1" thickBot="1" x14ac:dyDescent="0.3">
      <c r="A13" s="213" t="s">
        <v>376</v>
      </c>
      <c r="B13" s="215">
        <f>'Solicitud para cumplimentar'!C11</f>
        <v>0</v>
      </c>
      <c r="D13" s="554" t="s">
        <v>604</v>
      </c>
      <c r="E13" s="558">
        <f>'Planificación contratos'!G10</f>
        <v>37519.876322622069</v>
      </c>
      <c r="G13" s="1453" t="s">
        <v>774</v>
      </c>
      <c r="H13" s="1453"/>
    </row>
    <row r="14" spans="1:10" ht="48.75" thickBot="1" x14ac:dyDescent="0.35">
      <c r="A14" s="216" t="s">
        <v>377</v>
      </c>
      <c r="B14" s="217">
        <f>'Solicitud para cumplimentar'!F11</f>
        <v>0</v>
      </c>
      <c r="D14" s="554" t="s">
        <v>517</v>
      </c>
      <c r="E14" s="601" t="s">
        <v>768</v>
      </c>
      <c r="G14" s="555" t="s">
        <v>771</v>
      </c>
      <c r="H14" s="747">
        <f>$D$8-$E$8</f>
        <v>2944.027397260274</v>
      </c>
      <c r="I14" s="757"/>
      <c r="J14" s="758"/>
    </row>
    <row r="15" spans="1:10" ht="31.5" x14ac:dyDescent="0.25">
      <c r="A15" s="218" t="s">
        <v>445</v>
      </c>
      <c r="B15" s="219" t="str">
        <f>'Programación,alta,seguimiento'!B12</f>
        <v>numero</v>
      </c>
    </row>
    <row r="16" spans="1:10" ht="15.75" x14ac:dyDescent="0.25">
      <c r="A16" s="218"/>
      <c r="B16" s="219"/>
    </row>
    <row r="17" spans="1:14" ht="15" x14ac:dyDescent="0.2">
      <c r="A17" s="548"/>
      <c r="B17" s="548"/>
      <c r="C17" s="1346" t="s">
        <v>336</v>
      </c>
      <c r="D17" s="1346"/>
      <c r="E17" s="1346"/>
      <c r="F17" s="1346"/>
      <c r="G17" s="1346"/>
      <c r="H17" s="1346"/>
    </row>
    <row r="18" spans="1:14" ht="18.75" thickBot="1" x14ac:dyDescent="0.3">
      <c r="A18" s="1454" t="s">
        <v>298</v>
      </c>
      <c r="B18" s="1455"/>
      <c r="C18" s="1478" t="s">
        <v>479</v>
      </c>
      <c r="D18" s="1479"/>
      <c r="E18" s="1479"/>
      <c r="F18" s="1480"/>
      <c r="G18" s="1478" t="s">
        <v>335</v>
      </c>
      <c r="H18" s="1480"/>
    </row>
    <row r="19" spans="1:14" ht="31.5" x14ac:dyDescent="0.2">
      <c r="A19" s="1457" t="str">
        <f>'Planificación contratos'!A21</f>
        <v>Categoría profesional</v>
      </c>
      <c r="B19" s="1458"/>
      <c r="C19" s="560" t="str">
        <f>'Planificación contratos'!C21</f>
        <v>Nº contratos</v>
      </c>
      <c r="D19" s="561" t="str">
        <f>'Planificación contratos'!D21</f>
        <v xml:space="preserve">Nº de horas </v>
      </c>
      <c r="E19" s="561" t="str">
        <f>'Planificación contratos'!E21</f>
        <v>Nº horas concedidas</v>
      </c>
      <c r="F19" s="562" t="str">
        <f>'Planificación contratos'!F21</f>
        <v>Remanente horas</v>
      </c>
      <c r="G19" s="563" t="str">
        <f>'Planificación contratos'!G21</f>
        <v>Gasto total contratos</v>
      </c>
      <c r="H19" s="564" t="str">
        <f>'Planificación contratos'!H21</f>
        <v>Precio / hora MEDIO</v>
      </c>
      <c r="J19" s="565"/>
      <c r="K19" s="565"/>
      <c r="L19" s="565"/>
      <c r="M19" s="565"/>
      <c r="N19" s="565"/>
    </row>
    <row r="20" spans="1:14" x14ac:dyDescent="0.2">
      <c r="A20" s="1349" t="str">
        <f>'Planificación contratos'!A22</f>
        <v>DOCTOR</v>
      </c>
      <c r="B20" s="1350"/>
      <c r="C20" s="511">
        <f>'Planificación contratos'!C22</f>
        <v>30</v>
      </c>
      <c r="D20" s="536">
        <f>'Planificación contratos'!D22</f>
        <v>88320.821917808222</v>
      </c>
      <c r="E20" s="543">
        <f>'Planificación contratos'!E22</f>
        <v>0</v>
      </c>
      <c r="F20" s="512">
        <f>'Planificación contratos'!F22</f>
        <v>-88320.821917808222</v>
      </c>
      <c r="G20" s="497">
        <f>'Planificación contratos'!G22</f>
        <v>1188900</v>
      </c>
      <c r="H20" s="502">
        <f>'Planificación contratos'!H22</f>
        <v>13.461151902621513</v>
      </c>
    </row>
    <row r="21" spans="1:14" ht="16.5" customHeight="1" x14ac:dyDescent="0.2">
      <c r="A21" s="1351" t="str">
        <f>'Planificación contratos'!A23</f>
        <v>LICENCIADO / INGENIERO</v>
      </c>
      <c r="B21" s="1352"/>
      <c r="C21" s="499">
        <f>'Planificación contratos'!C23</f>
        <v>0</v>
      </c>
      <c r="D21" s="537">
        <f>'Planificación contratos'!D23</f>
        <v>0</v>
      </c>
      <c r="E21" s="544">
        <f>'Planificación contratos'!E23</f>
        <v>0</v>
      </c>
      <c r="F21" s="508">
        <f>'Planificación contratos'!F23</f>
        <v>0</v>
      </c>
      <c r="G21" s="498">
        <f>'Planificación contratos'!G23</f>
        <v>0</v>
      </c>
      <c r="H21" s="503">
        <f>'Planificación contratos'!H23</f>
        <v>0</v>
      </c>
    </row>
    <row r="22" spans="1:14" ht="16.5" customHeight="1" x14ac:dyDescent="0.2">
      <c r="A22" s="1351" t="str">
        <f>'Planificación contratos'!A24</f>
        <v>DIPLOMADO/ INGENIERO TÉCNICO</v>
      </c>
      <c r="B22" s="1352"/>
      <c r="C22" s="500">
        <f>'Planificación contratos'!C24</f>
        <v>0</v>
      </c>
      <c r="D22" s="538">
        <f>'Planificación contratos'!D24</f>
        <v>0</v>
      </c>
      <c r="E22" s="544">
        <f>'Planificación contratos'!E24</f>
        <v>0</v>
      </c>
      <c r="F22" s="509">
        <f>'Planificación contratos'!F24</f>
        <v>0</v>
      </c>
      <c r="G22" s="498">
        <f>'Planificación contratos'!G24</f>
        <v>0</v>
      </c>
      <c r="H22" s="503">
        <f>'Planificación contratos'!H24</f>
        <v>0</v>
      </c>
    </row>
    <row r="23" spans="1:14" s="565" customFormat="1" ht="16.5" customHeight="1" thickBot="1" x14ac:dyDescent="0.25">
      <c r="A23" s="1354" t="str">
        <f>'Planificación contratos'!A25</f>
        <v>ENSEÑANZAS MEDIAS</v>
      </c>
      <c r="B23" s="1355"/>
      <c r="C23" s="506">
        <f>'Planificación contratos'!C25</f>
        <v>0</v>
      </c>
      <c r="D23" s="539">
        <f>'Planificación contratos'!D25</f>
        <v>0</v>
      </c>
      <c r="E23" s="545">
        <f>'Planificación contratos'!E25</f>
        <v>0</v>
      </c>
      <c r="F23" s="510">
        <f>'Planificación contratos'!F25</f>
        <v>0</v>
      </c>
      <c r="G23" s="507">
        <f>'Planificación contratos'!G25</f>
        <v>0</v>
      </c>
      <c r="H23" s="501">
        <f>'Planificación contratos'!H25</f>
        <v>0</v>
      </c>
    </row>
    <row r="24" spans="1:14" x14ac:dyDescent="0.2">
      <c r="A24" s="548"/>
      <c r="B24" s="548"/>
      <c r="C24" s="548"/>
      <c r="D24" s="548"/>
      <c r="E24" s="548"/>
      <c r="F24" s="548"/>
      <c r="G24" s="548"/>
      <c r="H24" s="548"/>
    </row>
    <row r="25" spans="1:14" x14ac:dyDescent="0.2">
      <c r="A25" s="548"/>
      <c r="B25" s="548"/>
      <c r="C25" s="548"/>
      <c r="D25" s="548"/>
      <c r="E25" s="548"/>
      <c r="F25" s="548"/>
      <c r="G25" s="548"/>
      <c r="H25" s="548"/>
    </row>
    <row r="26" spans="1:14" ht="13.5" thickBot="1" x14ac:dyDescent="0.25">
      <c r="A26" s="548"/>
      <c r="B26" s="548"/>
      <c r="C26" s="548"/>
      <c r="D26" s="548"/>
      <c r="E26" s="548"/>
      <c r="F26" s="548"/>
      <c r="G26" s="548"/>
      <c r="H26" s="548"/>
    </row>
    <row r="27" spans="1:14" ht="13.5" thickBot="1" x14ac:dyDescent="0.25">
      <c r="A27" s="1408" t="s">
        <v>68</v>
      </c>
      <c r="B27" s="1470" t="s">
        <v>69</v>
      </c>
      <c r="C27" s="1467" t="s">
        <v>70</v>
      </c>
      <c r="D27" s="1461" t="s">
        <v>71</v>
      </c>
      <c r="E27" s="1464" t="s">
        <v>76</v>
      </c>
      <c r="F27" s="1473" t="s">
        <v>72</v>
      </c>
      <c r="G27" s="1474"/>
      <c r="H27" s="1474"/>
      <c r="I27" s="1475"/>
      <c r="J27" s="1473" t="s">
        <v>73</v>
      </c>
      <c r="K27" s="1474"/>
      <c r="L27" s="1475"/>
    </row>
    <row r="28" spans="1:14" x14ac:dyDescent="0.2">
      <c r="A28" s="1409"/>
      <c r="B28" s="1471"/>
      <c r="C28" s="1468"/>
      <c r="D28" s="1462"/>
      <c r="E28" s="1465"/>
      <c r="F28" s="1476" t="s">
        <v>77</v>
      </c>
      <c r="G28" s="1462" t="s">
        <v>74</v>
      </c>
      <c r="H28" s="1462" t="s">
        <v>78</v>
      </c>
      <c r="I28" s="1459" t="s">
        <v>75</v>
      </c>
      <c r="J28" s="1409" t="s">
        <v>79</v>
      </c>
      <c r="K28" s="1462" t="s">
        <v>81</v>
      </c>
      <c r="L28" s="1459" t="s">
        <v>80</v>
      </c>
    </row>
    <row r="29" spans="1:14" ht="13.5" thickBot="1" x14ac:dyDescent="0.25">
      <c r="A29" s="1410"/>
      <c r="B29" s="1472"/>
      <c r="C29" s="1469"/>
      <c r="D29" s="1463"/>
      <c r="E29" s="1466"/>
      <c r="F29" s="1477"/>
      <c r="G29" s="1463"/>
      <c r="H29" s="1463"/>
      <c r="I29" s="1460"/>
      <c r="J29" s="1410"/>
      <c r="K29" s="1463"/>
      <c r="L29" s="1460"/>
    </row>
    <row r="30" spans="1:14" x14ac:dyDescent="0.2">
      <c r="A30" s="665">
        <f>F3</f>
        <v>1470</v>
      </c>
      <c r="B30" s="666">
        <v>40909</v>
      </c>
      <c r="C30" s="667">
        <v>41639</v>
      </c>
      <c r="D30" s="668">
        <f>C30-B30+1</f>
        <v>731</v>
      </c>
      <c r="E30" s="669">
        <f>(A30*D30)/365</f>
        <v>2944.027397260274</v>
      </c>
      <c r="F30" s="670">
        <v>30000</v>
      </c>
      <c r="G30" s="671">
        <f>F30</f>
        <v>30000</v>
      </c>
      <c r="H30" s="672">
        <v>0.32100000000000001</v>
      </c>
      <c r="I30" s="673">
        <f>G30*H30</f>
        <v>9630</v>
      </c>
      <c r="J30" s="673">
        <f>(F30+I30)/E30</f>
        <v>13.461151902621513</v>
      </c>
      <c r="K30" s="674">
        <f>E30</f>
        <v>2944.027397260274</v>
      </c>
      <c r="L30" s="675">
        <f>J30*K30</f>
        <v>39630</v>
      </c>
    </row>
    <row r="31" spans="1:14" ht="14.25" customHeight="1" x14ac:dyDescent="0.2">
      <c r="A31" s="341"/>
      <c r="B31" s="341"/>
      <c r="C31" s="342"/>
      <c r="D31" s="342"/>
      <c r="E31" s="342"/>
      <c r="F31" s="342"/>
      <c r="G31" s="342"/>
      <c r="H31" s="342"/>
    </row>
    <row r="32" spans="1:14" ht="14.25" customHeight="1" x14ac:dyDescent="0.2"/>
    <row r="34" spans="1:14" x14ac:dyDescent="0.2">
      <c r="B34" s="567"/>
      <c r="C34" s="567"/>
      <c r="D34" s="567"/>
      <c r="E34" s="567"/>
    </row>
    <row r="35" spans="1:14" ht="14.25" customHeight="1" x14ac:dyDescent="0.2">
      <c r="B35" s="1456"/>
      <c r="C35" s="1456"/>
      <c r="D35" s="1456"/>
      <c r="E35" s="1456"/>
    </row>
    <row r="36" spans="1:14" ht="14.25" customHeight="1" x14ac:dyDescent="0.2">
      <c r="C36" s="567"/>
    </row>
    <row r="37" spans="1:14" ht="32.25" customHeight="1" x14ac:dyDescent="0.25">
      <c r="A37" s="568" t="s">
        <v>379</v>
      </c>
      <c r="B37" s="1425" t="s">
        <v>596</v>
      </c>
      <c r="C37" s="1425"/>
      <c r="D37" s="1425"/>
      <c r="E37" s="1419">
        <f>A3</f>
        <v>0</v>
      </c>
      <c r="F37" s="1420"/>
      <c r="G37" s="1426" t="s">
        <v>608</v>
      </c>
      <c r="H37" s="1427"/>
    </row>
    <row r="38" spans="1:14" ht="26.25" x14ac:dyDescent="0.25">
      <c r="A38" s="571">
        <f>H59*E11</f>
        <v>0</v>
      </c>
      <c r="B38" s="572"/>
      <c r="C38" s="572"/>
      <c r="D38" s="569" t="s">
        <v>402</v>
      </c>
      <c r="E38" s="570">
        <f>'Solicitud para cumplimentar'!D3</f>
        <v>2016</v>
      </c>
      <c r="F38" s="572"/>
      <c r="G38" s="602" t="s">
        <v>609</v>
      </c>
      <c r="H38" s="603"/>
    </row>
    <row r="39" spans="1:14" ht="43.5" customHeight="1" x14ac:dyDescent="0.25">
      <c r="A39" s="574" t="s">
        <v>380</v>
      </c>
      <c r="B39" s="572"/>
      <c r="C39" s="572"/>
      <c r="D39" s="569"/>
      <c r="E39" s="570"/>
      <c r="F39" s="572"/>
      <c r="G39" s="575" t="s">
        <v>381</v>
      </c>
      <c r="H39" s="576">
        <f>'Planificación contratos'!D14</f>
        <v>9730.7769619475694</v>
      </c>
    </row>
    <row r="40" spans="1:14" ht="18" x14ac:dyDescent="0.25">
      <c r="A40" s="571">
        <f>A38+A64+A90+A116</f>
        <v>0</v>
      </c>
      <c r="B40" s="572"/>
      <c r="C40" s="572"/>
      <c r="D40" s="569"/>
      <c r="E40" s="570"/>
      <c r="F40" s="572"/>
      <c r="G40" s="577"/>
      <c r="H40" s="578"/>
      <c r="J40" s="579"/>
      <c r="K40" s="579"/>
      <c r="L40" s="579"/>
      <c r="M40" s="579"/>
      <c r="N40" s="579"/>
    </row>
    <row r="41" spans="1:14" ht="18" customHeight="1" x14ac:dyDescent="0.2">
      <c r="A41" s="580" t="s">
        <v>611</v>
      </c>
      <c r="B41" s="580" t="s">
        <v>612</v>
      </c>
      <c r="C41" s="581" t="s">
        <v>611</v>
      </c>
      <c r="D41" s="581" t="s">
        <v>612</v>
      </c>
      <c r="E41" s="581" t="s">
        <v>611</v>
      </c>
      <c r="F41" s="581" t="s">
        <v>612</v>
      </c>
      <c r="G41" s="581" t="s">
        <v>611</v>
      </c>
      <c r="H41" s="581" t="s">
        <v>612</v>
      </c>
    </row>
    <row r="42" spans="1:14" ht="18" customHeight="1" thickBot="1" x14ac:dyDescent="0.25">
      <c r="A42" s="604"/>
      <c r="B42" s="605"/>
      <c r="C42" s="605"/>
      <c r="D42" s="605"/>
      <c r="E42" s="605"/>
      <c r="F42" s="605"/>
      <c r="G42" s="605"/>
      <c r="H42" s="605"/>
    </row>
    <row r="43" spans="1:14" ht="16.5" customHeight="1" thickBot="1" x14ac:dyDescent="0.3">
      <c r="A43" s="1411" t="s">
        <v>474</v>
      </c>
      <c r="B43" s="1412"/>
      <c r="C43" s="1411" t="s">
        <v>475</v>
      </c>
      <c r="D43" s="1412"/>
      <c r="E43" s="1411" t="s">
        <v>476</v>
      </c>
      <c r="F43" s="1412"/>
      <c r="G43" s="1411" t="s">
        <v>477</v>
      </c>
      <c r="H43" s="1421"/>
      <c r="J43" s="582"/>
    </row>
    <row r="44" spans="1:14" s="579" customFormat="1" ht="33" customHeight="1" outlineLevel="1" thickBot="1" x14ac:dyDescent="0.25">
      <c r="A44" s="583" t="s">
        <v>478</v>
      </c>
      <c r="B44" s="583" t="s">
        <v>479</v>
      </c>
      <c r="C44" s="583" t="s">
        <v>478</v>
      </c>
      <c r="D44" s="583" t="s">
        <v>479</v>
      </c>
      <c r="E44" s="583" t="s">
        <v>478</v>
      </c>
      <c r="F44" s="583" t="s">
        <v>479</v>
      </c>
      <c r="G44" s="583" t="s">
        <v>478</v>
      </c>
      <c r="H44" s="583" t="s">
        <v>479</v>
      </c>
      <c r="J44" s="548"/>
      <c r="K44" s="548"/>
      <c r="L44" s="548"/>
      <c r="M44" s="548"/>
      <c r="N44" s="548"/>
    </row>
    <row r="45" spans="1:14" ht="13.5" outlineLevel="1" x14ac:dyDescent="0.2">
      <c r="A45" s="584" t="s">
        <v>480</v>
      </c>
      <c r="B45" s="606"/>
      <c r="C45" s="584" t="s">
        <v>480</v>
      </c>
      <c r="D45" s="606"/>
      <c r="E45" s="584" t="s">
        <v>480</v>
      </c>
      <c r="F45" s="606"/>
      <c r="G45" s="584" t="s">
        <v>480</v>
      </c>
      <c r="H45" s="607"/>
    </row>
    <row r="46" spans="1:14" ht="13.5" outlineLevel="1" x14ac:dyDescent="0.2">
      <c r="A46" s="584" t="s">
        <v>481</v>
      </c>
      <c r="B46" s="606"/>
      <c r="C46" s="584" t="s">
        <v>481</v>
      </c>
      <c r="D46" s="606"/>
      <c r="E46" s="584" t="s">
        <v>481</v>
      </c>
      <c r="F46" s="606"/>
      <c r="G46" s="584" t="s">
        <v>481</v>
      </c>
      <c r="H46" s="607"/>
    </row>
    <row r="47" spans="1:14" ht="12.75" customHeight="1" outlineLevel="1" x14ac:dyDescent="0.2">
      <c r="A47" s="584" t="s">
        <v>482</v>
      </c>
      <c r="B47" s="606"/>
      <c r="C47" s="584" t="s">
        <v>482</v>
      </c>
      <c r="D47" s="606"/>
      <c r="E47" s="584" t="s">
        <v>482</v>
      </c>
      <c r="F47" s="606"/>
      <c r="G47" s="584" t="s">
        <v>482</v>
      </c>
      <c r="H47" s="607"/>
      <c r="I47" s="582"/>
    </row>
    <row r="48" spans="1:14" ht="13.5" outlineLevel="1" x14ac:dyDescent="0.2">
      <c r="A48" s="584" t="s">
        <v>483</v>
      </c>
      <c r="B48" s="606"/>
      <c r="C48" s="584" t="s">
        <v>483</v>
      </c>
      <c r="D48" s="606"/>
      <c r="E48" s="584" t="s">
        <v>483</v>
      </c>
      <c r="F48" s="606"/>
      <c r="G48" s="584" t="s">
        <v>483</v>
      </c>
      <c r="H48" s="607"/>
    </row>
    <row r="49" spans="1:8" ht="14.25" customHeight="1" outlineLevel="1" x14ac:dyDescent="0.2">
      <c r="A49" s="584" t="s">
        <v>484</v>
      </c>
      <c r="B49" s="606"/>
      <c r="C49" s="584" t="s">
        <v>484</v>
      </c>
      <c r="D49" s="606"/>
      <c r="E49" s="584" t="s">
        <v>484</v>
      </c>
      <c r="F49" s="606"/>
      <c r="G49" s="584" t="s">
        <v>484</v>
      </c>
      <c r="H49" s="607"/>
    </row>
    <row r="50" spans="1:8" ht="13.5" outlineLevel="1" x14ac:dyDescent="0.2">
      <c r="A50" s="584" t="s">
        <v>485</v>
      </c>
      <c r="B50" s="606"/>
      <c r="C50" s="584" t="s">
        <v>485</v>
      </c>
      <c r="D50" s="606"/>
      <c r="E50" s="584" t="s">
        <v>485</v>
      </c>
      <c r="F50" s="606"/>
      <c r="G50" s="584" t="s">
        <v>485</v>
      </c>
      <c r="H50" s="607"/>
    </row>
    <row r="51" spans="1:8" ht="13.5" outlineLevel="1" x14ac:dyDescent="0.2">
      <c r="A51" s="584" t="s">
        <v>486</v>
      </c>
      <c r="B51" s="606"/>
      <c r="C51" s="584" t="s">
        <v>486</v>
      </c>
      <c r="D51" s="606"/>
      <c r="E51" s="584" t="s">
        <v>486</v>
      </c>
      <c r="F51" s="606"/>
      <c r="G51" s="584" t="s">
        <v>486</v>
      </c>
      <c r="H51" s="607"/>
    </row>
    <row r="52" spans="1:8" ht="13.5" outlineLevel="1" x14ac:dyDescent="0.2">
      <c r="A52" s="584" t="s">
        <v>487</v>
      </c>
      <c r="B52" s="606"/>
      <c r="C52" s="584" t="s">
        <v>487</v>
      </c>
      <c r="D52" s="606"/>
      <c r="E52" s="584" t="s">
        <v>487</v>
      </c>
      <c r="F52" s="606"/>
      <c r="G52" s="584" t="s">
        <v>487</v>
      </c>
      <c r="H52" s="607"/>
    </row>
    <row r="53" spans="1:8" ht="13.5" outlineLevel="1" x14ac:dyDescent="0.2">
      <c r="A53" s="584" t="s">
        <v>488</v>
      </c>
      <c r="B53" s="606"/>
      <c r="C53" s="584" t="s">
        <v>488</v>
      </c>
      <c r="D53" s="606"/>
      <c r="E53" s="584" t="s">
        <v>488</v>
      </c>
      <c r="F53" s="606"/>
      <c r="G53" s="584" t="s">
        <v>488</v>
      </c>
      <c r="H53" s="607"/>
    </row>
    <row r="54" spans="1:8" ht="13.5" outlineLevel="1" x14ac:dyDescent="0.2">
      <c r="A54" s="584" t="s">
        <v>489</v>
      </c>
      <c r="B54" s="606"/>
      <c r="C54" s="584" t="s">
        <v>489</v>
      </c>
      <c r="D54" s="606"/>
      <c r="E54" s="584" t="s">
        <v>489</v>
      </c>
      <c r="F54" s="606"/>
      <c r="G54" s="584" t="s">
        <v>489</v>
      </c>
      <c r="H54" s="607"/>
    </row>
    <row r="55" spans="1:8" ht="13.5" outlineLevel="1" x14ac:dyDescent="0.2">
      <c r="A55" s="584" t="s">
        <v>490</v>
      </c>
      <c r="B55" s="606"/>
      <c r="C55" s="584" t="s">
        <v>490</v>
      </c>
      <c r="D55" s="606"/>
      <c r="E55" s="584" t="s">
        <v>490</v>
      </c>
      <c r="F55" s="606"/>
      <c r="G55" s="584" t="s">
        <v>490</v>
      </c>
      <c r="H55" s="607"/>
    </row>
    <row r="56" spans="1:8" ht="13.5" outlineLevel="1" x14ac:dyDescent="0.2">
      <c r="A56" s="584" t="s">
        <v>491</v>
      </c>
      <c r="B56" s="606"/>
      <c r="C56" s="584" t="s">
        <v>491</v>
      </c>
      <c r="D56" s="606"/>
      <c r="E56" s="584" t="s">
        <v>491</v>
      </c>
      <c r="F56" s="606"/>
      <c r="G56" s="584" t="s">
        <v>491</v>
      </c>
      <c r="H56" s="607"/>
    </row>
    <row r="57" spans="1:8" ht="13.5" outlineLevel="1" x14ac:dyDescent="0.2">
      <c r="A57" s="584" t="s">
        <v>492</v>
      </c>
      <c r="B57" s="606"/>
      <c r="C57" s="584" t="s">
        <v>492</v>
      </c>
      <c r="D57" s="606"/>
      <c r="E57" s="584" t="s">
        <v>492</v>
      </c>
      <c r="F57" s="606"/>
      <c r="G57" s="584" t="s">
        <v>492</v>
      </c>
      <c r="H57" s="607"/>
    </row>
    <row r="58" spans="1:8" ht="14.25" thickBot="1" x14ac:dyDescent="0.3">
      <c r="A58" s="585" t="s">
        <v>493</v>
      </c>
      <c r="B58" s="586">
        <f>SUM(B45:B57)</f>
        <v>0</v>
      </c>
      <c r="C58" s="585" t="s">
        <v>493</v>
      </c>
      <c r="D58" s="586">
        <f>SUM(D45:D57)</f>
        <v>0</v>
      </c>
      <c r="E58" s="585" t="s">
        <v>493</v>
      </c>
      <c r="F58" s="586">
        <f>SUM(F45:F57)</f>
        <v>0</v>
      </c>
      <c r="G58" s="585" t="s">
        <v>493</v>
      </c>
      <c r="H58" s="587">
        <f>SUM(H45:H57)</f>
        <v>0</v>
      </c>
    </row>
    <row r="59" spans="1:8" ht="14.25" customHeight="1" thickBot="1" x14ac:dyDescent="0.3">
      <c r="A59" s="1435" t="s">
        <v>494</v>
      </c>
      <c r="B59" s="1436"/>
      <c r="C59" s="1436"/>
      <c r="D59" s="1436"/>
      <c r="E59" s="1436"/>
      <c r="F59" s="1436"/>
      <c r="G59" s="1437"/>
      <c r="H59" s="588">
        <f>IF((B58+D58+F58+H58)&gt;$F$3,"Demasiadas horas asignadas",(B58+D58+F58+H58))</f>
        <v>0</v>
      </c>
    </row>
    <row r="61" spans="1:8" ht="16.5" customHeight="1" x14ac:dyDescent="0.2"/>
    <row r="62" spans="1:8" x14ac:dyDescent="0.2">
      <c r="H62" s="589"/>
    </row>
    <row r="63" spans="1:8" ht="32.25" customHeight="1" x14ac:dyDescent="0.25">
      <c r="A63" s="568" t="s">
        <v>379</v>
      </c>
      <c r="B63" s="1425" t="s">
        <v>596</v>
      </c>
      <c r="C63" s="1425"/>
      <c r="D63" s="1425"/>
      <c r="E63" s="1419">
        <f>A3</f>
        <v>0</v>
      </c>
      <c r="F63" s="1420"/>
      <c r="G63" s="1426" t="s">
        <v>608</v>
      </c>
      <c r="H63" s="1427"/>
    </row>
    <row r="64" spans="1:8" ht="26.25" x14ac:dyDescent="0.25">
      <c r="A64" s="571">
        <f>H85*E11</f>
        <v>0</v>
      </c>
      <c r="B64" s="572"/>
      <c r="C64" s="572"/>
      <c r="D64" s="569" t="s">
        <v>402</v>
      </c>
      <c r="E64" s="570">
        <f>E38+1</f>
        <v>2017</v>
      </c>
      <c r="F64" s="572"/>
      <c r="G64" s="602" t="s">
        <v>609</v>
      </c>
      <c r="H64" s="603"/>
    </row>
    <row r="65" spans="1:8" ht="44.25" customHeight="1" x14ac:dyDescent="0.25">
      <c r="A65" s="574" t="s">
        <v>380</v>
      </c>
      <c r="B65" s="572"/>
      <c r="C65" s="572"/>
      <c r="D65" s="569"/>
      <c r="E65" s="570"/>
      <c r="F65" s="572"/>
      <c r="G65" s="575" t="s">
        <v>381</v>
      </c>
      <c r="H65" s="576">
        <f>'Planificación contratos'!D15</f>
        <v>1673.6606270415141</v>
      </c>
    </row>
    <row r="66" spans="1:8" ht="18" x14ac:dyDescent="0.25">
      <c r="A66" s="571">
        <f>$A$40</f>
        <v>0</v>
      </c>
      <c r="B66" s="572"/>
      <c r="C66" s="572"/>
      <c r="D66" s="569"/>
      <c r="E66" s="570"/>
      <c r="F66" s="572"/>
      <c r="G66" s="577"/>
      <c r="H66" s="578"/>
    </row>
    <row r="67" spans="1:8" ht="17.25" customHeight="1" x14ac:dyDescent="0.2">
      <c r="A67" s="590" t="s">
        <v>611</v>
      </c>
      <c r="B67" s="590" t="s">
        <v>612</v>
      </c>
      <c r="C67" s="553" t="s">
        <v>611</v>
      </c>
      <c r="D67" s="553" t="s">
        <v>612</v>
      </c>
      <c r="E67" s="553" t="s">
        <v>611</v>
      </c>
      <c r="F67" s="553" t="s">
        <v>612</v>
      </c>
      <c r="G67" s="553" t="s">
        <v>611</v>
      </c>
      <c r="H67" s="553" t="s">
        <v>612</v>
      </c>
    </row>
    <row r="68" spans="1:8" ht="17.25" customHeight="1" thickBot="1" x14ac:dyDescent="0.25">
      <c r="A68" s="604"/>
      <c r="B68" s="605"/>
      <c r="C68" s="605"/>
      <c r="D68" s="605"/>
      <c r="E68" s="605"/>
      <c r="F68" s="605"/>
      <c r="G68" s="605"/>
      <c r="H68" s="605"/>
    </row>
    <row r="69" spans="1:8" ht="16.5" thickBot="1" x14ac:dyDescent="0.3">
      <c r="A69" s="1411" t="s">
        <v>474</v>
      </c>
      <c r="B69" s="1412"/>
      <c r="C69" s="1411" t="s">
        <v>475</v>
      </c>
      <c r="D69" s="1412"/>
      <c r="E69" s="1411" t="s">
        <v>476</v>
      </c>
      <c r="F69" s="1412"/>
      <c r="G69" s="1411" t="s">
        <v>477</v>
      </c>
      <c r="H69" s="1421"/>
    </row>
    <row r="70" spans="1:8" ht="13.5" outlineLevel="1" thickBot="1" x14ac:dyDescent="0.25">
      <c r="A70" s="583" t="s">
        <v>478</v>
      </c>
      <c r="B70" s="583" t="s">
        <v>479</v>
      </c>
      <c r="C70" s="583" t="s">
        <v>478</v>
      </c>
      <c r="D70" s="583" t="s">
        <v>479</v>
      </c>
      <c r="E70" s="583" t="s">
        <v>478</v>
      </c>
      <c r="F70" s="583" t="s">
        <v>479</v>
      </c>
      <c r="G70" s="583" t="s">
        <v>478</v>
      </c>
      <c r="H70" s="583" t="s">
        <v>479</v>
      </c>
    </row>
    <row r="71" spans="1:8" ht="13.5" outlineLevel="1" x14ac:dyDescent="0.2">
      <c r="A71" s="584" t="s">
        <v>480</v>
      </c>
      <c r="B71" s="606"/>
      <c r="C71" s="584" t="s">
        <v>480</v>
      </c>
      <c r="D71" s="606"/>
      <c r="E71" s="584" t="s">
        <v>480</v>
      </c>
      <c r="F71" s="606"/>
      <c r="G71" s="584" t="s">
        <v>480</v>
      </c>
      <c r="H71" s="607"/>
    </row>
    <row r="72" spans="1:8" ht="13.5" outlineLevel="1" x14ac:dyDescent="0.2">
      <c r="A72" s="584" t="s">
        <v>481</v>
      </c>
      <c r="B72" s="606"/>
      <c r="C72" s="584" t="s">
        <v>481</v>
      </c>
      <c r="D72" s="606"/>
      <c r="E72" s="584" t="s">
        <v>481</v>
      </c>
      <c r="F72" s="606"/>
      <c r="G72" s="584" t="s">
        <v>481</v>
      </c>
      <c r="H72" s="607"/>
    </row>
    <row r="73" spans="1:8" ht="13.5" outlineLevel="1" x14ac:dyDescent="0.2">
      <c r="A73" s="584" t="s">
        <v>482</v>
      </c>
      <c r="B73" s="606"/>
      <c r="C73" s="584" t="s">
        <v>482</v>
      </c>
      <c r="D73" s="606"/>
      <c r="E73" s="584" t="s">
        <v>482</v>
      </c>
      <c r="F73" s="606"/>
      <c r="G73" s="584" t="s">
        <v>482</v>
      </c>
      <c r="H73" s="607"/>
    </row>
    <row r="74" spans="1:8" ht="13.5" outlineLevel="1" x14ac:dyDescent="0.2">
      <c r="A74" s="584" t="s">
        <v>483</v>
      </c>
      <c r="B74" s="606"/>
      <c r="C74" s="584" t="s">
        <v>483</v>
      </c>
      <c r="D74" s="606"/>
      <c r="E74" s="584" t="s">
        <v>483</v>
      </c>
      <c r="F74" s="606"/>
      <c r="G74" s="584" t="s">
        <v>483</v>
      </c>
      <c r="H74" s="607"/>
    </row>
    <row r="75" spans="1:8" ht="13.5" outlineLevel="1" x14ac:dyDescent="0.2">
      <c r="A75" s="584" t="s">
        <v>484</v>
      </c>
      <c r="B75" s="606"/>
      <c r="C75" s="584" t="s">
        <v>484</v>
      </c>
      <c r="D75" s="606"/>
      <c r="E75" s="584" t="s">
        <v>484</v>
      </c>
      <c r="F75" s="606"/>
      <c r="G75" s="584" t="s">
        <v>484</v>
      </c>
      <c r="H75" s="607"/>
    </row>
    <row r="76" spans="1:8" ht="13.5" outlineLevel="1" x14ac:dyDescent="0.2">
      <c r="A76" s="584" t="s">
        <v>485</v>
      </c>
      <c r="B76" s="606"/>
      <c r="C76" s="584" t="s">
        <v>485</v>
      </c>
      <c r="D76" s="606"/>
      <c r="E76" s="584" t="s">
        <v>485</v>
      </c>
      <c r="F76" s="606"/>
      <c r="G76" s="584" t="s">
        <v>485</v>
      </c>
      <c r="H76" s="607"/>
    </row>
    <row r="77" spans="1:8" ht="13.5" outlineLevel="1" x14ac:dyDescent="0.2">
      <c r="A77" s="584" t="s">
        <v>486</v>
      </c>
      <c r="B77" s="606"/>
      <c r="C77" s="584" t="s">
        <v>486</v>
      </c>
      <c r="D77" s="606"/>
      <c r="E77" s="584" t="s">
        <v>486</v>
      </c>
      <c r="F77" s="606"/>
      <c r="G77" s="584" t="s">
        <v>486</v>
      </c>
      <c r="H77" s="607"/>
    </row>
    <row r="78" spans="1:8" ht="13.5" outlineLevel="1" x14ac:dyDescent="0.2">
      <c r="A78" s="584" t="s">
        <v>487</v>
      </c>
      <c r="B78" s="606"/>
      <c r="C78" s="584" t="s">
        <v>487</v>
      </c>
      <c r="D78" s="606"/>
      <c r="E78" s="584" t="s">
        <v>487</v>
      </c>
      <c r="F78" s="606"/>
      <c r="G78" s="584" t="s">
        <v>487</v>
      </c>
      <c r="H78" s="607"/>
    </row>
    <row r="79" spans="1:8" ht="13.5" outlineLevel="1" x14ac:dyDescent="0.2">
      <c r="A79" s="584" t="s">
        <v>488</v>
      </c>
      <c r="B79" s="606"/>
      <c r="C79" s="584" t="s">
        <v>488</v>
      </c>
      <c r="D79" s="606"/>
      <c r="E79" s="584" t="s">
        <v>488</v>
      </c>
      <c r="F79" s="606"/>
      <c r="G79" s="584" t="s">
        <v>488</v>
      </c>
      <c r="H79" s="607"/>
    </row>
    <row r="80" spans="1:8" ht="13.5" outlineLevel="1" x14ac:dyDescent="0.2">
      <c r="A80" s="584" t="s">
        <v>489</v>
      </c>
      <c r="B80" s="606"/>
      <c r="C80" s="584" t="s">
        <v>489</v>
      </c>
      <c r="D80" s="606"/>
      <c r="E80" s="584" t="s">
        <v>489</v>
      </c>
      <c r="F80" s="606"/>
      <c r="G80" s="584" t="s">
        <v>489</v>
      </c>
      <c r="H80" s="607"/>
    </row>
    <row r="81" spans="1:8" ht="13.5" outlineLevel="1" x14ac:dyDescent="0.2">
      <c r="A81" s="584" t="s">
        <v>490</v>
      </c>
      <c r="B81" s="606"/>
      <c r="C81" s="584" t="s">
        <v>490</v>
      </c>
      <c r="D81" s="606"/>
      <c r="E81" s="584" t="s">
        <v>490</v>
      </c>
      <c r="F81" s="606"/>
      <c r="G81" s="584" t="s">
        <v>490</v>
      </c>
      <c r="H81" s="607"/>
    </row>
    <row r="82" spans="1:8" ht="13.5" outlineLevel="1" x14ac:dyDescent="0.2">
      <c r="A82" s="584" t="s">
        <v>491</v>
      </c>
      <c r="B82" s="606"/>
      <c r="C82" s="584" t="s">
        <v>491</v>
      </c>
      <c r="D82" s="606"/>
      <c r="E82" s="584" t="s">
        <v>491</v>
      </c>
      <c r="F82" s="606"/>
      <c r="G82" s="584" t="s">
        <v>491</v>
      </c>
      <c r="H82" s="607"/>
    </row>
    <row r="83" spans="1:8" ht="13.5" outlineLevel="1" x14ac:dyDescent="0.2">
      <c r="A83" s="584" t="s">
        <v>492</v>
      </c>
      <c r="B83" s="606"/>
      <c r="C83" s="584" t="s">
        <v>492</v>
      </c>
      <c r="D83" s="606"/>
      <c r="E83" s="584" t="s">
        <v>492</v>
      </c>
      <c r="F83" s="606"/>
      <c r="G83" s="584" t="s">
        <v>492</v>
      </c>
      <c r="H83" s="607"/>
    </row>
    <row r="84" spans="1:8" ht="14.25" thickBot="1" x14ac:dyDescent="0.3">
      <c r="A84" s="585" t="s">
        <v>493</v>
      </c>
      <c r="B84" s="586">
        <f>SUM(B71:B83)</f>
        <v>0</v>
      </c>
      <c r="C84" s="585" t="s">
        <v>493</v>
      </c>
      <c r="D84" s="586">
        <f>SUM(D71:D83)</f>
        <v>0</v>
      </c>
      <c r="E84" s="585" t="s">
        <v>493</v>
      </c>
      <c r="F84" s="586">
        <f>SUM(F71:F83)</f>
        <v>0</v>
      </c>
      <c r="G84" s="585" t="s">
        <v>493</v>
      </c>
      <c r="H84" s="587">
        <f>SUM(H71:H83)</f>
        <v>0</v>
      </c>
    </row>
    <row r="85" spans="1:8" ht="14.25" thickBot="1" x14ac:dyDescent="0.3">
      <c r="A85" s="1435" t="s">
        <v>494</v>
      </c>
      <c r="B85" s="1436"/>
      <c r="C85" s="1436"/>
      <c r="D85" s="1436"/>
      <c r="E85" s="1436"/>
      <c r="F85" s="1436"/>
      <c r="G85" s="1437"/>
      <c r="H85" s="588">
        <f>IF((B84+D84+F84+H84)&gt;$F$3,"Demasiadas horas asignadas",(B84+D84+F84+H84))</f>
        <v>0</v>
      </c>
    </row>
    <row r="89" spans="1:8" ht="32.25" customHeight="1" x14ac:dyDescent="0.25">
      <c r="A89" s="568" t="s">
        <v>379</v>
      </c>
      <c r="B89" s="1425" t="s">
        <v>596</v>
      </c>
      <c r="C89" s="1425"/>
      <c r="D89" s="1425"/>
      <c r="E89" s="1419">
        <f>A3</f>
        <v>0</v>
      </c>
      <c r="F89" s="1420"/>
      <c r="G89" s="1426" t="s">
        <v>608</v>
      </c>
      <c r="H89" s="1427"/>
    </row>
    <row r="90" spans="1:8" ht="26.25" x14ac:dyDescent="0.25">
      <c r="A90" s="571">
        <f>H111*E11</f>
        <v>0</v>
      </c>
      <c r="B90" s="572"/>
      <c r="C90" s="572"/>
      <c r="D90" s="569" t="s">
        <v>402</v>
      </c>
      <c r="E90" s="570">
        <f>E64+1</f>
        <v>2018</v>
      </c>
      <c r="F90" s="572"/>
      <c r="G90" s="602" t="s">
        <v>609</v>
      </c>
      <c r="H90" s="603"/>
    </row>
    <row r="91" spans="1:8" ht="44.25" customHeight="1" x14ac:dyDescent="0.25">
      <c r="A91" s="574" t="s">
        <v>380</v>
      </c>
      <c r="B91" s="572"/>
      <c r="C91" s="572"/>
      <c r="D91" s="569"/>
      <c r="E91" s="570"/>
      <c r="F91" s="572"/>
      <c r="G91" s="575" t="s">
        <v>381</v>
      </c>
      <c r="H91" s="576">
        <f>'Planificación contratos'!D16</f>
        <v>23192.330885842708</v>
      </c>
    </row>
    <row r="92" spans="1:8" ht="18" x14ac:dyDescent="0.25">
      <c r="A92" s="571">
        <f>$A$40</f>
        <v>0</v>
      </c>
      <c r="B92" s="572"/>
      <c r="C92" s="572"/>
      <c r="D92" s="569"/>
      <c r="E92" s="570"/>
      <c r="F92" s="572"/>
      <c r="G92" s="577"/>
      <c r="H92" s="578"/>
    </row>
    <row r="93" spans="1:8" ht="16.5" customHeight="1" x14ac:dyDescent="0.2">
      <c r="A93" s="590" t="s">
        <v>611</v>
      </c>
      <c r="B93" s="590" t="s">
        <v>612</v>
      </c>
      <c r="C93" s="553" t="s">
        <v>611</v>
      </c>
      <c r="D93" s="553" t="s">
        <v>612</v>
      </c>
      <c r="E93" s="553" t="s">
        <v>611</v>
      </c>
      <c r="F93" s="553" t="s">
        <v>612</v>
      </c>
      <c r="G93" s="553" t="s">
        <v>611</v>
      </c>
      <c r="H93" s="553" t="s">
        <v>612</v>
      </c>
    </row>
    <row r="94" spans="1:8" ht="16.5" customHeight="1" thickBot="1" x14ac:dyDescent="0.25">
      <c r="A94" s="604"/>
      <c r="B94" s="605"/>
      <c r="C94" s="605"/>
      <c r="D94" s="605"/>
      <c r="E94" s="605"/>
      <c r="F94" s="605"/>
      <c r="G94" s="605"/>
      <c r="H94" s="605"/>
    </row>
    <row r="95" spans="1:8" ht="16.5" thickBot="1" x14ac:dyDescent="0.3">
      <c r="A95" s="1411" t="s">
        <v>474</v>
      </c>
      <c r="B95" s="1412"/>
      <c r="C95" s="1411" t="s">
        <v>475</v>
      </c>
      <c r="D95" s="1412"/>
      <c r="E95" s="1411" t="s">
        <v>476</v>
      </c>
      <c r="F95" s="1412"/>
      <c r="G95" s="1411" t="s">
        <v>477</v>
      </c>
      <c r="H95" s="1421"/>
    </row>
    <row r="96" spans="1:8" ht="13.5" customHeight="1" outlineLevel="1" thickBot="1" x14ac:dyDescent="0.25">
      <c r="A96" s="583" t="s">
        <v>478</v>
      </c>
      <c r="B96" s="583" t="s">
        <v>479</v>
      </c>
      <c r="C96" s="583" t="s">
        <v>478</v>
      </c>
      <c r="D96" s="583" t="s">
        <v>479</v>
      </c>
      <c r="E96" s="583" t="s">
        <v>478</v>
      </c>
      <c r="F96" s="583" t="s">
        <v>479</v>
      </c>
      <c r="G96" s="583" t="s">
        <v>478</v>
      </c>
      <c r="H96" s="583" t="s">
        <v>479</v>
      </c>
    </row>
    <row r="97" spans="1:8" ht="13.5" customHeight="1" outlineLevel="1" x14ac:dyDescent="0.2">
      <c r="A97" s="584" t="s">
        <v>480</v>
      </c>
      <c r="B97" s="606"/>
      <c r="C97" s="584" t="s">
        <v>480</v>
      </c>
      <c r="D97" s="606"/>
      <c r="E97" s="584" t="s">
        <v>480</v>
      </c>
      <c r="F97" s="606"/>
      <c r="G97" s="584" t="s">
        <v>480</v>
      </c>
      <c r="H97" s="607"/>
    </row>
    <row r="98" spans="1:8" ht="13.5" customHeight="1" outlineLevel="1" x14ac:dyDescent="0.2">
      <c r="A98" s="584" t="s">
        <v>481</v>
      </c>
      <c r="B98" s="606"/>
      <c r="C98" s="584" t="s">
        <v>481</v>
      </c>
      <c r="D98" s="606"/>
      <c r="E98" s="584" t="s">
        <v>481</v>
      </c>
      <c r="F98" s="606"/>
      <c r="G98" s="584" t="s">
        <v>481</v>
      </c>
      <c r="H98" s="607"/>
    </row>
    <row r="99" spans="1:8" ht="13.5" customHeight="1" outlineLevel="1" x14ac:dyDescent="0.2">
      <c r="A99" s="584" t="s">
        <v>482</v>
      </c>
      <c r="B99" s="606"/>
      <c r="C99" s="584" t="s">
        <v>482</v>
      </c>
      <c r="D99" s="606"/>
      <c r="E99" s="584" t="s">
        <v>482</v>
      </c>
      <c r="F99" s="606"/>
      <c r="G99" s="584" t="s">
        <v>482</v>
      </c>
      <c r="H99" s="607"/>
    </row>
    <row r="100" spans="1:8" ht="13.5" customHeight="1" outlineLevel="1" x14ac:dyDescent="0.2">
      <c r="A100" s="584" t="s">
        <v>483</v>
      </c>
      <c r="B100" s="606"/>
      <c r="C100" s="584" t="s">
        <v>483</v>
      </c>
      <c r="D100" s="606"/>
      <c r="E100" s="584" t="s">
        <v>483</v>
      </c>
      <c r="F100" s="606"/>
      <c r="G100" s="584" t="s">
        <v>483</v>
      </c>
      <c r="H100" s="607"/>
    </row>
    <row r="101" spans="1:8" ht="13.5" customHeight="1" outlineLevel="1" x14ac:dyDescent="0.2">
      <c r="A101" s="584" t="s">
        <v>484</v>
      </c>
      <c r="B101" s="606"/>
      <c r="C101" s="584" t="s">
        <v>484</v>
      </c>
      <c r="D101" s="606"/>
      <c r="E101" s="584" t="s">
        <v>484</v>
      </c>
      <c r="F101" s="606"/>
      <c r="G101" s="584" t="s">
        <v>484</v>
      </c>
      <c r="H101" s="607"/>
    </row>
    <row r="102" spans="1:8" ht="13.5" customHeight="1" outlineLevel="1" x14ac:dyDescent="0.2">
      <c r="A102" s="584" t="s">
        <v>485</v>
      </c>
      <c r="B102" s="606"/>
      <c r="C102" s="584" t="s">
        <v>485</v>
      </c>
      <c r="D102" s="606"/>
      <c r="E102" s="584" t="s">
        <v>485</v>
      </c>
      <c r="F102" s="606"/>
      <c r="G102" s="584" t="s">
        <v>485</v>
      </c>
      <c r="H102" s="607"/>
    </row>
    <row r="103" spans="1:8" ht="13.5" customHeight="1" outlineLevel="1" x14ac:dyDescent="0.2">
      <c r="A103" s="584" t="s">
        <v>486</v>
      </c>
      <c r="B103" s="606"/>
      <c r="C103" s="584" t="s">
        <v>486</v>
      </c>
      <c r="D103" s="606"/>
      <c r="E103" s="584" t="s">
        <v>486</v>
      </c>
      <c r="F103" s="606"/>
      <c r="G103" s="584" t="s">
        <v>486</v>
      </c>
      <c r="H103" s="607"/>
    </row>
    <row r="104" spans="1:8" ht="13.5" customHeight="1" outlineLevel="1" x14ac:dyDescent="0.2">
      <c r="A104" s="584" t="s">
        <v>487</v>
      </c>
      <c r="B104" s="606"/>
      <c r="C104" s="584" t="s">
        <v>487</v>
      </c>
      <c r="D104" s="606"/>
      <c r="E104" s="584" t="s">
        <v>487</v>
      </c>
      <c r="F104" s="606"/>
      <c r="G104" s="584" t="s">
        <v>487</v>
      </c>
      <c r="H104" s="607"/>
    </row>
    <row r="105" spans="1:8" ht="13.5" customHeight="1" outlineLevel="1" x14ac:dyDescent="0.2">
      <c r="A105" s="584" t="s">
        <v>488</v>
      </c>
      <c r="B105" s="606"/>
      <c r="C105" s="584" t="s">
        <v>488</v>
      </c>
      <c r="D105" s="606"/>
      <c r="E105" s="584" t="s">
        <v>488</v>
      </c>
      <c r="F105" s="606"/>
      <c r="G105" s="584" t="s">
        <v>488</v>
      </c>
      <c r="H105" s="607"/>
    </row>
    <row r="106" spans="1:8" ht="13.5" customHeight="1" outlineLevel="1" x14ac:dyDescent="0.2">
      <c r="A106" s="584" t="s">
        <v>489</v>
      </c>
      <c r="B106" s="606"/>
      <c r="C106" s="584" t="s">
        <v>489</v>
      </c>
      <c r="D106" s="606"/>
      <c r="E106" s="584" t="s">
        <v>489</v>
      </c>
      <c r="F106" s="606"/>
      <c r="G106" s="584" t="s">
        <v>489</v>
      </c>
      <c r="H106" s="607"/>
    </row>
    <row r="107" spans="1:8" ht="13.5" customHeight="1" outlineLevel="1" x14ac:dyDescent="0.2">
      <c r="A107" s="584" t="s">
        <v>490</v>
      </c>
      <c r="B107" s="606"/>
      <c r="C107" s="584" t="s">
        <v>490</v>
      </c>
      <c r="D107" s="606"/>
      <c r="E107" s="584" t="s">
        <v>490</v>
      </c>
      <c r="F107" s="606"/>
      <c r="G107" s="584" t="s">
        <v>490</v>
      </c>
      <c r="H107" s="607"/>
    </row>
    <row r="108" spans="1:8" ht="13.5" customHeight="1" outlineLevel="1" x14ac:dyDescent="0.2">
      <c r="A108" s="584" t="s">
        <v>491</v>
      </c>
      <c r="B108" s="606"/>
      <c r="C108" s="584" t="s">
        <v>491</v>
      </c>
      <c r="D108" s="606"/>
      <c r="E108" s="584" t="s">
        <v>491</v>
      </c>
      <c r="F108" s="606"/>
      <c r="G108" s="584" t="s">
        <v>491</v>
      </c>
      <c r="H108" s="607"/>
    </row>
    <row r="109" spans="1:8" ht="13.5" customHeight="1" outlineLevel="1" x14ac:dyDescent="0.2">
      <c r="A109" s="584" t="s">
        <v>492</v>
      </c>
      <c r="B109" s="606"/>
      <c r="C109" s="584" t="s">
        <v>492</v>
      </c>
      <c r="D109" s="606"/>
      <c r="E109" s="584" t="s">
        <v>492</v>
      </c>
      <c r="F109" s="606"/>
      <c r="G109" s="584" t="s">
        <v>492</v>
      </c>
      <c r="H109" s="607"/>
    </row>
    <row r="110" spans="1:8" ht="14.25" thickBot="1" x14ac:dyDescent="0.3">
      <c r="A110" s="585" t="s">
        <v>493</v>
      </c>
      <c r="B110" s="586">
        <f>SUM(B97:B109)</f>
        <v>0</v>
      </c>
      <c r="C110" s="585" t="s">
        <v>493</v>
      </c>
      <c r="D110" s="586">
        <f>SUM(D97:D109)</f>
        <v>0</v>
      </c>
      <c r="E110" s="585" t="s">
        <v>493</v>
      </c>
      <c r="F110" s="586">
        <f>SUM(F97:F109)</f>
        <v>0</v>
      </c>
      <c r="G110" s="585" t="s">
        <v>493</v>
      </c>
      <c r="H110" s="587">
        <f>SUM(H97:H109)</f>
        <v>0</v>
      </c>
    </row>
    <row r="111" spans="1:8" ht="14.25" thickBot="1" x14ac:dyDescent="0.3">
      <c r="A111" s="1435" t="s">
        <v>494</v>
      </c>
      <c r="B111" s="1436"/>
      <c r="C111" s="1436"/>
      <c r="D111" s="1436"/>
      <c r="E111" s="1436"/>
      <c r="F111" s="1436"/>
      <c r="G111" s="1437"/>
      <c r="H111" s="588">
        <f>IF((B110+D110+F110+H110)&gt;$F$3,"Demasiadas horas asignadas",(B110+D110+F110+H110))</f>
        <v>0</v>
      </c>
    </row>
    <row r="115" spans="1:8" ht="32.25" customHeight="1" x14ac:dyDescent="0.25">
      <c r="A115" s="568" t="s">
        <v>379</v>
      </c>
      <c r="B115" s="1425" t="s">
        <v>596</v>
      </c>
      <c r="C115" s="1425"/>
      <c r="D115" s="1425"/>
      <c r="E115" s="1419">
        <f>A3</f>
        <v>0</v>
      </c>
      <c r="F115" s="1420"/>
      <c r="G115" s="1426" t="s">
        <v>608</v>
      </c>
      <c r="H115" s="1427"/>
    </row>
    <row r="116" spans="1:8" ht="26.25" x14ac:dyDescent="0.25">
      <c r="A116" s="571">
        <f>H137*E11</f>
        <v>0</v>
      </c>
      <c r="B116" s="572"/>
      <c r="C116" s="572"/>
      <c r="D116" s="569" t="s">
        <v>402</v>
      </c>
      <c r="E116" s="570">
        <f>E90+1</f>
        <v>2019</v>
      </c>
      <c r="F116" s="570"/>
      <c r="G116" s="602" t="s">
        <v>609</v>
      </c>
      <c r="H116" s="603"/>
    </row>
    <row r="117" spans="1:8" ht="44.25" customHeight="1" x14ac:dyDescent="0.25">
      <c r="A117" s="574" t="s">
        <v>380</v>
      </c>
      <c r="B117" s="572"/>
      <c r="C117" s="572"/>
      <c r="D117" s="569"/>
      <c r="E117" s="570"/>
      <c r="F117" s="570"/>
      <c r="G117" s="575" t="s">
        <v>381</v>
      </c>
      <c r="H117" s="576">
        <f>'Planificación contratos'!D17</f>
        <v>20923.107847790277</v>
      </c>
    </row>
    <row r="118" spans="1:8" ht="18" x14ac:dyDescent="0.25">
      <c r="A118" s="571">
        <f>$A$40</f>
        <v>0</v>
      </c>
      <c r="B118" s="572"/>
      <c r="C118" s="572"/>
      <c r="D118" s="569"/>
      <c r="E118" s="570"/>
      <c r="F118" s="570"/>
      <c r="G118" s="577"/>
      <c r="H118" s="578"/>
    </row>
    <row r="119" spans="1:8" ht="16.5" customHeight="1" x14ac:dyDescent="0.2">
      <c r="A119" s="590" t="s">
        <v>611</v>
      </c>
      <c r="B119" s="590" t="s">
        <v>612</v>
      </c>
      <c r="C119" s="553" t="s">
        <v>611</v>
      </c>
      <c r="D119" s="553" t="s">
        <v>612</v>
      </c>
      <c r="E119" s="553" t="s">
        <v>611</v>
      </c>
      <c r="F119" s="553" t="s">
        <v>612</v>
      </c>
      <c r="G119" s="553" t="s">
        <v>611</v>
      </c>
      <c r="H119" s="553" t="s">
        <v>612</v>
      </c>
    </row>
    <row r="120" spans="1:8" ht="16.5" customHeight="1" thickBot="1" x14ac:dyDescent="0.25">
      <c r="A120" s="604"/>
      <c r="B120" s="605"/>
      <c r="C120" s="605"/>
      <c r="D120" s="605"/>
      <c r="E120" s="605"/>
      <c r="F120" s="605"/>
      <c r="G120" s="605"/>
      <c r="H120" s="605"/>
    </row>
    <row r="121" spans="1:8" ht="16.5" thickBot="1" x14ac:dyDescent="0.3">
      <c r="A121" s="1411" t="s">
        <v>474</v>
      </c>
      <c r="B121" s="1412"/>
      <c r="C121" s="1411" t="s">
        <v>475</v>
      </c>
      <c r="D121" s="1412"/>
      <c r="E121" s="1411" t="s">
        <v>476</v>
      </c>
      <c r="F121" s="1412"/>
      <c r="G121" s="1411" t="s">
        <v>477</v>
      </c>
      <c r="H121" s="1421"/>
    </row>
    <row r="122" spans="1:8" ht="13.5" outlineLevel="1" thickBot="1" x14ac:dyDescent="0.25">
      <c r="A122" s="583" t="s">
        <v>478</v>
      </c>
      <c r="B122" s="583" t="s">
        <v>479</v>
      </c>
      <c r="C122" s="583" t="s">
        <v>478</v>
      </c>
      <c r="D122" s="583" t="s">
        <v>479</v>
      </c>
      <c r="E122" s="583" t="s">
        <v>478</v>
      </c>
      <c r="F122" s="583" t="s">
        <v>479</v>
      </c>
      <c r="G122" s="583" t="s">
        <v>478</v>
      </c>
      <c r="H122" s="583" t="s">
        <v>479</v>
      </c>
    </row>
    <row r="123" spans="1:8" ht="13.5" outlineLevel="1" x14ac:dyDescent="0.2">
      <c r="A123" s="584" t="s">
        <v>480</v>
      </c>
      <c r="B123" s="606"/>
      <c r="C123" s="584" t="s">
        <v>480</v>
      </c>
      <c r="D123" s="606"/>
      <c r="E123" s="584" t="s">
        <v>480</v>
      </c>
      <c r="F123" s="606"/>
      <c r="G123" s="584" t="s">
        <v>480</v>
      </c>
      <c r="H123" s="607"/>
    </row>
    <row r="124" spans="1:8" ht="13.5" outlineLevel="1" x14ac:dyDescent="0.2">
      <c r="A124" s="584" t="s">
        <v>481</v>
      </c>
      <c r="B124" s="606"/>
      <c r="C124" s="584" t="s">
        <v>481</v>
      </c>
      <c r="D124" s="606"/>
      <c r="E124" s="584" t="s">
        <v>481</v>
      </c>
      <c r="F124" s="606"/>
      <c r="G124" s="584" t="s">
        <v>481</v>
      </c>
      <c r="H124" s="607"/>
    </row>
    <row r="125" spans="1:8" ht="13.5" outlineLevel="1" x14ac:dyDescent="0.2">
      <c r="A125" s="584" t="s">
        <v>482</v>
      </c>
      <c r="B125" s="606"/>
      <c r="C125" s="584" t="s">
        <v>482</v>
      </c>
      <c r="D125" s="606"/>
      <c r="E125" s="584" t="s">
        <v>482</v>
      </c>
      <c r="F125" s="606"/>
      <c r="G125" s="584" t="s">
        <v>482</v>
      </c>
      <c r="H125" s="607"/>
    </row>
    <row r="126" spans="1:8" ht="13.5" outlineLevel="1" x14ac:dyDescent="0.2">
      <c r="A126" s="584" t="s">
        <v>483</v>
      </c>
      <c r="B126" s="606"/>
      <c r="C126" s="584" t="s">
        <v>483</v>
      </c>
      <c r="D126" s="606"/>
      <c r="E126" s="584" t="s">
        <v>483</v>
      </c>
      <c r="F126" s="606"/>
      <c r="G126" s="584" t="s">
        <v>483</v>
      </c>
      <c r="H126" s="607"/>
    </row>
    <row r="127" spans="1:8" ht="13.5" outlineLevel="1" x14ac:dyDescent="0.2">
      <c r="A127" s="584" t="s">
        <v>484</v>
      </c>
      <c r="B127" s="606"/>
      <c r="C127" s="584" t="s">
        <v>484</v>
      </c>
      <c r="D127" s="606"/>
      <c r="E127" s="584" t="s">
        <v>484</v>
      </c>
      <c r="F127" s="606"/>
      <c r="G127" s="584" t="s">
        <v>484</v>
      </c>
      <c r="H127" s="607"/>
    </row>
    <row r="128" spans="1:8" ht="13.5" outlineLevel="1" x14ac:dyDescent="0.2">
      <c r="A128" s="584" t="s">
        <v>485</v>
      </c>
      <c r="B128" s="606"/>
      <c r="C128" s="584" t="s">
        <v>485</v>
      </c>
      <c r="D128" s="606"/>
      <c r="E128" s="584" t="s">
        <v>485</v>
      </c>
      <c r="F128" s="606"/>
      <c r="G128" s="584" t="s">
        <v>485</v>
      </c>
      <c r="H128" s="607"/>
    </row>
    <row r="129" spans="1:8" ht="13.5" outlineLevel="1" x14ac:dyDescent="0.2">
      <c r="A129" s="584" t="s">
        <v>486</v>
      </c>
      <c r="B129" s="606"/>
      <c r="C129" s="584" t="s">
        <v>486</v>
      </c>
      <c r="D129" s="606"/>
      <c r="E129" s="584" t="s">
        <v>486</v>
      </c>
      <c r="F129" s="606"/>
      <c r="G129" s="584" t="s">
        <v>486</v>
      </c>
      <c r="H129" s="607"/>
    </row>
    <row r="130" spans="1:8" ht="13.5" outlineLevel="1" x14ac:dyDescent="0.2">
      <c r="A130" s="584" t="s">
        <v>487</v>
      </c>
      <c r="B130" s="606"/>
      <c r="C130" s="584" t="s">
        <v>487</v>
      </c>
      <c r="D130" s="606"/>
      <c r="E130" s="584" t="s">
        <v>487</v>
      </c>
      <c r="F130" s="606"/>
      <c r="G130" s="584" t="s">
        <v>487</v>
      </c>
      <c r="H130" s="607"/>
    </row>
    <row r="131" spans="1:8" ht="13.5" outlineLevel="1" x14ac:dyDescent="0.2">
      <c r="A131" s="584" t="s">
        <v>488</v>
      </c>
      <c r="B131" s="606"/>
      <c r="C131" s="584" t="s">
        <v>488</v>
      </c>
      <c r="D131" s="606"/>
      <c r="E131" s="584" t="s">
        <v>488</v>
      </c>
      <c r="F131" s="606"/>
      <c r="G131" s="584" t="s">
        <v>488</v>
      </c>
      <c r="H131" s="607"/>
    </row>
    <row r="132" spans="1:8" ht="13.5" outlineLevel="1" x14ac:dyDescent="0.2">
      <c r="A132" s="584" t="s">
        <v>489</v>
      </c>
      <c r="B132" s="606"/>
      <c r="C132" s="584" t="s">
        <v>489</v>
      </c>
      <c r="D132" s="606"/>
      <c r="E132" s="584" t="s">
        <v>489</v>
      </c>
      <c r="F132" s="606"/>
      <c r="G132" s="584" t="s">
        <v>489</v>
      </c>
      <c r="H132" s="607"/>
    </row>
    <row r="133" spans="1:8" ht="13.5" outlineLevel="1" x14ac:dyDescent="0.2">
      <c r="A133" s="584" t="s">
        <v>490</v>
      </c>
      <c r="B133" s="606"/>
      <c r="C133" s="584" t="s">
        <v>490</v>
      </c>
      <c r="D133" s="606"/>
      <c r="E133" s="584" t="s">
        <v>490</v>
      </c>
      <c r="F133" s="606"/>
      <c r="G133" s="584" t="s">
        <v>490</v>
      </c>
      <c r="H133" s="607"/>
    </row>
    <row r="134" spans="1:8" ht="13.5" outlineLevel="1" x14ac:dyDescent="0.2">
      <c r="A134" s="584" t="s">
        <v>491</v>
      </c>
      <c r="B134" s="606"/>
      <c r="C134" s="584" t="s">
        <v>491</v>
      </c>
      <c r="D134" s="606"/>
      <c r="E134" s="584" t="s">
        <v>491</v>
      </c>
      <c r="F134" s="606"/>
      <c r="G134" s="584" t="s">
        <v>491</v>
      </c>
      <c r="H134" s="607"/>
    </row>
    <row r="135" spans="1:8" ht="13.5" outlineLevel="1" x14ac:dyDescent="0.2">
      <c r="A135" s="584" t="s">
        <v>492</v>
      </c>
      <c r="B135" s="606"/>
      <c r="C135" s="584" t="s">
        <v>492</v>
      </c>
      <c r="D135" s="606"/>
      <c r="E135" s="584" t="s">
        <v>492</v>
      </c>
      <c r="F135" s="606"/>
      <c r="G135" s="584" t="s">
        <v>492</v>
      </c>
      <c r="H135" s="607"/>
    </row>
    <row r="136" spans="1:8" ht="14.25" thickBot="1" x14ac:dyDescent="0.3">
      <c r="A136" s="585" t="s">
        <v>493</v>
      </c>
      <c r="B136" s="586">
        <f>SUM(B123:B135)</f>
        <v>0</v>
      </c>
      <c r="C136" s="585" t="s">
        <v>493</v>
      </c>
      <c r="D136" s="586">
        <f>SUM(D123:D135)</f>
        <v>0</v>
      </c>
      <c r="E136" s="585" t="s">
        <v>493</v>
      </c>
      <c r="F136" s="586">
        <f>SUM(F123:F135)</f>
        <v>0</v>
      </c>
      <c r="G136" s="585" t="s">
        <v>493</v>
      </c>
      <c r="H136" s="587">
        <f>SUM(H123:H135)</f>
        <v>0</v>
      </c>
    </row>
    <row r="137" spans="1:8" ht="14.25" thickBot="1" x14ac:dyDescent="0.3">
      <c r="A137" s="1435" t="s">
        <v>494</v>
      </c>
      <c r="B137" s="1436"/>
      <c r="C137" s="1436"/>
      <c r="D137" s="1436"/>
      <c r="E137" s="1436"/>
      <c r="F137" s="1436"/>
      <c r="G137" s="1437"/>
      <c r="H137" s="588">
        <f>IF((B136+D136+F136+H136)&gt;$F$3,"Demasiadas horas asignadas",(B136+D136+F136+H136))</f>
        <v>0</v>
      </c>
    </row>
    <row r="138" spans="1:8" ht="13.5" x14ac:dyDescent="0.25">
      <c r="A138" s="591"/>
      <c r="B138" s="591"/>
      <c r="C138" s="591"/>
      <c r="D138" s="591"/>
      <c r="E138" s="591"/>
      <c r="F138" s="591"/>
      <c r="G138" s="591"/>
      <c r="H138" s="592"/>
    </row>
    <row r="139" spans="1:8" ht="13.5" x14ac:dyDescent="0.25">
      <c r="A139" s="591"/>
      <c r="B139" s="591"/>
      <c r="C139" s="591"/>
      <c r="D139" s="591"/>
      <c r="E139" s="591"/>
      <c r="F139" s="591"/>
      <c r="G139" s="591"/>
      <c r="H139" s="592"/>
    </row>
    <row r="140" spans="1:8" ht="13.5" x14ac:dyDescent="0.25">
      <c r="A140" s="591"/>
      <c r="B140" s="591"/>
      <c r="C140" s="591"/>
      <c r="D140" s="591"/>
      <c r="E140" s="591"/>
      <c r="F140" s="591"/>
      <c r="G140" s="591"/>
      <c r="H140" s="592"/>
    </row>
    <row r="143" spans="1:8" ht="18" x14ac:dyDescent="0.25">
      <c r="B143" s="1425" t="s">
        <v>598</v>
      </c>
      <c r="C143" s="1425"/>
      <c r="D143" s="1425"/>
      <c r="E143" s="1431">
        <f>A3</f>
        <v>0</v>
      </c>
      <c r="F143" s="1431"/>
    </row>
    <row r="144" spans="1:8" ht="13.5" thickBot="1" x14ac:dyDescent="0.25">
      <c r="F144" s="567"/>
    </row>
    <row r="145" spans="1:7" ht="16.5" customHeight="1" thickBot="1" x14ac:dyDescent="0.25">
      <c r="A145" s="1438" t="s">
        <v>519</v>
      </c>
      <c r="B145" s="1439"/>
      <c r="C145" s="1439"/>
      <c r="D145" s="1439"/>
      <c r="E145" s="1439"/>
      <c r="F145" s="1439"/>
      <c r="G145" s="1440"/>
    </row>
    <row r="146" spans="1:7" ht="26.25" customHeight="1" outlineLevel="1" thickBot="1" x14ac:dyDescent="0.25">
      <c r="A146" s="1416" t="s">
        <v>496</v>
      </c>
      <c r="B146" s="1417"/>
      <c r="C146" s="1417"/>
      <c r="D146" s="1417"/>
      <c r="E146" s="1418"/>
      <c r="F146" s="593" t="s">
        <v>497</v>
      </c>
      <c r="G146" s="594" t="s">
        <v>495</v>
      </c>
    </row>
    <row r="147" spans="1:7" outlineLevel="1" x14ac:dyDescent="0.2">
      <c r="A147" s="1402"/>
      <c r="B147" s="1403"/>
      <c r="C147" s="1403"/>
      <c r="D147" s="1403"/>
      <c r="E147" s="1404"/>
      <c r="F147" s="608"/>
      <c r="G147" s="595">
        <f>$D$8-F147</f>
        <v>2944.027397260274</v>
      </c>
    </row>
    <row r="148" spans="1:7" outlineLevel="1" x14ac:dyDescent="0.2">
      <c r="A148" s="1413"/>
      <c r="B148" s="1414"/>
      <c r="C148" s="1414"/>
      <c r="D148" s="1414"/>
      <c r="E148" s="1415"/>
      <c r="F148" s="609"/>
      <c r="G148" s="596">
        <f t="shared" ref="G148:G153" si="0">IF(F148&gt;0,(G147-F148), )</f>
        <v>0</v>
      </c>
    </row>
    <row r="149" spans="1:7" outlineLevel="1" x14ac:dyDescent="0.2">
      <c r="A149" s="1413"/>
      <c r="B149" s="1414"/>
      <c r="C149" s="1414"/>
      <c r="D149" s="1414"/>
      <c r="E149" s="1415"/>
      <c r="F149" s="610"/>
      <c r="G149" s="596">
        <f t="shared" si="0"/>
        <v>0</v>
      </c>
    </row>
    <row r="150" spans="1:7" outlineLevel="1" x14ac:dyDescent="0.2">
      <c r="A150" s="1405"/>
      <c r="B150" s="1406"/>
      <c r="C150" s="1406"/>
      <c r="D150" s="1406"/>
      <c r="E150" s="1407"/>
      <c r="F150" s="611"/>
      <c r="G150" s="596">
        <f t="shared" si="0"/>
        <v>0</v>
      </c>
    </row>
    <row r="151" spans="1:7" outlineLevel="1" x14ac:dyDescent="0.2">
      <c r="A151" s="1405"/>
      <c r="B151" s="1406"/>
      <c r="C151" s="1406"/>
      <c r="D151" s="1406"/>
      <c r="E151" s="1407"/>
      <c r="F151" s="612"/>
      <c r="G151" s="596">
        <f t="shared" si="0"/>
        <v>0</v>
      </c>
    </row>
    <row r="152" spans="1:7" outlineLevel="1" x14ac:dyDescent="0.2">
      <c r="A152" s="1432"/>
      <c r="B152" s="1433"/>
      <c r="C152" s="1433"/>
      <c r="D152" s="1433"/>
      <c r="E152" s="1434"/>
      <c r="F152" s="612"/>
      <c r="G152" s="596">
        <f t="shared" si="0"/>
        <v>0</v>
      </c>
    </row>
    <row r="153" spans="1:7" ht="13.5" outlineLevel="1" thickBot="1" x14ac:dyDescent="0.25">
      <c r="A153" s="1428"/>
      <c r="B153" s="1429"/>
      <c r="C153" s="1429"/>
      <c r="D153" s="1429"/>
      <c r="E153" s="1430"/>
      <c r="F153" s="613"/>
      <c r="G153" s="597">
        <f t="shared" si="0"/>
        <v>0</v>
      </c>
    </row>
    <row r="155" spans="1:7" ht="20.25" x14ac:dyDescent="0.3">
      <c r="G155" s="598">
        <f>D8-(SUM(F147:F153))</f>
        <v>2944.027397260274</v>
      </c>
    </row>
  </sheetData>
  <sheetProtection selectLockedCells="1"/>
  <mergeCells count="77">
    <mergeCell ref="A150:E150"/>
    <mergeCell ref="A151:E151"/>
    <mergeCell ref="A152:E152"/>
    <mergeCell ref="A153:E153"/>
    <mergeCell ref="A146:E146"/>
    <mergeCell ref="A147:E147"/>
    <mergeCell ref="A148:E148"/>
    <mergeCell ref="A149:E149"/>
    <mergeCell ref="A137:G137"/>
    <mergeCell ref="B143:D143"/>
    <mergeCell ref="E143:F143"/>
    <mergeCell ref="A145:G145"/>
    <mergeCell ref="A121:B121"/>
    <mergeCell ref="C121:D121"/>
    <mergeCell ref="E121:F121"/>
    <mergeCell ref="G121:H121"/>
    <mergeCell ref="A111:G111"/>
    <mergeCell ref="B115:D115"/>
    <mergeCell ref="E115:F115"/>
    <mergeCell ref="G115:H115"/>
    <mergeCell ref="A95:B95"/>
    <mergeCell ref="C95:D95"/>
    <mergeCell ref="E95:F95"/>
    <mergeCell ref="G95:H95"/>
    <mergeCell ref="A85:G85"/>
    <mergeCell ref="B89:D89"/>
    <mergeCell ref="E89:F89"/>
    <mergeCell ref="G89:H89"/>
    <mergeCell ref="A69:B69"/>
    <mergeCell ref="C69:D69"/>
    <mergeCell ref="E69:F69"/>
    <mergeCell ref="G69:H69"/>
    <mergeCell ref="A59:G59"/>
    <mergeCell ref="B63:D63"/>
    <mergeCell ref="E63:F63"/>
    <mergeCell ref="G63:H63"/>
    <mergeCell ref="G37:H37"/>
    <mergeCell ref="A43:B43"/>
    <mergeCell ref="C43:D43"/>
    <mergeCell ref="E43:F43"/>
    <mergeCell ref="G43:H43"/>
    <mergeCell ref="B35:E35"/>
    <mergeCell ref="B37:D37"/>
    <mergeCell ref="E37:F37"/>
    <mergeCell ref="A19:B19"/>
    <mergeCell ref="A20:B20"/>
    <mergeCell ref="A21:B21"/>
    <mergeCell ref="A22:B22"/>
    <mergeCell ref="A27:A29"/>
    <mergeCell ref="B27:B29"/>
    <mergeCell ref="D6:E6"/>
    <mergeCell ref="A8:A10"/>
    <mergeCell ref="B8:B10"/>
    <mergeCell ref="G9:H9"/>
    <mergeCell ref="A23:B23"/>
    <mergeCell ref="C17:H17"/>
    <mergeCell ref="G13:H13"/>
    <mergeCell ref="A18:B18"/>
    <mergeCell ref="C18:F18"/>
    <mergeCell ref="G18:H18"/>
    <mergeCell ref="A1:H1"/>
    <mergeCell ref="A2:B2"/>
    <mergeCell ref="A3:B3"/>
    <mergeCell ref="D5:E5"/>
    <mergeCell ref="G5:H5"/>
    <mergeCell ref="K28:K29"/>
    <mergeCell ref="L28:L29"/>
    <mergeCell ref="C27:C29"/>
    <mergeCell ref="D27:D29"/>
    <mergeCell ref="E27:E29"/>
    <mergeCell ref="F27:I27"/>
    <mergeCell ref="J27:L27"/>
    <mergeCell ref="F28:F29"/>
    <mergeCell ref="G28:G29"/>
    <mergeCell ref="H28:H29"/>
    <mergeCell ref="I28:I29"/>
    <mergeCell ref="J28:J29"/>
  </mergeCells>
  <phoneticPr fontId="3" type="noConversion"/>
  <conditionalFormatting sqref="G155">
    <cfRule type="cellIs" dxfId="71" priority="3" stopIfTrue="1" operator="greaterThan">
      <formula>0</formula>
    </cfRule>
  </conditionalFormatting>
  <conditionalFormatting sqref="G147:G153">
    <cfRule type="cellIs" dxfId="70" priority="4" stopIfTrue="1" operator="equal">
      <formula>0</formula>
    </cfRule>
  </conditionalFormatting>
  <conditionalFormatting sqref="H8">
    <cfRule type="cellIs" dxfId="69" priority="1" stopIfTrue="1" operator="lessThan">
      <formula>0</formula>
    </cfRule>
    <cfRule type="cellIs" priority="2" stopIfTrue="1" operator="lessThan">
      <formula>0</formula>
    </cfRule>
  </conditionalFormatting>
  <dataValidations count="9">
    <dataValidation type="list" allowBlank="1" showInputMessage="1" showErrorMessage="1" sqref="D6:E6">
      <formula1>"CONTRATO,BECA"</formula1>
    </dataValidation>
    <dataValidation type="list" allowBlank="1" showInputMessage="1" showErrorMessage="1" sqref="E14">
      <formula1>"Propio,Externo"</formula1>
    </dataValidation>
    <dataValidation type="whole" operator="greaterThan" allowBlank="1" showErrorMessage="1" errorTitle="NÚMERO DE HORAS" error="Esta casilla sólo admite números enteros mayores que cero. " promptTitle="Horas imputadas por tarea" prompt="Señale el número de horas totales que se imputan al proyecto para esta tarea y para la persona que se declara." sqref="F147:F153">
      <formula1>0</formula1>
    </dataValidation>
    <dataValidation type="list" allowBlank="1" showInputMessage="1" showErrorMessage="1" sqref="G37:H37 G63:H63 G89:H89 G115:H115">
      <formula1>"PLANIFICACIÓN INICIAL,MODIFICACION 1,MODIFICACIÓN 2,MODIFICACIÓN 3"</formula1>
    </dataValidation>
    <dataValidation type="list" allowBlank="1" showErrorMessage="1" errorTitle="Escoja una tarea de la lista" error="Si la lista de tareas o su carga horaria han cambiado, por favor, comuníquelo a la OTRI-UCM en el 6472." promptTitle="Asignación de tareas" prompt="Declare la tarea de investigación en la que ha participado la persona cuyas horas se declaran. Sólo puede escoger entre las tareas del listado, que coinciden con las declaradas en la solicitud." sqref="A147:E153">
      <formula1>TAREAS</formula1>
    </dataValidation>
    <dataValidation type="list" showInputMessage="1" showErrorMessage="1" sqref="D3">
      <formula1>CATPROF</formula1>
    </dataValidation>
    <dataValidation type="date" operator="lessThanOrEqual" allowBlank="1" showInputMessage="1" showErrorMessage="1" errorTitle="ERROR EN FECHA" error="La fecha de finalización del último trimestre presupuestado no puede superar la del final del proyecto. " sqref="H120">
      <formula1>B14</formula1>
    </dataValidation>
    <dataValidation type="date" operator="greaterThan" allowBlank="1" showInputMessage="1" showErrorMessage="1" errorTitle="ERROR EN FECHA" error="Debe introducir un valor posterior a fecha fin del último trimestre presupuestado_x000a_" sqref="A120 A68 A94">
      <formula1>H42</formula1>
    </dataValidation>
    <dataValidation type="date" operator="greaterThanOrEqual" allowBlank="1" showInputMessage="1" showErrorMessage="1" errorTitle="ERROR EN FECHA " error="Debe introducir una fecha que sea igual o posterior a la fecha de inicio del proyecto" sqref="A42">
      <formula1>B13</formula1>
    </dataValidation>
  </dataValidations>
  <hyperlinks>
    <hyperlink ref="A18:B18" location="'Planificación contratos'!A1" display="Volver a planificación de contratos"/>
  </hyperlinks>
  <pageMargins left="0.75" right="0.75" top="1" bottom="1" header="0" footer="0"/>
  <headerFooter alignWithMargins="0"/>
  <drawing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8"/>
  </sheetPr>
  <dimension ref="A1:N155"/>
  <sheetViews>
    <sheetView showGridLines="0" zoomScale="70" workbookViewId="0">
      <selection sqref="A1:H1"/>
    </sheetView>
  </sheetViews>
  <sheetFormatPr baseColWidth="10" defaultColWidth="11.42578125" defaultRowHeight="12.75" outlineLevelRow="1" x14ac:dyDescent="0.2"/>
  <cols>
    <col min="1" max="8" width="22.7109375" style="553" customWidth="1"/>
    <col min="9" max="9" width="17.140625" style="548" bestFit="1" customWidth="1"/>
    <col min="10" max="10" width="29.140625" style="548" bestFit="1" customWidth="1"/>
    <col min="11" max="11" width="13.42578125" style="548" bestFit="1" customWidth="1"/>
    <col min="12" max="12" width="14.85546875" style="548" bestFit="1" customWidth="1"/>
    <col min="13" max="13" width="13.42578125" style="548" bestFit="1" customWidth="1"/>
    <col min="14" max="16384" width="11.42578125" style="548"/>
  </cols>
  <sheetData>
    <row r="1" spans="1:10" ht="61.5" customHeight="1" thickBot="1" x14ac:dyDescent="0.25">
      <c r="A1" s="1441" t="s">
        <v>597</v>
      </c>
      <c r="B1" s="1442"/>
      <c r="C1" s="1442"/>
      <c r="D1" s="1442"/>
      <c r="E1" s="1442"/>
      <c r="F1" s="1442"/>
      <c r="G1" s="1442"/>
      <c r="H1" s="1442"/>
    </row>
    <row r="2" spans="1:10" ht="14.25" customHeight="1" thickBot="1" x14ac:dyDescent="0.25">
      <c r="A2" s="1438" t="s">
        <v>226</v>
      </c>
      <c r="B2" s="1448"/>
      <c r="C2" s="549" t="s">
        <v>468</v>
      </c>
      <c r="D2" s="550" t="s">
        <v>469</v>
      </c>
      <c r="E2" s="551" t="s">
        <v>470</v>
      </c>
      <c r="F2" s="551" t="s">
        <v>471</v>
      </c>
      <c r="G2" s="551" t="s">
        <v>472</v>
      </c>
      <c r="H2" s="551" t="s">
        <v>473</v>
      </c>
    </row>
    <row r="3" spans="1:10" ht="15.75" thickBot="1" x14ac:dyDescent="0.25">
      <c r="A3" s="1449"/>
      <c r="B3" s="1450"/>
      <c r="C3" s="599"/>
      <c r="D3" s="600" t="s">
        <v>228</v>
      </c>
      <c r="E3" s="600"/>
      <c r="F3" s="552">
        <f>IF($E$14="Propio",987,1470)</f>
        <v>1470</v>
      </c>
      <c r="G3" s="741">
        <f>B30</f>
        <v>40909</v>
      </c>
      <c r="H3" s="741">
        <f>C30</f>
        <v>41639</v>
      </c>
    </row>
    <row r="4" spans="1:10" ht="27" thickBot="1" x14ac:dyDescent="0.25">
      <c r="A4" s="546"/>
      <c r="B4" s="547"/>
      <c r="C4" s="547"/>
      <c r="D4" s="547"/>
      <c r="E4" s="547"/>
      <c r="F4" s="547"/>
      <c r="G4" s="547"/>
      <c r="H4" s="547"/>
    </row>
    <row r="5" spans="1:10" ht="16.5" thickBot="1" x14ac:dyDescent="0.3">
      <c r="A5" s="210" t="s">
        <v>635</v>
      </c>
      <c r="B5" s="211">
        <f>'Solicitud para cumplimentar'!B4:J4</f>
        <v>0</v>
      </c>
      <c r="D5" s="1446" t="s">
        <v>382</v>
      </c>
      <c r="E5" s="1447"/>
      <c r="G5" s="1452" t="s">
        <v>772</v>
      </c>
      <c r="H5" s="1452"/>
      <c r="I5" s="566"/>
      <c r="J5" s="355"/>
    </row>
    <row r="6" spans="1:10" ht="32.25" thickBot="1" x14ac:dyDescent="0.3">
      <c r="A6" s="213" t="s">
        <v>636</v>
      </c>
      <c r="B6" s="214">
        <f>'Solicitud para cumplimentar'!B6:M6</f>
        <v>0</v>
      </c>
      <c r="D6" s="1444"/>
      <c r="E6" s="1445"/>
      <c r="G6" s="554" t="s">
        <v>766</v>
      </c>
      <c r="H6" s="555" t="s">
        <v>767</v>
      </c>
    </row>
    <row r="7" spans="1:10" ht="32.25" thickBot="1" x14ac:dyDescent="0.3">
      <c r="A7" s="213" t="s">
        <v>637</v>
      </c>
      <c r="B7" s="214">
        <f>'Solicitud para cumplimentar'!B8:M8</f>
        <v>0</v>
      </c>
      <c r="D7" s="554" t="s">
        <v>600</v>
      </c>
      <c r="E7" s="555" t="s">
        <v>518</v>
      </c>
      <c r="G7" s="742">
        <f>$K$30</f>
        <v>2944.027397260274</v>
      </c>
      <c r="H7" s="743">
        <f>$H$59+$H$85+$H$111+$H$137</f>
        <v>0</v>
      </c>
    </row>
    <row r="8" spans="1:10" ht="33" thickBot="1" x14ac:dyDescent="0.35">
      <c r="A8" s="1443" t="s">
        <v>638</v>
      </c>
      <c r="B8" s="1451">
        <f>'Solicitud para cumplimentar'!B7:M7</f>
        <v>0</v>
      </c>
      <c r="C8" s="556"/>
      <c r="D8" s="557">
        <f>K30</f>
        <v>2944.027397260274</v>
      </c>
      <c r="E8" s="557">
        <f>SUM(F147:F153)</f>
        <v>0</v>
      </c>
      <c r="G8" s="555" t="s">
        <v>770</v>
      </c>
      <c r="H8" s="744">
        <f>G7-H7</f>
        <v>2944.027397260274</v>
      </c>
    </row>
    <row r="9" spans="1:10" ht="30.75" customHeight="1" thickBot="1" x14ac:dyDescent="0.3">
      <c r="A9" s="1443"/>
      <c r="B9" s="1451"/>
      <c r="G9" s="1453" t="s">
        <v>773</v>
      </c>
      <c r="H9" s="1453"/>
    </row>
    <row r="10" spans="1:10" ht="32.25" thickBot="1" x14ac:dyDescent="0.3">
      <c r="A10" s="1443"/>
      <c r="B10" s="1451"/>
      <c r="D10" s="554" t="s">
        <v>601</v>
      </c>
      <c r="E10" s="558">
        <f>'Planificación contratos'!D10</f>
        <v>60000</v>
      </c>
      <c r="G10" s="745" t="s">
        <v>769</v>
      </c>
      <c r="H10" s="555" t="s">
        <v>775</v>
      </c>
    </row>
    <row r="11" spans="1:10" ht="32.25" thickBot="1" x14ac:dyDescent="0.3">
      <c r="A11" s="213" t="s">
        <v>671</v>
      </c>
      <c r="B11" s="214">
        <f>'Solicitud para cumplimentar'!B9:M9</f>
        <v>0</v>
      </c>
      <c r="D11" s="554" t="s">
        <v>602</v>
      </c>
      <c r="E11" s="558">
        <f>J30</f>
        <v>13.461151902621513</v>
      </c>
      <c r="G11" s="748">
        <f>$L$30</f>
        <v>39630</v>
      </c>
      <c r="H11" s="746">
        <f>$A$40</f>
        <v>0</v>
      </c>
    </row>
    <row r="12" spans="1:10" ht="48.75" thickBot="1" x14ac:dyDescent="0.35">
      <c r="A12" s="213" t="s">
        <v>375</v>
      </c>
      <c r="B12" s="214"/>
      <c r="D12" s="554" t="s">
        <v>603</v>
      </c>
      <c r="E12" s="559">
        <f>E11*D8</f>
        <v>39630</v>
      </c>
      <c r="G12" s="555" t="s">
        <v>771</v>
      </c>
      <c r="H12" s="747">
        <f>G11-H11</f>
        <v>39630</v>
      </c>
      <c r="J12" s="354"/>
    </row>
    <row r="13" spans="1:10" ht="48.75" customHeight="1" thickBot="1" x14ac:dyDescent="0.3">
      <c r="A13" s="213" t="s">
        <v>376</v>
      </c>
      <c r="B13" s="215">
        <f>'Solicitud para cumplimentar'!C11</f>
        <v>0</v>
      </c>
      <c r="D13" s="554" t="s">
        <v>604</v>
      </c>
      <c r="E13" s="558">
        <f>'Planificación contratos'!G10</f>
        <v>37519.876322622069</v>
      </c>
      <c r="G13" s="1453" t="s">
        <v>774</v>
      </c>
      <c r="H13" s="1453"/>
    </row>
    <row r="14" spans="1:10" ht="48.75" thickBot="1" x14ac:dyDescent="0.35">
      <c r="A14" s="216" t="s">
        <v>377</v>
      </c>
      <c r="B14" s="217">
        <f>'Solicitud para cumplimentar'!F11</f>
        <v>0</v>
      </c>
      <c r="D14" s="554" t="s">
        <v>517</v>
      </c>
      <c r="E14" s="601" t="s">
        <v>768</v>
      </c>
      <c r="G14" s="555" t="s">
        <v>771</v>
      </c>
      <c r="H14" s="747">
        <f>$D$8-$E$8</f>
        <v>2944.027397260274</v>
      </c>
      <c r="I14" s="757"/>
      <c r="J14" s="758"/>
    </row>
    <row r="15" spans="1:10" ht="31.5" x14ac:dyDescent="0.25">
      <c r="A15" s="218" t="s">
        <v>445</v>
      </c>
      <c r="B15" s="219" t="str">
        <f>'Programación,alta,seguimiento'!B12</f>
        <v>numero</v>
      </c>
    </row>
    <row r="16" spans="1:10" ht="15.75" x14ac:dyDescent="0.25">
      <c r="A16" s="218"/>
      <c r="B16" s="219"/>
    </row>
    <row r="17" spans="1:14" ht="15" x14ac:dyDescent="0.2">
      <c r="A17" s="548"/>
      <c r="B17" s="548"/>
      <c r="C17" s="1346" t="s">
        <v>336</v>
      </c>
      <c r="D17" s="1346"/>
      <c r="E17" s="1346"/>
      <c r="F17" s="1346"/>
      <c r="G17" s="1346"/>
      <c r="H17" s="1346"/>
    </row>
    <row r="18" spans="1:14" ht="18.75" thickBot="1" x14ac:dyDescent="0.3">
      <c r="A18" s="1454" t="s">
        <v>298</v>
      </c>
      <c r="B18" s="1455"/>
      <c r="C18" s="1478" t="s">
        <v>479</v>
      </c>
      <c r="D18" s="1479"/>
      <c r="E18" s="1479"/>
      <c r="F18" s="1480"/>
      <c r="G18" s="1478" t="s">
        <v>335</v>
      </c>
      <c r="H18" s="1480"/>
    </row>
    <row r="19" spans="1:14" ht="31.5" x14ac:dyDescent="0.2">
      <c r="A19" s="1457" t="str">
        <f>'Planificación contratos'!A21</f>
        <v>Categoría profesional</v>
      </c>
      <c r="B19" s="1458"/>
      <c r="C19" s="560" t="str">
        <f>'Planificación contratos'!C21</f>
        <v>Nº contratos</v>
      </c>
      <c r="D19" s="561" t="str">
        <f>'Planificación contratos'!D21</f>
        <v xml:space="preserve">Nº de horas </v>
      </c>
      <c r="E19" s="561" t="str">
        <f>'Planificación contratos'!E21</f>
        <v>Nº horas concedidas</v>
      </c>
      <c r="F19" s="562" t="str">
        <f>'Planificación contratos'!F21</f>
        <v>Remanente horas</v>
      </c>
      <c r="G19" s="563" t="str">
        <f>'Planificación contratos'!G21</f>
        <v>Gasto total contratos</v>
      </c>
      <c r="H19" s="564" t="str">
        <f>'Planificación contratos'!H21</f>
        <v>Precio / hora MEDIO</v>
      </c>
      <c r="J19" s="565"/>
      <c r="K19" s="565"/>
      <c r="L19" s="565"/>
      <c r="M19" s="565"/>
      <c r="N19" s="565"/>
    </row>
    <row r="20" spans="1:14" x14ac:dyDescent="0.2">
      <c r="A20" s="1349" t="str">
        <f>'Planificación contratos'!A22</f>
        <v>DOCTOR</v>
      </c>
      <c r="B20" s="1350"/>
      <c r="C20" s="511">
        <f>'Planificación contratos'!C22</f>
        <v>30</v>
      </c>
      <c r="D20" s="536">
        <f>'Planificación contratos'!D22</f>
        <v>88320.821917808222</v>
      </c>
      <c r="E20" s="543">
        <f>'Planificación contratos'!E22</f>
        <v>0</v>
      </c>
      <c r="F20" s="512">
        <f>'Planificación contratos'!F22</f>
        <v>-88320.821917808222</v>
      </c>
      <c r="G20" s="497">
        <f>'Planificación contratos'!G22</f>
        <v>1188900</v>
      </c>
      <c r="H20" s="502">
        <f>'Planificación contratos'!H22</f>
        <v>13.461151902621513</v>
      </c>
    </row>
    <row r="21" spans="1:14" ht="16.5" customHeight="1" x14ac:dyDescent="0.2">
      <c r="A21" s="1351" t="str">
        <f>'Planificación contratos'!A23</f>
        <v>LICENCIADO / INGENIERO</v>
      </c>
      <c r="B21" s="1352"/>
      <c r="C21" s="499">
        <f>'Planificación contratos'!C23</f>
        <v>0</v>
      </c>
      <c r="D21" s="537">
        <f>'Planificación contratos'!D23</f>
        <v>0</v>
      </c>
      <c r="E21" s="544">
        <f>'Planificación contratos'!E23</f>
        <v>0</v>
      </c>
      <c r="F21" s="508">
        <f>'Planificación contratos'!F23</f>
        <v>0</v>
      </c>
      <c r="G21" s="498">
        <f>'Planificación contratos'!G23</f>
        <v>0</v>
      </c>
      <c r="H21" s="503">
        <f>'Planificación contratos'!H23</f>
        <v>0</v>
      </c>
    </row>
    <row r="22" spans="1:14" ht="16.5" customHeight="1" x14ac:dyDescent="0.2">
      <c r="A22" s="1351" t="str">
        <f>'Planificación contratos'!A24</f>
        <v>DIPLOMADO/ INGENIERO TÉCNICO</v>
      </c>
      <c r="B22" s="1352"/>
      <c r="C22" s="500">
        <f>'Planificación contratos'!C24</f>
        <v>0</v>
      </c>
      <c r="D22" s="538">
        <f>'Planificación contratos'!D24</f>
        <v>0</v>
      </c>
      <c r="E22" s="544">
        <f>'Planificación contratos'!E24</f>
        <v>0</v>
      </c>
      <c r="F22" s="509">
        <f>'Planificación contratos'!F24</f>
        <v>0</v>
      </c>
      <c r="G22" s="498">
        <f>'Planificación contratos'!G24</f>
        <v>0</v>
      </c>
      <c r="H22" s="503">
        <f>'Planificación contratos'!H24</f>
        <v>0</v>
      </c>
    </row>
    <row r="23" spans="1:14" s="565" customFormat="1" ht="16.5" customHeight="1" thickBot="1" x14ac:dyDescent="0.25">
      <c r="A23" s="1354" t="str">
        <f>'Planificación contratos'!A25</f>
        <v>ENSEÑANZAS MEDIAS</v>
      </c>
      <c r="B23" s="1355"/>
      <c r="C23" s="506">
        <f>'Planificación contratos'!C25</f>
        <v>0</v>
      </c>
      <c r="D23" s="539">
        <f>'Planificación contratos'!D25</f>
        <v>0</v>
      </c>
      <c r="E23" s="545">
        <f>'Planificación contratos'!E25</f>
        <v>0</v>
      </c>
      <c r="F23" s="510">
        <f>'Planificación contratos'!F25</f>
        <v>0</v>
      </c>
      <c r="G23" s="507">
        <f>'Planificación contratos'!G25</f>
        <v>0</v>
      </c>
      <c r="H23" s="501">
        <f>'Planificación contratos'!H25</f>
        <v>0</v>
      </c>
    </row>
    <row r="24" spans="1:14" x14ac:dyDescent="0.2">
      <c r="A24" s="548"/>
      <c r="B24" s="548"/>
      <c r="C24" s="548"/>
      <c r="D24" s="548"/>
      <c r="E24" s="548"/>
      <c r="F24" s="548"/>
      <c r="G24" s="548"/>
      <c r="H24" s="548"/>
    </row>
    <row r="25" spans="1:14" x14ac:dyDescent="0.2">
      <c r="A25" s="548"/>
      <c r="B25" s="548"/>
      <c r="C25" s="548"/>
      <c r="D25" s="548"/>
      <c r="E25" s="548"/>
      <c r="F25" s="548"/>
      <c r="G25" s="548"/>
      <c r="H25" s="548"/>
    </row>
    <row r="26" spans="1:14" ht="13.5" thickBot="1" x14ac:dyDescent="0.25">
      <c r="A26" s="548"/>
      <c r="B26" s="548"/>
      <c r="C26" s="548"/>
      <c r="D26" s="548"/>
      <c r="E26" s="548"/>
      <c r="F26" s="548"/>
      <c r="G26" s="548"/>
      <c r="H26" s="548"/>
    </row>
    <row r="27" spans="1:14" ht="13.5" thickBot="1" x14ac:dyDescent="0.25">
      <c r="A27" s="1408" t="s">
        <v>68</v>
      </c>
      <c r="B27" s="1470" t="s">
        <v>69</v>
      </c>
      <c r="C27" s="1467" t="s">
        <v>70</v>
      </c>
      <c r="D27" s="1461" t="s">
        <v>71</v>
      </c>
      <c r="E27" s="1464" t="s">
        <v>76</v>
      </c>
      <c r="F27" s="1473" t="s">
        <v>72</v>
      </c>
      <c r="G27" s="1474"/>
      <c r="H27" s="1474"/>
      <c r="I27" s="1475"/>
      <c r="J27" s="1473" t="s">
        <v>73</v>
      </c>
      <c r="K27" s="1474"/>
      <c r="L27" s="1475"/>
    </row>
    <row r="28" spans="1:14" x14ac:dyDescent="0.2">
      <c r="A28" s="1409"/>
      <c r="B28" s="1471"/>
      <c r="C28" s="1468"/>
      <c r="D28" s="1462"/>
      <c r="E28" s="1465"/>
      <c r="F28" s="1476" t="s">
        <v>77</v>
      </c>
      <c r="G28" s="1462" t="s">
        <v>74</v>
      </c>
      <c r="H28" s="1462" t="s">
        <v>78</v>
      </c>
      <c r="I28" s="1459" t="s">
        <v>75</v>
      </c>
      <c r="J28" s="1409" t="s">
        <v>79</v>
      </c>
      <c r="K28" s="1462" t="s">
        <v>81</v>
      </c>
      <c r="L28" s="1459" t="s">
        <v>80</v>
      </c>
    </row>
    <row r="29" spans="1:14" ht="13.5" thickBot="1" x14ac:dyDescent="0.25">
      <c r="A29" s="1410"/>
      <c r="B29" s="1472"/>
      <c r="C29" s="1469"/>
      <c r="D29" s="1463"/>
      <c r="E29" s="1466"/>
      <c r="F29" s="1477"/>
      <c r="G29" s="1463"/>
      <c r="H29" s="1463"/>
      <c r="I29" s="1460"/>
      <c r="J29" s="1410"/>
      <c r="K29" s="1463"/>
      <c r="L29" s="1460"/>
    </row>
    <row r="30" spans="1:14" x14ac:dyDescent="0.2">
      <c r="A30" s="665">
        <f>F3</f>
        <v>1470</v>
      </c>
      <c r="B30" s="666">
        <v>40909</v>
      </c>
      <c r="C30" s="667">
        <v>41639</v>
      </c>
      <c r="D30" s="668">
        <f>C30-B30+1</f>
        <v>731</v>
      </c>
      <c r="E30" s="669">
        <f>(A30*D30)/365</f>
        <v>2944.027397260274</v>
      </c>
      <c r="F30" s="670">
        <v>30000</v>
      </c>
      <c r="G30" s="671">
        <f>F30</f>
        <v>30000</v>
      </c>
      <c r="H30" s="672">
        <v>0.32100000000000001</v>
      </c>
      <c r="I30" s="673">
        <f>G30*H30</f>
        <v>9630</v>
      </c>
      <c r="J30" s="673">
        <f>(F30+I30)/E30</f>
        <v>13.461151902621513</v>
      </c>
      <c r="K30" s="674">
        <f>E30</f>
        <v>2944.027397260274</v>
      </c>
      <c r="L30" s="675">
        <f>J30*K30</f>
        <v>39630</v>
      </c>
    </row>
    <row r="31" spans="1:14" ht="14.25" customHeight="1" x14ac:dyDescent="0.2">
      <c r="A31" s="341"/>
      <c r="B31" s="341"/>
      <c r="C31" s="342"/>
      <c r="D31" s="342"/>
      <c r="E31" s="342"/>
      <c r="F31" s="342"/>
      <c r="G31" s="342"/>
      <c r="H31" s="342"/>
    </row>
    <row r="32" spans="1:14" ht="14.25" customHeight="1" x14ac:dyDescent="0.2"/>
    <row r="34" spans="1:14" x14ac:dyDescent="0.2">
      <c r="B34" s="567"/>
      <c r="C34" s="567"/>
      <c r="D34" s="567"/>
      <c r="E34" s="567"/>
    </row>
    <row r="35" spans="1:14" ht="14.25" customHeight="1" x14ac:dyDescent="0.2">
      <c r="B35" s="1456"/>
      <c r="C35" s="1456"/>
      <c r="D35" s="1456"/>
      <c r="E35" s="1456"/>
    </row>
    <row r="36" spans="1:14" ht="14.25" customHeight="1" x14ac:dyDescent="0.2">
      <c r="C36" s="567"/>
    </row>
    <row r="37" spans="1:14" ht="32.25" customHeight="1" x14ac:dyDescent="0.25">
      <c r="A37" s="568" t="s">
        <v>379</v>
      </c>
      <c r="B37" s="1425" t="s">
        <v>596</v>
      </c>
      <c r="C37" s="1425"/>
      <c r="D37" s="1425"/>
      <c r="E37" s="1419">
        <f>A3</f>
        <v>0</v>
      </c>
      <c r="F37" s="1420"/>
      <c r="G37" s="1426" t="s">
        <v>608</v>
      </c>
      <c r="H37" s="1427"/>
    </row>
    <row r="38" spans="1:14" ht="26.25" x14ac:dyDescent="0.25">
      <c r="A38" s="571">
        <f>H59*E11</f>
        <v>0</v>
      </c>
      <c r="B38" s="572"/>
      <c r="C38" s="572"/>
      <c r="D38" s="569" t="s">
        <v>402</v>
      </c>
      <c r="E38" s="570">
        <f>'Solicitud para cumplimentar'!D3</f>
        <v>2016</v>
      </c>
      <c r="F38" s="572"/>
      <c r="G38" s="602" t="s">
        <v>609</v>
      </c>
      <c r="H38" s="603"/>
    </row>
    <row r="39" spans="1:14" ht="43.5" customHeight="1" x14ac:dyDescent="0.25">
      <c r="A39" s="574" t="s">
        <v>380</v>
      </c>
      <c r="B39" s="572"/>
      <c r="C39" s="572"/>
      <c r="D39" s="569"/>
      <c r="E39" s="570"/>
      <c r="F39" s="572"/>
      <c r="G39" s="575" t="s">
        <v>381</v>
      </c>
      <c r="H39" s="576">
        <f>'Planificación contratos'!D14</f>
        <v>9730.7769619475694</v>
      </c>
    </row>
    <row r="40" spans="1:14" ht="18" x14ac:dyDescent="0.25">
      <c r="A40" s="571">
        <f>A38+A64+A90+A116</f>
        <v>0</v>
      </c>
      <c r="B40" s="572"/>
      <c r="C40" s="572"/>
      <c r="D40" s="569"/>
      <c r="E40" s="570"/>
      <c r="F40" s="572"/>
      <c r="G40" s="577"/>
      <c r="H40" s="578"/>
      <c r="J40" s="579"/>
      <c r="K40" s="579"/>
      <c r="L40" s="579"/>
      <c r="M40" s="579"/>
      <c r="N40" s="579"/>
    </row>
    <row r="41" spans="1:14" ht="18" customHeight="1" x14ac:dyDescent="0.2">
      <c r="A41" s="580" t="s">
        <v>611</v>
      </c>
      <c r="B41" s="580" t="s">
        <v>612</v>
      </c>
      <c r="C41" s="581" t="s">
        <v>611</v>
      </c>
      <c r="D41" s="581" t="s">
        <v>612</v>
      </c>
      <c r="E41" s="581" t="s">
        <v>611</v>
      </c>
      <c r="F41" s="581" t="s">
        <v>612</v>
      </c>
      <c r="G41" s="581" t="s">
        <v>611</v>
      </c>
      <c r="H41" s="581" t="s">
        <v>612</v>
      </c>
    </row>
    <row r="42" spans="1:14" ht="18" customHeight="1" thickBot="1" x14ac:dyDescent="0.25">
      <c r="A42" s="604"/>
      <c r="B42" s="605"/>
      <c r="C42" s="605"/>
      <c r="D42" s="605"/>
      <c r="E42" s="605"/>
      <c r="F42" s="605"/>
      <c r="G42" s="605"/>
      <c r="H42" s="605"/>
    </row>
    <row r="43" spans="1:14" ht="16.5" customHeight="1" thickBot="1" x14ac:dyDescent="0.3">
      <c r="A43" s="1411" t="s">
        <v>474</v>
      </c>
      <c r="B43" s="1412"/>
      <c r="C43" s="1411" t="s">
        <v>475</v>
      </c>
      <c r="D43" s="1412"/>
      <c r="E43" s="1411" t="s">
        <v>476</v>
      </c>
      <c r="F43" s="1412"/>
      <c r="G43" s="1411" t="s">
        <v>477</v>
      </c>
      <c r="H43" s="1421"/>
      <c r="J43" s="582"/>
    </row>
    <row r="44" spans="1:14" s="579" customFormat="1" ht="33" customHeight="1" outlineLevel="1" thickBot="1" x14ac:dyDescent="0.25">
      <c r="A44" s="583" t="s">
        <v>478</v>
      </c>
      <c r="B44" s="583" t="s">
        <v>479</v>
      </c>
      <c r="C44" s="583" t="s">
        <v>478</v>
      </c>
      <c r="D44" s="583" t="s">
        <v>479</v>
      </c>
      <c r="E44" s="583" t="s">
        <v>478</v>
      </c>
      <c r="F44" s="583" t="s">
        <v>479</v>
      </c>
      <c r="G44" s="583" t="s">
        <v>478</v>
      </c>
      <c r="H44" s="583" t="s">
        <v>479</v>
      </c>
      <c r="J44" s="548"/>
      <c r="K44" s="548"/>
      <c r="L44" s="548"/>
      <c r="M44" s="548"/>
      <c r="N44" s="548"/>
    </row>
    <row r="45" spans="1:14" ht="13.5" outlineLevel="1" x14ac:dyDescent="0.2">
      <c r="A45" s="584" t="s">
        <v>480</v>
      </c>
      <c r="B45" s="606"/>
      <c r="C45" s="584" t="s">
        <v>480</v>
      </c>
      <c r="D45" s="606"/>
      <c r="E45" s="584" t="s">
        <v>480</v>
      </c>
      <c r="F45" s="606"/>
      <c r="G45" s="584" t="s">
        <v>480</v>
      </c>
      <c r="H45" s="607"/>
    </row>
    <row r="46" spans="1:14" ht="13.5" outlineLevel="1" x14ac:dyDescent="0.2">
      <c r="A46" s="584" t="s">
        <v>481</v>
      </c>
      <c r="B46" s="606"/>
      <c r="C46" s="584" t="s">
        <v>481</v>
      </c>
      <c r="D46" s="606"/>
      <c r="E46" s="584" t="s">
        <v>481</v>
      </c>
      <c r="F46" s="606"/>
      <c r="G46" s="584" t="s">
        <v>481</v>
      </c>
      <c r="H46" s="607"/>
    </row>
    <row r="47" spans="1:14" ht="12.75" customHeight="1" outlineLevel="1" x14ac:dyDescent="0.2">
      <c r="A47" s="584" t="s">
        <v>482</v>
      </c>
      <c r="B47" s="606"/>
      <c r="C47" s="584" t="s">
        <v>482</v>
      </c>
      <c r="D47" s="606"/>
      <c r="E47" s="584" t="s">
        <v>482</v>
      </c>
      <c r="F47" s="606"/>
      <c r="G47" s="584" t="s">
        <v>482</v>
      </c>
      <c r="H47" s="607"/>
      <c r="I47" s="582"/>
    </row>
    <row r="48" spans="1:14" ht="13.5" outlineLevel="1" x14ac:dyDescent="0.2">
      <c r="A48" s="584" t="s">
        <v>483</v>
      </c>
      <c r="B48" s="606"/>
      <c r="C48" s="584" t="s">
        <v>483</v>
      </c>
      <c r="D48" s="606"/>
      <c r="E48" s="584" t="s">
        <v>483</v>
      </c>
      <c r="F48" s="606"/>
      <c r="G48" s="584" t="s">
        <v>483</v>
      </c>
      <c r="H48" s="607"/>
    </row>
    <row r="49" spans="1:8" ht="14.25" customHeight="1" outlineLevel="1" x14ac:dyDescent="0.2">
      <c r="A49" s="584" t="s">
        <v>484</v>
      </c>
      <c r="B49" s="606"/>
      <c r="C49" s="584" t="s">
        <v>484</v>
      </c>
      <c r="D49" s="606"/>
      <c r="E49" s="584" t="s">
        <v>484</v>
      </c>
      <c r="F49" s="606"/>
      <c r="G49" s="584" t="s">
        <v>484</v>
      </c>
      <c r="H49" s="607"/>
    </row>
    <row r="50" spans="1:8" ht="13.5" outlineLevel="1" x14ac:dyDescent="0.2">
      <c r="A50" s="584" t="s">
        <v>485</v>
      </c>
      <c r="B50" s="606"/>
      <c r="C50" s="584" t="s">
        <v>485</v>
      </c>
      <c r="D50" s="606"/>
      <c r="E50" s="584" t="s">
        <v>485</v>
      </c>
      <c r="F50" s="606"/>
      <c r="G50" s="584" t="s">
        <v>485</v>
      </c>
      <c r="H50" s="607"/>
    </row>
    <row r="51" spans="1:8" ht="13.5" outlineLevel="1" x14ac:dyDescent="0.2">
      <c r="A51" s="584" t="s">
        <v>486</v>
      </c>
      <c r="B51" s="606"/>
      <c r="C51" s="584" t="s">
        <v>486</v>
      </c>
      <c r="D51" s="606"/>
      <c r="E51" s="584" t="s">
        <v>486</v>
      </c>
      <c r="F51" s="606"/>
      <c r="G51" s="584" t="s">
        <v>486</v>
      </c>
      <c r="H51" s="607"/>
    </row>
    <row r="52" spans="1:8" ht="13.5" outlineLevel="1" x14ac:dyDescent="0.2">
      <c r="A52" s="584" t="s">
        <v>487</v>
      </c>
      <c r="B52" s="606"/>
      <c r="C52" s="584" t="s">
        <v>487</v>
      </c>
      <c r="D52" s="606"/>
      <c r="E52" s="584" t="s">
        <v>487</v>
      </c>
      <c r="F52" s="606"/>
      <c r="G52" s="584" t="s">
        <v>487</v>
      </c>
      <c r="H52" s="607"/>
    </row>
    <row r="53" spans="1:8" ht="13.5" outlineLevel="1" x14ac:dyDescent="0.2">
      <c r="A53" s="584" t="s">
        <v>488</v>
      </c>
      <c r="B53" s="606"/>
      <c r="C53" s="584" t="s">
        <v>488</v>
      </c>
      <c r="D53" s="606"/>
      <c r="E53" s="584" t="s">
        <v>488</v>
      </c>
      <c r="F53" s="606"/>
      <c r="G53" s="584" t="s">
        <v>488</v>
      </c>
      <c r="H53" s="607"/>
    </row>
    <row r="54" spans="1:8" ht="13.5" outlineLevel="1" x14ac:dyDescent="0.2">
      <c r="A54" s="584" t="s">
        <v>489</v>
      </c>
      <c r="B54" s="606"/>
      <c r="C54" s="584" t="s">
        <v>489</v>
      </c>
      <c r="D54" s="606"/>
      <c r="E54" s="584" t="s">
        <v>489</v>
      </c>
      <c r="F54" s="606"/>
      <c r="G54" s="584" t="s">
        <v>489</v>
      </c>
      <c r="H54" s="607"/>
    </row>
    <row r="55" spans="1:8" ht="13.5" outlineLevel="1" x14ac:dyDescent="0.2">
      <c r="A55" s="584" t="s">
        <v>490</v>
      </c>
      <c r="B55" s="606"/>
      <c r="C55" s="584" t="s">
        <v>490</v>
      </c>
      <c r="D55" s="606"/>
      <c r="E55" s="584" t="s">
        <v>490</v>
      </c>
      <c r="F55" s="606"/>
      <c r="G55" s="584" t="s">
        <v>490</v>
      </c>
      <c r="H55" s="607"/>
    </row>
    <row r="56" spans="1:8" ht="13.5" outlineLevel="1" x14ac:dyDescent="0.2">
      <c r="A56" s="584" t="s">
        <v>491</v>
      </c>
      <c r="B56" s="606"/>
      <c r="C56" s="584" t="s">
        <v>491</v>
      </c>
      <c r="D56" s="606"/>
      <c r="E56" s="584" t="s">
        <v>491</v>
      </c>
      <c r="F56" s="606"/>
      <c r="G56" s="584" t="s">
        <v>491</v>
      </c>
      <c r="H56" s="607"/>
    </row>
    <row r="57" spans="1:8" ht="13.5" outlineLevel="1" x14ac:dyDescent="0.2">
      <c r="A57" s="584" t="s">
        <v>492</v>
      </c>
      <c r="B57" s="606"/>
      <c r="C57" s="584" t="s">
        <v>492</v>
      </c>
      <c r="D57" s="606"/>
      <c r="E57" s="584" t="s">
        <v>492</v>
      </c>
      <c r="F57" s="606"/>
      <c r="G57" s="584" t="s">
        <v>492</v>
      </c>
      <c r="H57" s="607"/>
    </row>
    <row r="58" spans="1:8" ht="14.25" thickBot="1" x14ac:dyDescent="0.3">
      <c r="A58" s="585" t="s">
        <v>493</v>
      </c>
      <c r="B58" s="586">
        <f>SUM(B45:B57)</f>
        <v>0</v>
      </c>
      <c r="C58" s="585" t="s">
        <v>493</v>
      </c>
      <c r="D58" s="586">
        <f>SUM(D45:D57)</f>
        <v>0</v>
      </c>
      <c r="E58" s="585" t="s">
        <v>493</v>
      </c>
      <c r="F58" s="586">
        <f>SUM(F45:F57)</f>
        <v>0</v>
      </c>
      <c r="G58" s="585" t="s">
        <v>493</v>
      </c>
      <c r="H58" s="587">
        <f>SUM(H45:H57)</f>
        <v>0</v>
      </c>
    </row>
    <row r="59" spans="1:8" ht="14.25" customHeight="1" thickBot="1" x14ac:dyDescent="0.3">
      <c r="A59" s="1435" t="s">
        <v>494</v>
      </c>
      <c r="B59" s="1436"/>
      <c r="C59" s="1436"/>
      <c r="D59" s="1436"/>
      <c r="E59" s="1436"/>
      <c r="F59" s="1436"/>
      <c r="G59" s="1437"/>
      <c r="H59" s="588">
        <f>IF((B58+D58+F58+H58)&gt;$F$3,"Demasiadas horas asignadas",(B58+D58+F58+H58))</f>
        <v>0</v>
      </c>
    </row>
    <row r="61" spans="1:8" ht="16.5" customHeight="1" x14ac:dyDescent="0.2"/>
    <row r="62" spans="1:8" x14ac:dyDescent="0.2">
      <c r="H62" s="589"/>
    </row>
    <row r="63" spans="1:8" ht="32.25" customHeight="1" x14ac:dyDescent="0.25">
      <c r="A63" s="568" t="s">
        <v>379</v>
      </c>
      <c r="B63" s="1425" t="s">
        <v>596</v>
      </c>
      <c r="C63" s="1425"/>
      <c r="D63" s="1425"/>
      <c r="E63" s="1419">
        <f>A3</f>
        <v>0</v>
      </c>
      <c r="F63" s="1420"/>
      <c r="G63" s="1426" t="s">
        <v>608</v>
      </c>
      <c r="H63" s="1427"/>
    </row>
    <row r="64" spans="1:8" ht="26.25" x14ac:dyDescent="0.25">
      <c r="A64" s="571">
        <f>H85*E11</f>
        <v>0</v>
      </c>
      <c r="B64" s="572"/>
      <c r="C64" s="572"/>
      <c r="D64" s="569" t="s">
        <v>402</v>
      </c>
      <c r="E64" s="570">
        <f>E38+1</f>
        <v>2017</v>
      </c>
      <c r="F64" s="572"/>
      <c r="G64" s="602" t="s">
        <v>609</v>
      </c>
      <c r="H64" s="603"/>
    </row>
    <row r="65" spans="1:8" ht="44.25" customHeight="1" x14ac:dyDescent="0.25">
      <c r="A65" s="574" t="s">
        <v>380</v>
      </c>
      <c r="B65" s="572"/>
      <c r="C65" s="572"/>
      <c r="D65" s="569"/>
      <c r="E65" s="570"/>
      <c r="F65" s="572"/>
      <c r="G65" s="575" t="s">
        <v>381</v>
      </c>
      <c r="H65" s="576">
        <f>'Planificación contratos'!D15</f>
        <v>1673.6606270415141</v>
      </c>
    </row>
    <row r="66" spans="1:8" ht="18" x14ac:dyDescent="0.25">
      <c r="A66" s="571">
        <f>$A$40</f>
        <v>0</v>
      </c>
      <c r="B66" s="572"/>
      <c r="C66" s="572"/>
      <c r="D66" s="569"/>
      <c r="E66" s="570"/>
      <c r="F66" s="572"/>
      <c r="G66" s="577"/>
      <c r="H66" s="578"/>
    </row>
    <row r="67" spans="1:8" ht="17.25" customHeight="1" x14ac:dyDescent="0.2">
      <c r="A67" s="590" t="s">
        <v>611</v>
      </c>
      <c r="B67" s="590" t="s">
        <v>612</v>
      </c>
      <c r="C67" s="553" t="s">
        <v>611</v>
      </c>
      <c r="D67" s="553" t="s">
        <v>612</v>
      </c>
      <c r="E67" s="553" t="s">
        <v>611</v>
      </c>
      <c r="F67" s="553" t="s">
        <v>612</v>
      </c>
      <c r="G67" s="553" t="s">
        <v>611</v>
      </c>
      <c r="H67" s="553" t="s">
        <v>612</v>
      </c>
    </row>
    <row r="68" spans="1:8" ht="17.25" customHeight="1" thickBot="1" x14ac:dyDescent="0.25">
      <c r="A68" s="604"/>
      <c r="B68" s="605"/>
      <c r="C68" s="605"/>
      <c r="D68" s="605"/>
      <c r="E68" s="605"/>
      <c r="F68" s="605"/>
      <c r="G68" s="605"/>
      <c r="H68" s="605"/>
    </row>
    <row r="69" spans="1:8" ht="16.5" thickBot="1" x14ac:dyDescent="0.3">
      <c r="A69" s="1411" t="s">
        <v>474</v>
      </c>
      <c r="B69" s="1412"/>
      <c r="C69" s="1411" t="s">
        <v>475</v>
      </c>
      <c r="D69" s="1412"/>
      <c r="E69" s="1411" t="s">
        <v>476</v>
      </c>
      <c r="F69" s="1412"/>
      <c r="G69" s="1411" t="s">
        <v>477</v>
      </c>
      <c r="H69" s="1421"/>
    </row>
    <row r="70" spans="1:8" ht="13.5" outlineLevel="1" thickBot="1" x14ac:dyDescent="0.25">
      <c r="A70" s="583" t="s">
        <v>478</v>
      </c>
      <c r="B70" s="583" t="s">
        <v>479</v>
      </c>
      <c r="C70" s="583" t="s">
        <v>478</v>
      </c>
      <c r="D70" s="583" t="s">
        <v>479</v>
      </c>
      <c r="E70" s="583" t="s">
        <v>478</v>
      </c>
      <c r="F70" s="583" t="s">
        <v>479</v>
      </c>
      <c r="G70" s="583" t="s">
        <v>478</v>
      </c>
      <c r="H70" s="583" t="s">
        <v>479</v>
      </c>
    </row>
    <row r="71" spans="1:8" ht="13.5" outlineLevel="1" x14ac:dyDescent="0.2">
      <c r="A71" s="584" t="s">
        <v>480</v>
      </c>
      <c r="B71" s="606"/>
      <c r="C71" s="584" t="s">
        <v>480</v>
      </c>
      <c r="D71" s="606"/>
      <c r="E71" s="584" t="s">
        <v>480</v>
      </c>
      <c r="F71" s="606"/>
      <c r="G71" s="584" t="s">
        <v>480</v>
      </c>
      <c r="H71" s="607"/>
    </row>
    <row r="72" spans="1:8" ht="13.5" outlineLevel="1" x14ac:dyDescent="0.2">
      <c r="A72" s="584" t="s">
        <v>481</v>
      </c>
      <c r="B72" s="606"/>
      <c r="C72" s="584" t="s">
        <v>481</v>
      </c>
      <c r="D72" s="606"/>
      <c r="E72" s="584" t="s">
        <v>481</v>
      </c>
      <c r="F72" s="606"/>
      <c r="G72" s="584" t="s">
        <v>481</v>
      </c>
      <c r="H72" s="607"/>
    </row>
    <row r="73" spans="1:8" ht="13.5" outlineLevel="1" x14ac:dyDescent="0.2">
      <c r="A73" s="584" t="s">
        <v>482</v>
      </c>
      <c r="B73" s="606"/>
      <c r="C73" s="584" t="s">
        <v>482</v>
      </c>
      <c r="D73" s="606"/>
      <c r="E73" s="584" t="s">
        <v>482</v>
      </c>
      <c r="F73" s="606"/>
      <c r="G73" s="584" t="s">
        <v>482</v>
      </c>
      <c r="H73" s="607"/>
    </row>
    <row r="74" spans="1:8" ht="13.5" outlineLevel="1" x14ac:dyDescent="0.2">
      <c r="A74" s="584" t="s">
        <v>483</v>
      </c>
      <c r="B74" s="606"/>
      <c r="C74" s="584" t="s">
        <v>483</v>
      </c>
      <c r="D74" s="606"/>
      <c r="E74" s="584" t="s">
        <v>483</v>
      </c>
      <c r="F74" s="606"/>
      <c r="G74" s="584" t="s">
        <v>483</v>
      </c>
      <c r="H74" s="607"/>
    </row>
    <row r="75" spans="1:8" ht="13.5" outlineLevel="1" x14ac:dyDescent="0.2">
      <c r="A75" s="584" t="s">
        <v>484</v>
      </c>
      <c r="B75" s="606"/>
      <c r="C75" s="584" t="s">
        <v>484</v>
      </c>
      <c r="D75" s="606"/>
      <c r="E75" s="584" t="s">
        <v>484</v>
      </c>
      <c r="F75" s="606"/>
      <c r="G75" s="584" t="s">
        <v>484</v>
      </c>
      <c r="H75" s="607"/>
    </row>
    <row r="76" spans="1:8" ht="13.5" outlineLevel="1" x14ac:dyDescent="0.2">
      <c r="A76" s="584" t="s">
        <v>485</v>
      </c>
      <c r="B76" s="606"/>
      <c r="C76" s="584" t="s">
        <v>485</v>
      </c>
      <c r="D76" s="606"/>
      <c r="E76" s="584" t="s">
        <v>485</v>
      </c>
      <c r="F76" s="606"/>
      <c r="G76" s="584" t="s">
        <v>485</v>
      </c>
      <c r="H76" s="607"/>
    </row>
    <row r="77" spans="1:8" ht="13.5" outlineLevel="1" x14ac:dyDescent="0.2">
      <c r="A77" s="584" t="s">
        <v>486</v>
      </c>
      <c r="B77" s="606"/>
      <c r="C77" s="584" t="s">
        <v>486</v>
      </c>
      <c r="D77" s="606"/>
      <c r="E77" s="584" t="s">
        <v>486</v>
      </c>
      <c r="F77" s="606"/>
      <c r="G77" s="584" t="s">
        <v>486</v>
      </c>
      <c r="H77" s="607"/>
    </row>
    <row r="78" spans="1:8" ht="13.5" outlineLevel="1" x14ac:dyDescent="0.2">
      <c r="A78" s="584" t="s">
        <v>487</v>
      </c>
      <c r="B78" s="606"/>
      <c r="C78" s="584" t="s">
        <v>487</v>
      </c>
      <c r="D78" s="606"/>
      <c r="E78" s="584" t="s">
        <v>487</v>
      </c>
      <c r="F78" s="606"/>
      <c r="G78" s="584" t="s">
        <v>487</v>
      </c>
      <c r="H78" s="607"/>
    </row>
    <row r="79" spans="1:8" ht="13.5" outlineLevel="1" x14ac:dyDescent="0.2">
      <c r="A79" s="584" t="s">
        <v>488</v>
      </c>
      <c r="B79" s="606"/>
      <c r="C79" s="584" t="s">
        <v>488</v>
      </c>
      <c r="D79" s="606"/>
      <c r="E79" s="584" t="s">
        <v>488</v>
      </c>
      <c r="F79" s="606"/>
      <c r="G79" s="584" t="s">
        <v>488</v>
      </c>
      <c r="H79" s="607"/>
    </row>
    <row r="80" spans="1:8" ht="13.5" outlineLevel="1" x14ac:dyDescent="0.2">
      <c r="A80" s="584" t="s">
        <v>489</v>
      </c>
      <c r="B80" s="606"/>
      <c r="C80" s="584" t="s">
        <v>489</v>
      </c>
      <c r="D80" s="606"/>
      <c r="E80" s="584" t="s">
        <v>489</v>
      </c>
      <c r="F80" s="606"/>
      <c r="G80" s="584" t="s">
        <v>489</v>
      </c>
      <c r="H80" s="607"/>
    </row>
    <row r="81" spans="1:8" ht="13.5" outlineLevel="1" x14ac:dyDescent="0.2">
      <c r="A81" s="584" t="s">
        <v>490</v>
      </c>
      <c r="B81" s="606"/>
      <c r="C81" s="584" t="s">
        <v>490</v>
      </c>
      <c r="D81" s="606"/>
      <c r="E81" s="584" t="s">
        <v>490</v>
      </c>
      <c r="F81" s="606"/>
      <c r="G81" s="584" t="s">
        <v>490</v>
      </c>
      <c r="H81" s="607"/>
    </row>
    <row r="82" spans="1:8" ht="13.5" outlineLevel="1" x14ac:dyDescent="0.2">
      <c r="A82" s="584" t="s">
        <v>491</v>
      </c>
      <c r="B82" s="606"/>
      <c r="C82" s="584" t="s">
        <v>491</v>
      </c>
      <c r="D82" s="606"/>
      <c r="E82" s="584" t="s">
        <v>491</v>
      </c>
      <c r="F82" s="606"/>
      <c r="G82" s="584" t="s">
        <v>491</v>
      </c>
      <c r="H82" s="607"/>
    </row>
    <row r="83" spans="1:8" ht="13.5" outlineLevel="1" x14ac:dyDescent="0.2">
      <c r="A83" s="584" t="s">
        <v>492</v>
      </c>
      <c r="B83" s="606"/>
      <c r="C83" s="584" t="s">
        <v>492</v>
      </c>
      <c r="D83" s="606"/>
      <c r="E83" s="584" t="s">
        <v>492</v>
      </c>
      <c r="F83" s="606"/>
      <c r="G83" s="584" t="s">
        <v>492</v>
      </c>
      <c r="H83" s="607"/>
    </row>
    <row r="84" spans="1:8" ht="14.25" thickBot="1" x14ac:dyDescent="0.3">
      <c r="A84" s="585" t="s">
        <v>493</v>
      </c>
      <c r="B84" s="586">
        <f>SUM(B71:B83)</f>
        <v>0</v>
      </c>
      <c r="C84" s="585" t="s">
        <v>493</v>
      </c>
      <c r="D84" s="586">
        <f>SUM(D71:D83)</f>
        <v>0</v>
      </c>
      <c r="E84" s="585" t="s">
        <v>493</v>
      </c>
      <c r="F84" s="586">
        <f>SUM(F71:F83)</f>
        <v>0</v>
      </c>
      <c r="G84" s="585" t="s">
        <v>493</v>
      </c>
      <c r="H84" s="587">
        <f>SUM(H71:H83)</f>
        <v>0</v>
      </c>
    </row>
    <row r="85" spans="1:8" ht="14.25" thickBot="1" x14ac:dyDescent="0.3">
      <c r="A85" s="1435" t="s">
        <v>494</v>
      </c>
      <c r="B85" s="1436"/>
      <c r="C85" s="1436"/>
      <c r="D85" s="1436"/>
      <c r="E85" s="1436"/>
      <c r="F85" s="1436"/>
      <c r="G85" s="1437"/>
      <c r="H85" s="588">
        <f>IF((B84+D84+F84+H84)&gt;$F$3,"Demasiadas horas asignadas",(B84+D84+F84+H84))</f>
        <v>0</v>
      </c>
    </row>
    <row r="89" spans="1:8" ht="32.25" customHeight="1" x14ac:dyDescent="0.25">
      <c r="A89" s="568" t="s">
        <v>379</v>
      </c>
      <c r="B89" s="1425" t="s">
        <v>596</v>
      </c>
      <c r="C89" s="1425"/>
      <c r="D89" s="1425"/>
      <c r="E89" s="1419">
        <f>A3</f>
        <v>0</v>
      </c>
      <c r="F89" s="1420"/>
      <c r="G89" s="1426" t="s">
        <v>608</v>
      </c>
      <c r="H89" s="1427"/>
    </row>
    <row r="90" spans="1:8" ht="26.25" x14ac:dyDescent="0.25">
      <c r="A90" s="571">
        <f>H111*E11</f>
        <v>0</v>
      </c>
      <c r="B90" s="572"/>
      <c r="C90" s="572"/>
      <c r="D90" s="569" t="s">
        <v>402</v>
      </c>
      <c r="E90" s="570">
        <f>E64+1</f>
        <v>2018</v>
      </c>
      <c r="F90" s="572"/>
      <c r="G90" s="602" t="s">
        <v>609</v>
      </c>
      <c r="H90" s="603"/>
    </row>
    <row r="91" spans="1:8" ht="44.25" customHeight="1" x14ac:dyDescent="0.25">
      <c r="A91" s="574" t="s">
        <v>380</v>
      </c>
      <c r="B91" s="572"/>
      <c r="C91" s="572"/>
      <c r="D91" s="569"/>
      <c r="E91" s="570"/>
      <c r="F91" s="572"/>
      <c r="G91" s="575" t="s">
        <v>381</v>
      </c>
      <c r="H91" s="576">
        <f>'Planificación contratos'!D16</f>
        <v>23192.330885842708</v>
      </c>
    </row>
    <row r="92" spans="1:8" ht="18" x14ac:dyDescent="0.25">
      <c r="A92" s="571">
        <f>$A$40</f>
        <v>0</v>
      </c>
      <c r="B92" s="572"/>
      <c r="C92" s="572"/>
      <c r="D92" s="569"/>
      <c r="E92" s="570"/>
      <c r="F92" s="572"/>
      <c r="G92" s="577"/>
      <c r="H92" s="578"/>
    </row>
    <row r="93" spans="1:8" ht="16.5" customHeight="1" x14ac:dyDescent="0.2">
      <c r="A93" s="590" t="s">
        <v>611</v>
      </c>
      <c r="B93" s="590" t="s">
        <v>612</v>
      </c>
      <c r="C93" s="553" t="s">
        <v>611</v>
      </c>
      <c r="D93" s="553" t="s">
        <v>612</v>
      </c>
      <c r="E93" s="553" t="s">
        <v>611</v>
      </c>
      <c r="F93" s="553" t="s">
        <v>612</v>
      </c>
      <c r="G93" s="553" t="s">
        <v>611</v>
      </c>
      <c r="H93" s="553" t="s">
        <v>612</v>
      </c>
    </row>
    <row r="94" spans="1:8" ht="16.5" customHeight="1" thickBot="1" x14ac:dyDescent="0.25">
      <c r="A94" s="604"/>
      <c r="B94" s="605"/>
      <c r="C94" s="605"/>
      <c r="D94" s="605"/>
      <c r="E94" s="605"/>
      <c r="F94" s="605"/>
      <c r="G94" s="605"/>
      <c r="H94" s="605"/>
    </row>
    <row r="95" spans="1:8" ht="16.5" thickBot="1" x14ac:dyDescent="0.3">
      <c r="A95" s="1411" t="s">
        <v>474</v>
      </c>
      <c r="B95" s="1412"/>
      <c r="C95" s="1411" t="s">
        <v>475</v>
      </c>
      <c r="D95" s="1412"/>
      <c r="E95" s="1411" t="s">
        <v>476</v>
      </c>
      <c r="F95" s="1412"/>
      <c r="G95" s="1411" t="s">
        <v>477</v>
      </c>
      <c r="H95" s="1421"/>
    </row>
    <row r="96" spans="1:8" ht="13.5" customHeight="1" outlineLevel="1" thickBot="1" x14ac:dyDescent="0.25">
      <c r="A96" s="583" t="s">
        <v>478</v>
      </c>
      <c r="B96" s="583" t="s">
        <v>479</v>
      </c>
      <c r="C96" s="583" t="s">
        <v>478</v>
      </c>
      <c r="D96" s="583" t="s">
        <v>479</v>
      </c>
      <c r="E96" s="583" t="s">
        <v>478</v>
      </c>
      <c r="F96" s="583" t="s">
        <v>479</v>
      </c>
      <c r="G96" s="583" t="s">
        <v>478</v>
      </c>
      <c r="H96" s="583" t="s">
        <v>479</v>
      </c>
    </row>
    <row r="97" spans="1:8" ht="13.5" customHeight="1" outlineLevel="1" x14ac:dyDescent="0.2">
      <c r="A97" s="584" t="s">
        <v>480</v>
      </c>
      <c r="B97" s="606"/>
      <c r="C97" s="584" t="s">
        <v>480</v>
      </c>
      <c r="D97" s="606"/>
      <c r="E97" s="584" t="s">
        <v>480</v>
      </c>
      <c r="F97" s="606"/>
      <c r="G97" s="584" t="s">
        <v>480</v>
      </c>
      <c r="H97" s="607"/>
    </row>
    <row r="98" spans="1:8" ht="13.5" customHeight="1" outlineLevel="1" x14ac:dyDescent="0.2">
      <c r="A98" s="584" t="s">
        <v>481</v>
      </c>
      <c r="B98" s="606"/>
      <c r="C98" s="584" t="s">
        <v>481</v>
      </c>
      <c r="D98" s="606"/>
      <c r="E98" s="584" t="s">
        <v>481</v>
      </c>
      <c r="F98" s="606"/>
      <c r="G98" s="584" t="s">
        <v>481</v>
      </c>
      <c r="H98" s="607"/>
    </row>
    <row r="99" spans="1:8" ht="13.5" customHeight="1" outlineLevel="1" x14ac:dyDescent="0.2">
      <c r="A99" s="584" t="s">
        <v>482</v>
      </c>
      <c r="B99" s="606"/>
      <c r="C99" s="584" t="s">
        <v>482</v>
      </c>
      <c r="D99" s="606"/>
      <c r="E99" s="584" t="s">
        <v>482</v>
      </c>
      <c r="F99" s="606"/>
      <c r="G99" s="584" t="s">
        <v>482</v>
      </c>
      <c r="H99" s="607"/>
    </row>
    <row r="100" spans="1:8" ht="13.5" customHeight="1" outlineLevel="1" x14ac:dyDescent="0.2">
      <c r="A100" s="584" t="s">
        <v>483</v>
      </c>
      <c r="B100" s="606"/>
      <c r="C100" s="584" t="s">
        <v>483</v>
      </c>
      <c r="D100" s="606"/>
      <c r="E100" s="584" t="s">
        <v>483</v>
      </c>
      <c r="F100" s="606"/>
      <c r="G100" s="584" t="s">
        <v>483</v>
      </c>
      <c r="H100" s="607"/>
    </row>
    <row r="101" spans="1:8" ht="13.5" customHeight="1" outlineLevel="1" x14ac:dyDescent="0.2">
      <c r="A101" s="584" t="s">
        <v>484</v>
      </c>
      <c r="B101" s="606"/>
      <c r="C101" s="584" t="s">
        <v>484</v>
      </c>
      <c r="D101" s="606"/>
      <c r="E101" s="584" t="s">
        <v>484</v>
      </c>
      <c r="F101" s="606"/>
      <c r="G101" s="584" t="s">
        <v>484</v>
      </c>
      <c r="H101" s="607"/>
    </row>
    <row r="102" spans="1:8" ht="13.5" customHeight="1" outlineLevel="1" x14ac:dyDescent="0.2">
      <c r="A102" s="584" t="s">
        <v>485</v>
      </c>
      <c r="B102" s="606"/>
      <c r="C102" s="584" t="s">
        <v>485</v>
      </c>
      <c r="D102" s="606"/>
      <c r="E102" s="584" t="s">
        <v>485</v>
      </c>
      <c r="F102" s="606"/>
      <c r="G102" s="584" t="s">
        <v>485</v>
      </c>
      <c r="H102" s="607"/>
    </row>
    <row r="103" spans="1:8" ht="13.5" customHeight="1" outlineLevel="1" x14ac:dyDescent="0.2">
      <c r="A103" s="584" t="s">
        <v>486</v>
      </c>
      <c r="B103" s="606"/>
      <c r="C103" s="584" t="s">
        <v>486</v>
      </c>
      <c r="D103" s="606"/>
      <c r="E103" s="584" t="s">
        <v>486</v>
      </c>
      <c r="F103" s="606"/>
      <c r="G103" s="584" t="s">
        <v>486</v>
      </c>
      <c r="H103" s="607"/>
    </row>
    <row r="104" spans="1:8" ht="13.5" customHeight="1" outlineLevel="1" x14ac:dyDescent="0.2">
      <c r="A104" s="584" t="s">
        <v>487</v>
      </c>
      <c r="B104" s="606"/>
      <c r="C104" s="584" t="s">
        <v>487</v>
      </c>
      <c r="D104" s="606"/>
      <c r="E104" s="584" t="s">
        <v>487</v>
      </c>
      <c r="F104" s="606"/>
      <c r="G104" s="584" t="s">
        <v>487</v>
      </c>
      <c r="H104" s="607"/>
    </row>
    <row r="105" spans="1:8" ht="13.5" customHeight="1" outlineLevel="1" x14ac:dyDescent="0.2">
      <c r="A105" s="584" t="s">
        <v>488</v>
      </c>
      <c r="B105" s="606"/>
      <c r="C105" s="584" t="s">
        <v>488</v>
      </c>
      <c r="D105" s="606"/>
      <c r="E105" s="584" t="s">
        <v>488</v>
      </c>
      <c r="F105" s="606"/>
      <c r="G105" s="584" t="s">
        <v>488</v>
      </c>
      <c r="H105" s="607"/>
    </row>
    <row r="106" spans="1:8" ht="13.5" customHeight="1" outlineLevel="1" x14ac:dyDescent="0.2">
      <c r="A106" s="584" t="s">
        <v>489</v>
      </c>
      <c r="B106" s="606"/>
      <c r="C106" s="584" t="s">
        <v>489</v>
      </c>
      <c r="D106" s="606"/>
      <c r="E106" s="584" t="s">
        <v>489</v>
      </c>
      <c r="F106" s="606"/>
      <c r="G106" s="584" t="s">
        <v>489</v>
      </c>
      <c r="H106" s="607"/>
    </row>
    <row r="107" spans="1:8" ht="13.5" customHeight="1" outlineLevel="1" x14ac:dyDescent="0.2">
      <c r="A107" s="584" t="s">
        <v>490</v>
      </c>
      <c r="B107" s="606"/>
      <c r="C107" s="584" t="s">
        <v>490</v>
      </c>
      <c r="D107" s="606"/>
      <c r="E107" s="584" t="s">
        <v>490</v>
      </c>
      <c r="F107" s="606"/>
      <c r="G107" s="584" t="s">
        <v>490</v>
      </c>
      <c r="H107" s="607"/>
    </row>
    <row r="108" spans="1:8" ht="13.5" customHeight="1" outlineLevel="1" x14ac:dyDescent="0.2">
      <c r="A108" s="584" t="s">
        <v>491</v>
      </c>
      <c r="B108" s="606"/>
      <c r="C108" s="584" t="s">
        <v>491</v>
      </c>
      <c r="D108" s="606"/>
      <c r="E108" s="584" t="s">
        <v>491</v>
      </c>
      <c r="F108" s="606"/>
      <c r="G108" s="584" t="s">
        <v>491</v>
      </c>
      <c r="H108" s="607"/>
    </row>
    <row r="109" spans="1:8" ht="13.5" customHeight="1" outlineLevel="1" x14ac:dyDescent="0.2">
      <c r="A109" s="584" t="s">
        <v>492</v>
      </c>
      <c r="B109" s="606"/>
      <c r="C109" s="584" t="s">
        <v>492</v>
      </c>
      <c r="D109" s="606"/>
      <c r="E109" s="584" t="s">
        <v>492</v>
      </c>
      <c r="F109" s="606"/>
      <c r="G109" s="584" t="s">
        <v>492</v>
      </c>
      <c r="H109" s="607"/>
    </row>
    <row r="110" spans="1:8" ht="14.25" thickBot="1" x14ac:dyDescent="0.3">
      <c r="A110" s="585" t="s">
        <v>493</v>
      </c>
      <c r="B110" s="586">
        <f>SUM(B97:B109)</f>
        <v>0</v>
      </c>
      <c r="C110" s="585" t="s">
        <v>493</v>
      </c>
      <c r="D110" s="586">
        <f>SUM(D97:D109)</f>
        <v>0</v>
      </c>
      <c r="E110" s="585" t="s">
        <v>493</v>
      </c>
      <c r="F110" s="586">
        <f>SUM(F97:F109)</f>
        <v>0</v>
      </c>
      <c r="G110" s="585" t="s">
        <v>493</v>
      </c>
      <c r="H110" s="587">
        <f>SUM(H97:H109)</f>
        <v>0</v>
      </c>
    </row>
    <row r="111" spans="1:8" ht="14.25" thickBot="1" x14ac:dyDescent="0.3">
      <c r="A111" s="1435" t="s">
        <v>494</v>
      </c>
      <c r="B111" s="1436"/>
      <c r="C111" s="1436"/>
      <c r="D111" s="1436"/>
      <c r="E111" s="1436"/>
      <c r="F111" s="1436"/>
      <c r="G111" s="1437"/>
      <c r="H111" s="588">
        <f>IF((B110+D110+F110+H110)&gt;$F$3,"Demasiadas horas asignadas",(B110+D110+F110+H110))</f>
        <v>0</v>
      </c>
    </row>
    <row r="115" spans="1:8" ht="32.25" customHeight="1" x14ac:dyDescent="0.25">
      <c r="A115" s="568" t="s">
        <v>379</v>
      </c>
      <c r="B115" s="1425" t="s">
        <v>596</v>
      </c>
      <c r="C115" s="1425"/>
      <c r="D115" s="1425"/>
      <c r="E115" s="1419">
        <f>A3</f>
        <v>0</v>
      </c>
      <c r="F115" s="1420"/>
      <c r="G115" s="1426" t="s">
        <v>608</v>
      </c>
      <c r="H115" s="1427"/>
    </row>
    <row r="116" spans="1:8" ht="26.25" x14ac:dyDescent="0.25">
      <c r="A116" s="571">
        <f>H137*E11</f>
        <v>0</v>
      </c>
      <c r="B116" s="572"/>
      <c r="C116" s="572"/>
      <c r="D116" s="569" t="s">
        <v>402</v>
      </c>
      <c r="E116" s="570">
        <f>E90+1</f>
        <v>2019</v>
      </c>
      <c r="F116" s="570"/>
      <c r="G116" s="602" t="s">
        <v>609</v>
      </c>
      <c r="H116" s="603"/>
    </row>
    <row r="117" spans="1:8" ht="44.25" customHeight="1" x14ac:dyDescent="0.25">
      <c r="A117" s="574" t="s">
        <v>380</v>
      </c>
      <c r="B117" s="572"/>
      <c r="C117" s="572"/>
      <c r="D117" s="569"/>
      <c r="E117" s="570"/>
      <c r="F117" s="570"/>
      <c r="G117" s="575" t="s">
        <v>381</v>
      </c>
      <c r="H117" s="576">
        <f>'Planificación contratos'!D17</f>
        <v>20923.107847790277</v>
      </c>
    </row>
    <row r="118" spans="1:8" ht="18" x14ac:dyDescent="0.25">
      <c r="A118" s="571">
        <f>$A$40</f>
        <v>0</v>
      </c>
      <c r="B118" s="572"/>
      <c r="C118" s="572"/>
      <c r="D118" s="569"/>
      <c r="E118" s="570"/>
      <c r="F118" s="570"/>
      <c r="G118" s="577"/>
      <c r="H118" s="578"/>
    </row>
    <row r="119" spans="1:8" ht="16.5" customHeight="1" x14ac:dyDescent="0.2">
      <c r="A119" s="590" t="s">
        <v>611</v>
      </c>
      <c r="B119" s="590" t="s">
        <v>612</v>
      </c>
      <c r="C119" s="553" t="s">
        <v>611</v>
      </c>
      <c r="D119" s="553" t="s">
        <v>612</v>
      </c>
      <c r="E119" s="553" t="s">
        <v>611</v>
      </c>
      <c r="F119" s="553" t="s">
        <v>612</v>
      </c>
      <c r="G119" s="553" t="s">
        <v>611</v>
      </c>
      <c r="H119" s="553" t="s">
        <v>612</v>
      </c>
    </row>
    <row r="120" spans="1:8" ht="16.5" customHeight="1" thickBot="1" x14ac:dyDescent="0.25">
      <c r="A120" s="604"/>
      <c r="B120" s="605"/>
      <c r="C120" s="605"/>
      <c r="D120" s="605"/>
      <c r="E120" s="605"/>
      <c r="F120" s="605"/>
      <c r="G120" s="605"/>
      <c r="H120" s="605"/>
    </row>
    <row r="121" spans="1:8" ht="16.5" thickBot="1" x14ac:dyDescent="0.3">
      <c r="A121" s="1411" t="s">
        <v>474</v>
      </c>
      <c r="B121" s="1412"/>
      <c r="C121" s="1411" t="s">
        <v>475</v>
      </c>
      <c r="D121" s="1412"/>
      <c r="E121" s="1411" t="s">
        <v>476</v>
      </c>
      <c r="F121" s="1412"/>
      <c r="G121" s="1411" t="s">
        <v>477</v>
      </c>
      <c r="H121" s="1421"/>
    </row>
    <row r="122" spans="1:8" ht="13.5" outlineLevel="1" thickBot="1" x14ac:dyDescent="0.25">
      <c r="A122" s="583" t="s">
        <v>478</v>
      </c>
      <c r="B122" s="583" t="s">
        <v>479</v>
      </c>
      <c r="C122" s="583" t="s">
        <v>478</v>
      </c>
      <c r="D122" s="583" t="s">
        <v>479</v>
      </c>
      <c r="E122" s="583" t="s">
        <v>478</v>
      </c>
      <c r="F122" s="583" t="s">
        <v>479</v>
      </c>
      <c r="G122" s="583" t="s">
        <v>478</v>
      </c>
      <c r="H122" s="583" t="s">
        <v>479</v>
      </c>
    </row>
    <row r="123" spans="1:8" ht="13.5" outlineLevel="1" x14ac:dyDescent="0.2">
      <c r="A123" s="584" t="s">
        <v>480</v>
      </c>
      <c r="B123" s="606"/>
      <c r="C123" s="584" t="s">
        <v>480</v>
      </c>
      <c r="D123" s="606"/>
      <c r="E123" s="584" t="s">
        <v>480</v>
      </c>
      <c r="F123" s="606"/>
      <c r="G123" s="584" t="s">
        <v>480</v>
      </c>
      <c r="H123" s="607"/>
    </row>
    <row r="124" spans="1:8" ht="13.5" outlineLevel="1" x14ac:dyDescent="0.2">
      <c r="A124" s="584" t="s">
        <v>481</v>
      </c>
      <c r="B124" s="606"/>
      <c r="C124" s="584" t="s">
        <v>481</v>
      </c>
      <c r="D124" s="606"/>
      <c r="E124" s="584" t="s">
        <v>481</v>
      </c>
      <c r="F124" s="606"/>
      <c r="G124" s="584" t="s">
        <v>481</v>
      </c>
      <c r="H124" s="607"/>
    </row>
    <row r="125" spans="1:8" ht="13.5" outlineLevel="1" x14ac:dyDescent="0.2">
      <c r="A125" s="584" t="s">
        <v>482</v>
      </c>
      <c r="B125" s="606"/>
      <c r="C125" s="584" t="s">
        <v>482</v>
      </c>
      <c r="D125" s="606"/>
      <c r="E125" s="584" t="s">
        <v>482</v>
      </c>
      <c r="F125" s="606"/>
      <c r="G125" s="584" t="s">
        <v>482</v>
      </c>
      <c r="H125" s="607"/>
    </row>
    <row r="126" spans="1:8" ht="13.5" outlineLevel="1" x14ac:dyDescent="0.2">
      <c r="A126" s="584" t="s">
        <v>483</v>
      </c>
      <c r="B126" s="606"/>
      <c r="C126" s="584" t="s">
        <v>483</v>
      </c>
      <c r="D126" s="606"/>
      <c r="E126" s="584" t="s">
        <v>483</v>
      </c>
      <c r="F126" s="606"/>
      <c r="G126" s="584" t="s">
        <v>483</v>
      </c>
      <c r="H126" s="607"/>
    </row>
    <row r="127" spans="1:8" ht="13.5" outlineLevel="1" x14ac:dyDescent="0.2">
      <c r="A127" s="584" t="s">
        <v>484</v>
      </c>
      <c r="B127" s="606"/>
      <c r="C127" s="584" t="s">
        <v>484</v>
      </c>
      <c r="D127" s="606"/>
      <c r="E127" s="584" t="s">
        <v>484</v>
      </c>
      <c r="F127" s="606"/>
      <c r="G127" s="584" t="s">
        <v>484</v>
      </c>
      <c r="H127" s="607"/>
    </row>
    <row r="128" spans="1:8" ht="13.5" outlineLevel="1" x14ac:dyDescent="0.2">
      <c r="A128" s="584" t="s">
        <v>485</v>
      </c>
      <c r="B128" s="606"/>
      <c r="C128" s="584" t="s">
        <v>485</v>
      </c>
      <c r="D128" s="606"/>
      <c r="E128" s="584" t="s">
        <v>485</v>
      </c>
      <c r="F128" s="606"/>
      <c r="G128" s="584" t="s">
        <v>485</v>
      </c>
      <c r="H128" s="607"/>
    </row>
    <row r="129" spans="1:8" ht="13.5" outlineLevel="1" x14ac:dyDescent="0.2">
      <c r="A129" s="584" t="s">
        <v>486</v>
      </c>
      <c r="B129" s="606"/>
      <c r="C129" s="584" t="s">
        <v>486</v>
      </c>
      <c r="D129" s="606"/>
      <c r="E129" s="584" t="s">
        <v>486</v>
      </c>
      <c r="F129" s="606"/>
      <c r="G129" s="584" t="s">
        <v>486</v>
      </c>
      <c r="H129" s="607"/>
    </row>
    <row r="130" spans="1:8" ht="13.5" outlineLevel="1" x14ac:dyDescent="0.2">
      <c r="A130" s="584" t="s">
        <v>487</v>
      </c>
      <c r="B130" s="606"/>
      <c r="C130" s="584" t="s">
        <v>487</v>
      </c>
      <c r="D130" s="606"/>
      <c r="E130" s="584" t="s">
        <v>487</v>
      </c>
      <c r="F130" s="606"/>
      <c r="G130" s="584" t="s">
        <v>487</v>
      </c>
      <c r="H130" s="607"/>
    </row>
    <row r="131" spans="1:8" ht="13.5" outlineLevel="1" x14ac:dyDescent="0.2">
      <c r="A131" s="584" t="s">
        <v>488</v>
      </c>
      <c r="B131" s="606"/>
      <c r="C131" s="584" t="s">
        <v>488</v>
      </c>
      <c r="D131" s="606"/>
      <c r="E131" s="584" t="s">
        <v>488</v>
      </c>
      <c r="F131" s="606"/>
      <c r="G131" s="584" t="s">
        <v>488</v>
      </c>
      <c r="H131" s="607"/>
    </row>
    <row r="132" spans="1:8" ht="13.5" outlineLevel="1" x14ac:dyDescent="0.2">
      <c r="A132" s="584" t="s">
        <v>489</v>
      </c>
      <c r="B132" s="606"/>
      <c r="C132" s="584" t="s">
        <v>489</v>
      </c>
      <c r="D132" s="606"/>
      <c r="E132" s="584" t="s">
        <v>489</v>
      </c>
      <c r="F132" s="606"/>
      <c r="G132" s="584" t="s">
        <v>489</v>
      </c>
      <c r="H132" s="607"/>
    </row>
    <row r="133" spans="1:8" ht="13.5" outlineLevel="1" x14ac:dyDescent="0.2">
      <c r="A133" s="584" t="s">
        <v>490</v>
      </c>
      <c r="B133" s="606"/>
      <c r="C133" s="584" t="s">
        <v>490</v>
      </c>
      <c r="D133" s="606"/>
      <c r="E133" s="584" t="s">
        <v>490</v>
      </c>
      <c r="F133" s="606"/>
      <c r="G133" s="584" t="s">
        <v>490</v>
      </c>
      <c r="H133" s="607"/>
    </row>
    <row r="134" spans="1:8" ht="13.5" outlineLevel="1" x14ac:dyDescent="0.2">
      <c r="A134" s="584" t="s">
        <v>491</v>
      </c>
      <c r="B134" s="606"/>
      <c r="C134" s="584" t="s">
        <v>491</v>
      </c>
      <c r="D134" s="606"/>
      <c r="E134" s="584" t="s">
        <v>491</v>
      </c>
      <c r="F134" s="606"/>
      <c r="G134" s="584" t="s">
        <v>491</v>
      </c>
      <c r="H134" s="607"/>
    </row>
    <row r="135" spans="1:8" ht="13.5" outlineLevel="1" x14ac:dyDescent="0.2">
      <c r="A135" s="584" t="s">
        <v>492</v>
      </c>
      <c r="B135" s="606"/>
      <c r="C135" s="584" t="s">
        <v>492</v>
      </c>
      <c r="D135" s="606"/>
      <c r="E135" s="584" t="s">
        <v>492</v>
      </c>
      <c r="F135" s="606"/>
      <c r="G135" s="584" t="s">
        <v>492</v>
      </c>
      <c r="H135" s="607"/>
    </row>
    <row r="136" spans="1:8" ht="14.25" thickBot="1" x14ac:dyDescent="0.3">
      <c r="A136" s="585" t="s">
        <v>493</v>
      </c>
      <c r="B136" s="586">
        <f>SUM(B123:B135)</f>
        <v>0</v>
      </c>
      <c r="C136" s="585" t="s">
        <v>493</v>
      </c>
      <c r="D136" s="586">
        <f>SUM(D123:D135)</f>
        <v>0</v>
      </c>
      <c r="E136" s="585" t="s">
        <v>493</v>
      </c>
      <c r="F136" s="586">
        <f>SUM(F123:F135)</f>
        <v>0</v>
      </c>
      <c r="G136" s="585" t="s">
        <v>493</v>
      </c>
      <c r="H136" s="587">
        <f>SUM(H123:H135)</f>
        <v>0</v>
      </c>
    </row>
    <row r="137" spans="1:8" ht="14.25" thickBot="1" x14ac:dyDescent="0.3">
      <c r="A137" s="1435" t="s">
        <v>494</v>
      </c>
      <c r="B137" s="1436"/>
      <c r="C137" s="1436"/>
      <c r="D137" s="1436"/>
      <c r="E137" s="1436"/>
      <c r="F137" s="1436"/>
      <c r="G137" s="1437"/>
      <c r="H137" s="588">
        <f>IF((B136+D136+F136+H136)&gt;$F$3,"Demasiadas horas asignadas",(B136+D136+F136+H136))</f>
        <v>0</v>
      </c>
    </row>
    <row r="138" spans="1:8" ht="13.5" x14ac:dyDescent="0.25">
      <c r="A138" s="591"/>
      <c r="B138" s="591"/>
      <c r="C138" s="591"/>
      <c r="D138" s="591"/>
      <c r="E138" s="591"/>
      <c r="F138" s="591"/>
      <c r="G138" s="591"/>
      <c r="H138" s="592"/>
    </row>
    <row r="139" spans="1:8" ht="13.5" x14ac:dyDescent="0.25">
      <c r="A139" s="591"/>
      <c r="B139" s="591"/>
      <c r="C139" s="591"/>
      <c r="D139" s="591"/>
      <c r="E139" s="591"/>
      <c r="F139" s="591"/>
      <c r="G139" s="591"/>
      <c r="H139" s="592"/>
    </row>
    <row r="140" spans="1:8" ht="13.5" x14ac:dyDescent="0.25">
      <c r="A140" s="591"/>
      <c r="B140" s="591"/>
      <c r="C140" s="591"/>
      <c r="D140" s="591"/>
      <c r="E140" s="591"/>
      <c r="F140" s="591"/>
      <c r="G140" s="591"/>
      <c r="H140" s="592"/>
    </row>
    <row r="143" spans="1:8" ht="18" x14ac:dyDescent="0.25">
      <c r="B143" s="1425" t="s">
        <v>598</v>
      </c>
      <c r="C143" s="1425"/>
      <c r="D143" s="1425"/>
      <c r="E143" s="1431">
        <f>A3</f>
        <v>0</v>
      </c>
      <c r="F143" s="1431"/>
    </row>
    <row r="144" spans="1:8" ht="13.5" thickBot="1" x14ac:dyDescent="0.25">
      <c r="F144" s="567"/>
    </row>
    <row r="145" spans="1:7" ht="16.5" customHeight="1" thickBot="1" x14ac:dyDescent="0.25">
      <c r="A145" s="1438" t="s">
        <v>519</v>
      </c>
      <c r="B145" s="1439"/>
      <c r="C145" s="1439"/>
      <c r="D145" s="1439"/>
      <c r="E145" s="1439"/>
      <c r="F145" s="1439"/>
      <c r="G145" s="1440"/>
    </row>
    <row r="146" spans="1:7" ht="26.25" customHeight="1" outlineLevel="1" thickBot="1" x14ac:dyDescent="0.25">
      <c r="A146" s="1416" t="s">
        <v>496</v>
      </c>
      <c r="B146" s="1417"/>
      <c r="C146" s="1417"/>
      <c r="D146" s="1417"/>
      <c r="E146" s="1418"/>
      <c r="F146" s="593" t="s">
        <v>497</v>
      </c>
      <c r="G146" s="594" t="s">
        <v>495</v>
      </c>
    </row>
    <row r="147" spans="1:7" outlineLevel="1" x14ac:dyDescent="0.2">
      <c r="A147" s="1402" t="s">
        <v>599</v>
      </c>
      <c r="B147" s="1403"/>
      <c r="C147" s="1403"/>
      <c r="D147" s="1403"/>
      <c r="E147" s="1404"/>
      <c r="F147" s="608"/>
      <c r="G147" s="595">
        <f>$D$8-F147</f>
        <v>2944.027397260274</v>
      </c>
    </row>
    <row r="148" spans="1:7" outlineLevel="1" x14ac:dyDescent="0.2">
      <c r="A148" s="1413"/>
      <c r="B148" s="1414"/>
      <c r="C148" s="1414"/>
      <c r="D148" s="1414"/>
      <c r="E148" s="1415"/>
      <c r="F148" s="609"/>
      <c r="G148" s="596">
        <f t="shared" ref="G148:G153" si="0">IF(F148&gt;0,(G147-F148), )</f>
        <v>0</v>
      </c>
    </row>
    <row r="149" spans="1:7" outlineLevel="1" x14ac:dyDescent="0.2">
      <c r="A149" s="1413"/>
      <c r="B149" s="1414"/>
      <c r="C149" s="1414"/>
      <c r="D149" s="1414"/>
      <c r="E149" s="1415"/>
      <c r="F149" s="610"/>
      <c r="G149" s="596">
        <f t="shared" si="0"/>
        <v>0</v>
      </c>
    </row>
    <row r="150" spans="1:7" outlineLevel="1" x14ac:dyDescent="0.2">
      <c r="A150" s="1405"/>
      <c r="B150" s="1406"/>
      <c r="C150" s="1406"/>
      <c r="D150" s="1406"/>
      <c r="E150" s="1407"/>
      <c r="F150" s="611"/>
      <c r="G150" s="596">
        <f t="shared" si="0"/>
        <v>0</v>
      </c>
    </row>
    <row r="151" spans="1:7" outlineLevel="1" x14ac:dyDescent="0.2">
      <c r="A151" s="1405"/>
      <c r="B151" s="1406"/>
      <c r="C151" s="1406"/>
      <c r="D151" s="1406"/>
      <c r="E151" s="1407"/>
      <c r="F151" s="612"/>
      <c r="G151" s="596">
        <f t="shared" si="0"/>
        <v>0</v>
      </c>
    </row>
    <row r="152" spans="1:7" outlineLevel="1" x14ac:dyDescent="0.2">
      <c r="A152" s="1432"/>
      <c r="B152" s="1433"/>
      <c r="C152" s="1433"/>
      <c r="D152" s="1433"/>
      <c r="E152" s="1434"/>
      <c r="F152" s="612"/>
      <c r="G152" s="596">
        <f t="shared" si="0"/>
        <v>0</v>
      </c>
    </row>
    <row r="153" spans="1:7" ht="13.5" outlineLevel="1" thickBot="1" x14ac:dyDescent="0.25">
      <c r="A153" s="1428"/>
      <c r="B153" s="1429"/>
      <c r="C153" s="1429"/>
      <c r="D153" s="1429"/>
      <c r="E153" s="1430"/>
      <c r="F153" s="613"/>
      <c r="G153" s="597">
        <f t="shared" si="0"/>
        <v>0</v>
      </c>
    </row>
    <row r="155" spans="1:7" ht="20.25" x14ac:dyDescent="0.3">
      <c r="G155" s="598">
        <f>D8-(SUM(F147:F153))</f>
        <v>2944.027397260274</v>
      </c>
    </row>
  </sheetData>
  <sheetProtection selectLockedCells="1"/>
  <mergeCells count="77">
    <mergeCell ref="A150:E150"/>
    <mergeCell ref="A151:E151"/>
    <mergeCell ref="A152:E152"/>
    <mergeCell ref="A153:E153"/>
    <mergeCell ref="A146:E146"/>
    <mergeCell ref="A147:E147"/>
    <mergeCell ref="A148:E148"/>
    <mergeCell ref="A149:E149"/>
    <mergeCell ref="A137:G137"/>
    <mergeCell ref="B143:D143"/>
    <mergeCell ref="E143:F143"/>
    <mergeCell ref="A145:G145"/>
    <mergeCell ref="A121:B121"/>
    <mergeCell ref="C121:D121"/>
    <mergeCell ref="E121:F121"/>
    <mergeCell ref="G121:H121"/>
    <mergeCell ref="A111:G111"/>
    <mergeCell ref="B115:D115"/>
    <mergeCell ref="E115:F115"/>
    <mergeCell ref="G115:H115"/>
    <mergeCell ref="A95:B95"/>
    <mergeCell ref="C95:D95"/>
    <mergeCell ref="E95:F95"/>
    <mergeCell ref="G95:H95"/>
    <mergeCell ref="A85:G85"/>
    <mergeCell ref="B89:D89"/>
    <mergeCell ref="E89:F89"/>
    <mergeCell ref="G89:H89"/>
    <mergeCell ref="A69:B69"/>
    <mergeCell ref="C69:D69"/>
    <mergeCell ref="E69:F69"/>
    <mergeCell ref="G69:H69"/>
    <mergeCell ref="A59:G59"/>
    <mergeCell ref="B63:D63"/>
    <mergeCell ref="E63:F63"/>
    <mergeCell ref="G63:H63"/>
    <mergeCell ref="G37:H37"/>
    <mergeCell ref="A43:B43"/>
    <mergeCell ref="C43:D43"/>
    <mergeCell ref="E43:F43"/>
    <mergeCell ref="G43:H43"/>
    <mergeCell ref="B35:E35"/>
    <mergeCell ref="B37:D37"/>
    <mergeCell ref="E37:F37"/>
    <mergeCell ref="A19:B19"/>
    <mergeCell ref="A20:B20"/>
    <mergeCell ref="A21:B21"/>
    <mergeCell ref="A22:B22"/>
    <mergeCell ref="A27:A29"/>
    <mergeCell ref="B27:B29"/>
    <mergeCell ref="D6:E6"/>
    <mergeCell ref="A8:A10"/>
    <mergeCell ref="B8:B10"/>
    <mergeCell ref="G9:H9"/>
    <mergeCell ref="A23:B23"/>
    <mergeCell ref="C17:H17"/>
    <mergeCell ref="G13:H13"/>
    <mergeCell ref="A18:B18"/>
    <mergeCell ref="C18:F18"/>
    <mergeCell ref="G18:H18"/>
    <mergeCell ref="A1:H1"/>
    <mergeCell ref="A2:B2"/>
    <mergeCell ref="A3:B3"/>
    <mergeCell ref="D5:E5"/>
    <mergeCell ref="G5:H5"/>
    <mergeCell ref="K28:K29"/>
    <mergeCell ref="L28:L29"/>
    <mergeCell ref="C27:C29"/>
    <mergeCell ref="D27:D29"/>
    <mergeCell ref="E27:E29"/>
    <mergeCell ref="F27:I27"/>
    <mergeCell ref="J27:L27"/>
    <mergeCell ref="F28:F29"/>
    <mergeCell ref="G28:G29"/>
    <mergeCell ref="H28:H29"/>
    <mergeCell ref="I28:I29"/>
    <mergeCell ref="J28:J29"/>
  </mergeCells>
  <phoneticPr fontId="3" type="noConversion"/>
  <conditionalFormatting sqref="G155">
    <cfRule type="cellIs" dxfId="68" priority="3" stopIfTrue="1" operator="greaterThan">
      <formula>0</formula>
    </cfRule>
  </conditionalFormatting>
  <conditionalFormatting sqref="G147:G153">
    <cfRule type="cellIs" dxfId="67" priority="4" stopIfTrue="1" operator="equal">
      <formula>0</formula>
    </cfRule>
  </conditionalFormatting>
  <conditionalFormatting sqref="H8">
    <cfRule type="cellIs" dxfId="66" priority="1" stopIfTrue="1" operator="lessThan">
      <formula>0</formula>
    </cfRule>
    <cfRule type="cellIs" priority="2" stopIfTrue="1" operator="lessThan">
      <formula>0</formula>
    </cfRule>
  </conditionalFormatting>
  <dataValidations count="9">
    <dataValidation type="list" allowBlank="1" showInputMessage="1" showErrorMessage="1" sqref="D6:E6">
      <formula1>"CONTRATO,BECA"</formula1>
    </dataValidation>
    <dataValidation type="list" allowBlank="1" showInputMessage="1" showErrorMessage="1" sqref="E14">
      <formula1>"Propio,Externo"</formula1>
    </dataValidation>
    <dataValidation type="whole" operator="greaterThan" allowBlank="1" showErrorMessage="1" errorTitle="NÚMERO DE HORAS" error="Esta casilla sólo admite números enteros mayores que cero. " promptTitle="Horas imputadas por tarea" prompt="Señale el número de horas totales que se imputan al proyecto para esta tarea y para la persona que se declara." sqref="F147:F153">
      <formula1>0</formula1>
    </dataValidation>
    <dataValidation type="list" allowBlank="1" showInputMessage="1" showErrorMessage="1" sqref="G37:H37 G63:H63 G89:H89 G115:H115">
      <formula1>"PLANIFICACIÓN INICIAL,MODIFICACION 1,MODIFICACIÓN 2,MODIFICACIÓN 3"</formula1>
    </dataValidation>
    <dataValidation type="list" allowBlank="1" showErrorMessage="1" errorTitle="Escoja una tarea de la lista" error="Si la lista de tareas o su carga horaria han cambiado, por favor, comuníquelo a la OTRI-UCM en el 6472." promptTitle="Asignación de tareas" prompt="Declare la tarea de investigación en la que ha participado la persona cuyas horas se declaran. Sólo puede escoger entre las tareas del listado, que coinciden con las declaradas en la solicitud." sqref="A147:E153">
      <formula1>TAREAS</formula1>
    </dataValidation>
    <dataValidation type="list" showInputMessage="1" showErrorMessage="1" sqref="D3">
      <formula1>CATPROF</formula1>
    </dataValidation>
    <dataValidation type="date" operator="lessThanOrEqual" allowBlank="1" showInputMessage="1" showErrorMessage="1" errorTitle="ERROR EN FECHA" error="La fecha de finalización del último trimestre presupuestado no puede superar la del final del proyecto. " sqref="H120">
      <formula1>B14</formula1>
    </dataValidation>
    <dataValidation type="date" operator="greaterThan" allowBlank="1" showInputMessage="1" showErrorMessage="1" errorTitle="ERROR EN FECHA" error="Debe introducir un valor posterior a fecha fin del último trimestre presupuestado_x000a_" sqref="A120 A68 A94">
      <formula1>H42</formula1>
    </dataValidation>
    <dataValidation type="date" operator="greaterThanOrEqual" allowBlank="1" showInputMessage="1" showErrorMessage="1" errorTitle="ERROR EN FECHA " error="Debe introducir una fecha que sea igual o posterior a la fecha de inicio del proyecto" sqref="A42">
      <formula1>B13</formula1>
    </dataValidation>
  </dataValidations>
  <hyperlinks>
    <hyperlink ref="A18:B18" location="'Planificación contratos'!A1" display="Volver a planificación de contratos"/>
  </hyperlinks>
  <pageMargins left="0.75" right="0.75" top="1" bottom="1" header="0" footer="0"/>
  <headerFooter alignWithMargins="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3"/>
  </sheetPr>
  <dimension ref="A1:W212"/>
  <sheetViews>
    <sheetView showGridLines="0" tabSelected="1" topLeftCell="A58" zoomScale="80" zoomScaleNormal="80" zoomScaleSheetLayoutView="50" workbookViewId="0">
      <selection activeCell="A65" sqref="A65:F65"/>
    </sheetView>
  </sheetViews>
  <sheetFormatPr baseColWidth="10" defaultColWidth="11.42578125" defaultRowHeight="11.25" outlineLevelRow="1" x14ac:dyDescent="0.2"/>
  <cols>
    <col min="1" max="1" width="25.85546875" style="13" customWidth="1"/>
    <col min="2" max="2" width="16.5703125" style="13" customWidth="1"/>
    <col min="3" max="3" width="13.28515625" style="13" customWidth="1"/>
    <col min="4" max="4" width="12.5703125" style="13" bestFit="1" customWidth="1"/>
    <col min="5" max="5" width="14.85546875" style="13" bestFit="1" customWidth="1"/>
    <col min="6" max="6" width="14.42578125" style="13" bestFit="1" customWidth="1"/>
    <col min="7" max="7" width="15.5703125" style="13" bestFit="1" customWidth="1"/>
    <col min="8" max="8" width="14.42578125" style="13" bestFit="1" customWidth="1"/>
    <col min="9" max="9" width="15.85546875" style="13" bestFit="1" customWidth="1"/>
    <col min="10" max="10" width="13.5703125" style="13" bestFit="1" customWidth="1"/>
    <col min="11" max="11" width="15.28515625" style="13" bestFit="1" customWidth="1"/>
    <col min="12" max="12" width="10.7109375" style="13" customWidth="1"/>
    <col min="13" max="13" width="20.42578125" style="13" bestFit="1" customWidth="1"/>
    <col min="14" max="14" width="14.7109375" style="13" customWidth="1"/>
    <col min="15" max="15" width="27.7109375" style="13" bestFit="1" customWidth="1"/>
    <col min="16" max="16" width="14.140625" style="13" customWidth="1"/>
    <col min="17" max="17" width="12.85546875" style="13" bestFit="1" customWidth="1"/>
    <col min="18" max="18" width="18.42578125" style="13" bestFit="1" customWidth="1"/>
    <col min="19" max="20" width="12.140625" style="13" bestFit="1" customWidth="1"/>
    <col min="21" max="16384" width="11.42578125" style="13"/>
  </cols>
  <sheetData>
    <row r="1" spans="1:13" ht="105" customHeight="1" x14ac:dyDescent="0.2">
      <c r="A1" s="1031" t="s">
        <v>859</v>
      </c>
      <c r="B1" s="1032"/>
      <c r="C1" s="1032"/>
      <c r="D1" s="1032"/>
      <c r="E1" s="1032"/>
      <c r="F1" s="1032"/>
      <c r="G1" s="1032"/>
      <c r="H1" s="1032"/>
      <c r="I1" s="1032"/>
      <c r="J1" s="1032"/>
      <c r="K1" s="1032"/>
      <c r="L1" s="1032"/>
      <c r="M1" s="1032"/>
    </row>
    <row r="2" spans="1:13" ht="13.5" thickBot="1" x14ac:dyDescent="0.25">
      <c r="A2" s="204" t="s">
        <v>404</v>
      </c>
      <c r="B2" s="205">
        <f ca="1">TODAY()</f>
        <v>42424</v>
      </c>
      <c r="C2" s="205"/>
      <c r="D2" s="1046" t="s">
        <v>520</v>
      </c>
      <c r="E2" s="1046"/>
      <c r="F2" s="1046"/>
      <c r="G2" s="1046"/>
      <c r="H2" s="1046"/>
      <c r="I2" s="270">
        <v>42429</v>
      </c>
      <c r="J2" s="7"/>
      <c r="K2" s="7" t="s">
        <v>568</v>
      </c>
      <c r="L2" s="7"/>
      <c r="M2" s="205">
        <v>42436</v>
      </c>
    </row>
    <row r="3" spans="1:13" ht="62.25" customHeight="1" thickBot="1" x14ac:dyDescent="0.25">
      <c r="A3" s="768" t="s">
        <v>763</v>
      </c>
      <c r="B3" s="1143" t="s">
        <v>616</v>
      </c>
      <c r="C3" s="1144"/>
      <c r="D3" s="1145">
        <v>2016</v>
      </c>
      <c r="E3" s="1146"/>
      <c r="F3" s="1147" t="s">
        <v>617</v>
      </c>
      <c r="G3" s="1148"/>
      <c r="H3" s="1149"/>
      <c r="I3" s="1149"/>
      <c r="J3" s="1149"/>
      <c r="K3" s="1149"/>
      <c r="L3" s="1149"/>
      <c r="M3" s="1150"/>
    </row>
    <row r="4" spans="1:13" ht="12.75" customHeight="1" outlineLevel="1" x14ac:dyDescent="0.2">
      <c r="A4" s="14" t="s">
        <v>635</v>
      </c>
      <c r="B4" s="1041"/>
      <c r="C4" s="1042"/>
      <c r="D4" s="1042"/>
      <c r="E4" s="1042"/>
      <c r="F4" s="1042"/>
      <c r="G4" s="1042"/>
      <c r="H4" s="1042"/>
      <c r="I4" s="1042"/>
      <c r="J4" s="1043"/>
      <c r="K4" s="182" t="s">
        <v>244</v>
      </c>
      <c r="L4" s="1044"/>
      <c r="M4" s="1045"/>
    </row>
    <row r="5" spans="1:13" ht="12.75" customHeight="1" outlineLevel="1" x14ac:dyDescent="0.2">
      <c r="A5" s="15" t="s">
        <v>216</v>
      </c>
      <c r="B5" s="1005"/>
      <c r="C5" s="1006"/>
      <c r="D5" s="1007"/>
      <c r="E5" s="126" t="s">
        <v>283</v>
      </c>
      <c r="F5" s="1005"/>
      <c r="G5" s="1006"/>
      <c r="H5" s="1006"/>
      <c r="I5" s="1007"/>
      <c r="J5" s="126" t="s">
        <v>284</v>
      </c>
      <c r="K5" s="1053"/>
      <c r="L5" s="1053"/>
      <c r="M5" s="1054"/>
    </row>
    <row r="6" spans="1:13" outlineLevel="1" x14ac:dyDescent="0.2">
      <c r="A6" s="15" t="s">
        <v>636</v>
      </c>
      <c r="B6" s="1005"/>
      <c r="C6" s="1006"/>
      <c r="D6" s="1006"/>
      <c r="E6" s="1006"/>
      <c r="F6" s="1006"/>
      <c r="G6" s="1006"/>
      <c r="H6" s="1006"/>
      <c r="I6" s="1006"/>
      <c r="J6" s="1006"/>
      <c r="K6" s="1006"/>
      <c r="L6" s="1006"/>
      <c r="M6" s="1083"/>
    </row>
    <row r="7" spans="1:13" outlineLevel="1" x14ac:dyDescent="0.2">
      <c r="A7" s="16" t="s">
        <v>638</v>
      </c>
      <c r="B7" s="1005"/>
      <c r="C7" s="1006"/>
      <c r="D7" s="1006"/>
      <c r="E7" s="1006"/>
      <c r="F7" s="1006"/>
      <c r="G7" s="1006"/>
      <c r="H7" s="1006"/>
      <c r="I7" s="1006"/>
      <c r="J7" s="1006"/>
      <c r="K7" s="1006"/>
      <c r="L7" s="1006"/>
      <c r="M7" s="1083"/>
    </row>
    <row r="8" spans="1:13" outlineLevel="1" x14ac:dyDescent="0.2">
      <c r="A8" s="16" t="s">
        <v>637</v>
      </c>
      <c r="B8" s="1084"/>
      <c r="C8" s="1085"/>
      <c r="D8" s="1085"/>
      <c r="E8" s="1085"/>
      <c r="F8" s="1085"/>
      <c r="G8" s="1085"/>
      <c r="H8" s="1085"/>
      <c r="I8" s="1085"/>
      <c r="J8" s="1085"/>
      <c r="K8" s="1085"/>
      <c r="L8" s="1085"/>
      <c r="M8" s="1086"/>
    </row>
    <row r="9" spans="1:13" outlineLevel="1" x14ac:dyDescent="0.2">
      <c r="A9" s="16" t="s">
        <v>671</v>
      </c>
      <c r="B9" s="1084"/>
      <c r="C9" s="1085"/>
      <c r="D9" s="1085"/>
      <c r="E9" s="1085"/>
      <c r="F9" s="1085"/>
      <c r="G9" s="1085"/>
      <c r="H9" s="1085"/>
      <c r="I9" s="1085"/>
      <c r="J9" s="1085"/>
      <c r="K9" s="1085"/>
      <c r="L9" s="1085"/>
      <c r="M9" s="1086"/>
    </row>
    <row r="10" spans="1:13" ht="12.75" outlineLevel="1" x14ac:dyDescent="0.2">
      <c r="A10" s="15" t="s">
        <v>285</v>
      </c>
      <c r="B10" s="17" t="s">
        <v>245</v>
      </c>
      <c r="C10" s="1062"/>
      <c r="D10" s="1063"/>
      <c r="E10" s="125" t="s">
        <v>246</v>
      </c>
      <c r="F10" s="1087"/>
      <c r="G10" s="1053"/>
      <c r="H10" s="1088"/>
      <c r="I10" s="127" t="s">
        <v>441</v>
      </c>
      <c r="J10" s="824"/>
      <c r="K10" s="128" t="s">
        <v>244</v>
      </c>
      <c r="L10" s="1060"/>
      <c r="M10" s="1061"/>
    </row>
    <row r="11" spans="1:13" ht="13.5" customHeight="1" outlineLevel="1" thickBot="1" x14ac:dyDescent="0.25">
      <c r="A11" s="15" t="s">
        <v>663</v>
      </c>
      <c r="B11" s="17" t="s">
        <v>673</v>
      </c>
      <c r="C11" s="1064"/>
      <c r="D11" s="1065"/>
      <c r="E11" s="123" t="s">
        <v>674</v>
      </c>
      <c r="F11" s="1064"/>
      <c r="G11" s="1065"/>
      <c r="H11" s="123" t="s">
        <v>248</v>
      </c>
      <c r="I11" s="1096"/>
      <c r="J11" s="1097"/>
      <c r="K11" s="220"/>
      <c r="L11" s="221"/>
      <c r="M11" s="222"/>
    </row>
    <row r="12" spans="1:13" s="22" customFormat="1" ht="18" x14ac:dyDescent="0.2">
      <c r="A12" s="121"/>
      <c r="B12" s="122"/>
      <c r="C12" s="231" t="s">
        <v>547</v>
      </c>
      <c r="D12" s="19">
        <f>M2</f>
        <v>42436</v>
      </c>
      <c r="E12" s="18"/>
      <c r="F12" s="19" t="s">
        <v>546</v>
      </c>
      <c r="G12" s="287">
        <v>42429</v>
      </c>
      <c r="H12" s="18"/>
      <c r="I12" s="19"/>
      <c r="J12" s="20"/>
      <c r="K12" s="21"/>
      <c r="L12" s="21"/>
      <c r="M12" s="21"/>
    </row>
    <row r="13" spans="1:13" s="22" customFormat="1" ht="24.75" customHeight="1" outlineLevel="1" x14ac:dyDescent="0.35">
      <c r="A13" s="202" t="s">
        <v>436</v>
      </c>
      <c r="B13" s="307">
        <f ca="1">IF((I2-B2)&lt;=0,0,I2-B2)</f>
        <v>5</v>
      </c>
      <c r="C13" s="202" t="s">
        <v>437</v>
      </c>
      <c r="D13" s="19"/>
      <c r="E13" s="18"/>
      <c r="F13" s="19"/>
      <c r="G13" s="20"/>
      <c r="H13" s="18"/>
      <c r="I13" s="19"/>
      <c r="J13" s="20"/>
      <c r="K13" s="21"/>
      <c r="L13" s="21"/>
      <c r="M13" s="21"/>
    </row>
    <row r="14" spans="1:13" s="22" customFormat="1" ht="45.75" customHeight="1" outlineLevel="1" x14ac:dyDescent="0.35">
      <c r="A14" s="1047" t="str">
        <f ca="1">IF(B13=0,"¡Atención! El plazo de presentación de solicitudes en la OTRI-UCM ha finalizado. Por favor, contacte URGENTEMENTE con nuestras oficinas (ext. 6472)"," ")</f>
        <v xml:space="preserve"> </v>
      </c>
      <c r="B14" s="1047"/>
      <c r="C14" s="1047"/>
      <c r="D14" s="1047"/>
      <c r="E14" s="1047"/>
      <c r="F14" s="1047"/>
      <c r="G14" s="1047"/>
      <c r="H14" s="1047"/>
      <c r="I14" s="1047"/>
      <c r="J14" s="1047"/>
      <c r="K14" s="1047"/>
      <c r="L14" s="1047"/>
      <c r="M14" s="1047"/>
    </row>
    <row r="15" spans="1:13" ht="12" thickBot="1" x14ac:dyDescent="0.25">
      <c r="A15" s="23"/>
      <c r="B15" s="23"/>
      <c r="C15" s="24"/>
      <c r="D15" s="24"/>
      <c r="E15" s="23"/>
      <c r="F15" s="23"/>
      <c r="G15" s="23"/>
      <c r="H15" s="23"/>
      <c r="I15" s="23"/>
      <c r="J15" s="23"/>
      <c r="K15" s="23"/>
      <c r="L15" s="23"/>
      <c r="M15" s="23"/>
    </row>
    <row r="16" spans="1:13" ht="97.5" customHeight="1" thickBot="1" x14ac:dyDescent="0.25">
      <c r="A16" s="314" t="s">
        <v>249</v>
      </c>
      <c r="B16" s="1113" t="s">
        <v>861</v>
      </c>
      <c r="C16" s="1114"/>
      <c r="D16" s="1114"/>
      <c r="E16" s="1114"/>
      <c r="F16" s="1114"/>
      <c r="G16" s="1114"/>
      <c r="H16" s="1114"/>
      <c r="I16" s="1114"/>
      <c r="J16" s="1114"/>
      <c r="K16" s="1114"/>
      <c r="L16" s="1114"/>
      <c r="M16" s="1115"/>
    </row>
    <row r="17" spans="1:13" ht="15.75" customHeight="1" outlineLevel="1" x14ac:dyDescent="0.2">
      <c r="A17" s="315"/>
      <c r="B17" s="1118" t="s">
        <v>255</v>
      </c>
      <c r="C17" s="1067"/>
      <c r="D17" s="1067"/>
      <c r="E17" s="1119"/>
      <c r="F17" s="1116" t="s">
        <v>256</v>
      </c>
      <c r="G17" s="1116"/>
      <c r="H17" s="1117"/>
      <c r="I17" s="1066" t="s">
        <v>257</v>
      </c>
      <c r="J17" s="1067"/>
      <c r="K17" s="1067"/>
      <c r="L17" s="1067" t="s">
        <v>253</v>
      </c>
      <c r="M17" s="1068"/>
    </row>
    <row r="18" spans="1:13" ht="20.25" customHeight="1" outlineLevel="1" x14ac:dyDescent="0.2">
      <c r="A18" s="316" t="str">
        <f t="shared" ref="A18:A23" si="0">IF(F18=0,"Establezca un límite para esta partida","Compruebe la columna de desviación")</f>
        <v>Establezca un límite para esta partida</v>
      </c>
      <c r="B18" s="318" t="s">
        <v>250</v>
      </c>
      <c r="C18" s="1075">
        <f>L30</f>
        <v>0</v>
      </c>
      <c r="D18" s="1076"/>
      <c r="E18" s="1076"/>
      <c r="F18" s="1077"/>
      <c r="G18" s="1078"/>
      <c r="H18" s="1079"/>
      <c r="I18" s="1069">
        <f>F18-C18</f>
        <v>0</v>
      </c>
      <c r="J18" s="1039"/>
      <c r="K18" s="1039"/>
      <c r="L18" s="1039" t="str">
        <f t="shared" ref="L18:L24" si="1">IF(I18&lt;0,"FUERA DE PRESUPUESTO","OK")</f>
        <v>OK</v>
      </c>
      <c r="M18" s="1040"/>
    </row>
    <row r="19" spans="1:13" ht="20.25" customHeight="1" outlineLevel="1" x14ac:dyDescent="0.2">
      <c r="A19" s="316" t="str">
        <f t="shared" si="0"/>
        <v>Establezca un límite para esta partida</v>
      </c>
      <c r="B19" s="318" t="s">
        <v>252</v>
      </c>
      <c r="C19" s="1075">
        <f>L28</f>
        <v>0</v>
      </c>
      <c r="D19" s="1076"/>
      <c r="E19" s="1076"/>
      <c r="F19" s="1080"/>
      <c r="G19" s="1081"/>
      <c r="H19" s="1081"/>
      <c r="I19" s="1069">
        <f t="shared" ref="I19" si="2">F19-C19</f>
        <v>0</v>
      </c>
      <c r="J19" s="1039"/>
      <c r="K19" s="1039"/>
      <c r="L19" s="1039" t="str">
        <f t="shared" si="1"/>
        <v>OK</v>
      </c>
      <c r="M19" s="1040"/>
    </row>
    <row r="20" spans="1:13" ht="20.25" customHeight="1" outlineLevel="1" x14ac:dyDescent="0.2">
      <c r="A20" s="316" t="str">
        <f t="shared" si="0"/>
        <v>Establezca un límite para esta partida</v>
      </c>
      <c r="B20" s="318" t="s">
        <v>254</v>
      </c>
      <c r="C20" s="1161">
        <f>L29</f>
        <v>0</v>
      </c>
      <c r="D20" s="1162"/>
      <c r="E20" s="1163"/>
      <c r="F20" s="1077"/>
      <c r="G20" s="1078"/>
      <c r="H20" s="1079"/>
      <c r="I20" s="1069">
        <f t="shared" ref="I20" si="3">F20-C20</f>
        <v>0</v>
      </c>
      <c r="J20" s="1039"/>
      <c r="K20" s="1039"/>
      <c r="L20" s="1039" t="str">
        <f t="shared" si="1"/>
        <v>OK</v>
      </c>
      <c r="M20" s="1040"/>
    </row>
    <row r="21" spans="1:13" ht="20.25" customHeight="1" outlineLevel="1" x14ac:dyDescent="0.2">
      <c r="A21" s="316" t="str">
        <f t="shared" si="0"/>
        <v>Establezca un límite para esta partida</v>
      </c>
      <c r="B21" s="318" t="s">
        <v>655</v>
      </c>
      <c r="C21" s="1075">
        <f>L33</f>
        <v>0</v>
      </c>
      <c r="D21" s="1076"/>
      <c r="E21" s="1076"/>
      <c r="F21" s="1077"/>
      <c r="G21" s="1078"/>
      <c r="H21" s="1079"/>
      <c r="I21" s="1069"/>
      <c r="J21" s="1039"/>
      <c r="K21" s="1039"/>
      <c r="L21" s="1039" t="str">
        <f t="shared" si="1"/>
        <v>OK</v>
      </c>
      <c r="M21" s="1040"/>
    </row>
    <row r="22" spans="1:13" ht="20.25" customHeight="1" outlineLevel="1" x14ac:dyDescent="0.2">
      <c r="A22" s="316" t="str">
        <f t="shared" si="0"/>
        <v>Establezca un límite para esta partida</v>
      </c>
      <c r="B22" s="318" t="s">
        <v>653</v>
      </c>
      <c r="C22" s="1075">
        <f>M126</f>
        <v>0</v>
      </c>
      <c r="D22" s="1076"/>
      <c r="E22" s="1076"/>
      <c r="F22" s="1077"/>
      <c r="G22" s="1078"/>
      <c r="H22" s="1079"/>
      <c r="I22" s="1069">
        <f t="shared" ref="I22:I24" si="4">F22-C22</f>
        <v>0</v>
      </c>
      <c r="J22" s="1039"/>
      <c r="K22" s="1039"/>
      <c r="L22" s="1039" t="str">
        <f t="shared" si="1"/>
        <v>OK</v>
      </c>
      <c r="M22" s="1040"/>
    </row>
    <row r="23" spans="1:13" ht="20.25" customHeight="1" outlineLevel="1" x14ac:dyDescent="0.2">
      <c r="A23" s="316" t="str">
        <f t="shared" si="0"/>
        <v>Establezca un límite para esta partida</v>
      </c>
      <c r="B23" s="318" t="s">
        <v>251</v>
      </c>
      <c r="C23" s="1075">
        <f>L32</f>
        <v>4800</v>
      </c>
      <c r="D23" s="1076"/>
      <c r="E23" s="1076"/>
      <c r="F23" s="1073"/>
      <c r="G23" s="1074"/>
      <c r="H23" s="1074"/>
      <c r="I23" s="1069">
        <f t="shared" si="4"/>
        <v>-4800</v>
      </c>
      <c r="J23" s="1039"/>
      <c r="K23" s="1039"/>
      <c r="L23" s="1039" t="str">
        <f t="shared" si="1"/>
        <v>FUERA DE PRESUPUESTO</v>
      </c>
      <c r="M23" s="1040"/>
    </row>
    <row r="24" spans="1:13" ht="20.25" customHeight="1" outlineLevel="1" thickBot="1" x14ac:dyDescent="0.25">
      <c r="A24" s="317"/>
      <c r="B24" s="319"/>
      <c r="C24" s="1070">
        <f>SUM(C18:E23)</f>
        <v>4800</v>
      </c>
      <c r="D24" s="1071"/>
      <c r="E24" s="1072"/>
      <c r="F24" s="1073">
        <f>SUM(F18:F23)</f>
        <v>0</v>
      </c>
      <c r="G24" s="1074"/>
      <c r="H24" s="1074"/>
      <c r="I24" s="1069">
        <f t="shared" si="4"/>
        <v>-4800</v>
      </c>
      <c r="J24" s="1039"/>
      <c r="K24" s="1039"/>
      <c r="L24" s="1120" t="str">
        <f t="shared" si="1"/>
        <v>FUERA DE PRESUPUESTO</v>
      </c>
      <c r="M24" s="1121"/>
    </row>
    <row r="25" spans="1:13" ht="68.25" customHeight="1" thickBot="1" x14ac:dyDescent="0.25">
      <c r="A25" s="286" t="s">
        <v>575</v>
      </c>
      <c r="B25" s="1151" t="s">
        <v>811</v>
      </c>
      <c r="C25" s="1152"/>
      <c r="D25" s="23"/>
      <c r="E25" s="1156" t="s">
        <v>573</v>
      </c>
      <c r="F25" s="1157"/>
      <c r="G25" s="1154"/>
      <c r="H25" s="1155"/>
      <c r="I25" s="23"/>
      <c r="J25" s="1156" t="s">
        <v>574</v>
      </c>
      <c r="K25" s="1158"/>
      <c r="L25" s="1159">
        <v>0.1018</v>
      </c>
      <c r="M25" s="1160"/>
    </row>
    <row r="26" spans="1:13" ht="29.25" customHeight="1" thickBot="1" x14ac:dyDescent="0.25">
      <c r="A26" s="1122" t="s">
        <v>650</v>
      </c>
      <c r="B26" s="1122"/>
      <c r="C26" s="1122"/>
      <c r="D26" s="1122"/>
      <c r="E26" s="1122"/>
      <c r="F26" s="1122"/>
      <c r="G26" s="1122"/>
      <c r="H26" s="1122"/>
      <c r="I26" s="1122"/>
      <c r="J26" s="1122"/>
      <c r="K26" s="1122"/>
      <c r="L26" s="1122"/>
      <c r="M26" s="1122"/>
    </row>
    <row r="27" spans="1:13" ht="16.5" customHeight="1" outlineLevel="1" x14ac:dyDescent="0.2">
      <c r="A27" s="1112" t="s">
        <v>259</v>
      </c>
      <c r="B27" s="1112"/>
      <c r="C27" s="1112"/>
      <c r="D27" s="977">
        <f>D3</f>
        <v>2016</v>
      </c>
      <c r="E27" s="977"/>
      <c r="F27" s="977">
        <f>D27+1</f>
        <v>2017</v>
      </c>
      <c r="G27" s="977"/>
      <c r="H27" s="977">
        <f>F27+1</f>
        <v>2018</v>
      </c>
      <c r="I27" s="977"/>
      <c r="J27" s="977">
        <f>H27+1</f>
        <v>2019</v>
      </c>
      <c r="K27" s="977"/>
      <c r="L27" s="977" t="s">
        <v>258</v>
      </c>
      <c r="M27" s="977"/>
    </row>
    <row r="28" spans="1:13" s="27" customFormat="1" ht="16.5" customHeight="1" outlineLevel="1" x14ac:dyDescent="0.2">
      <c r="A28" s="1100" t="s">
        <v>651</v>
      </c>
      <c r="B28" s="1100"/>
      <c r="C28" s="1100"/>
      <c r="D28" s="1101">
        <f>F46+F58</f>
        <v>0</v>
      </c>
      <c r="E28" s="1102"/>
      <c r="F28" s="1101">
        <f>G46+G58</f>
        <v>0</v>
      </c>
      <c r="G28" s="1101"/>
      <c r="H28" s="1101">
        <f>H46+H58</f>
        <v>0</v>
      </c>
      <c r="I28" s="1101"/>
      <c r="J28" s="1101">
        <f>I46+I58</f>
        <v>0</v>
      </c>
      <c r="K28" s="1102"/>
      <c r="L28" s="1098">
        <f t="shared" ref="L28" si="5">SUM(D28:K28)</f>
        <v>0</v>
      </c>
      <c r="M28" s="1099"/>
    </row>
    <row r="29" spans="1:13" ht="16.5" customHeight="1" outlineLevel="1" x14ac:dyDescent="0.2">
      <c r="A29" s="1104" t="s">
        <v>642</v>
      </c>
      <c r="B29" s="1104"/>
      <c r="C29" s="1104"/>
      <c r="D29" s="1103">
        <f>G71</f>
        <v>0</v>
      </c>
      <c r="E29" s="1099"/>
      <c r="F29" s="1098">
        <f>H71</f>
        <v>0</v>
      </c>
      <c r="G29" s="1098"/>
      <c r="H29" s="1098">
        <f>I71</f>
        <v>0</v>
      </c>
      <c r="I29" s="1099"/>
      <c r="J29" s="1098">
        <f>J71</f>
        <v>0</v>
      </c>
      <c r="K29" s="1099"/>
      <c r="L29" s="1098">
        <f t="shared" ref="L29" si="6">SUM(D29:K29)</f>
        <v>0</v>
      </c>
      <c r="M29" s="1099"/>
    </row>
    <row r="30" spans="1:13" ht="16.5" customHeight="1" outlineLevel="1" x14ac:dyDescent="0.2">
      <c r="A30" s="1100" t="s">
        <v>652</v>
      </c>
      <c r="B30" s="1100"/>
      <c r="C30" s="1100"/>
      <c r="D30" s="1105">
        <f>D114</f>
        <v>0</v>
      </c>
      <c r="E30" s="1125"/>
      <c r="F30" s="1105">
        <f>F114</f>
        <v>0</v>
      </c>
      <c r="G30" s="1105"/>
      <c r="H30" s="1105">
        <f>H114</f>
        <v>0</v>
      </c>
      <c r="I30" s="1105"/>
      <c r="J30" s="1105">
        <f>J114</f>
        <v>0</v>
      </c>
      <c r="K30" s="1105"/>
      <c r="L30" s="1101">
        <f t="shared" ref="L30:L33" si="7">SUM(D30:K30)</f>
        <v>0</v>
      </c>
      <c r="M30" s="1102"/>
    </row>
    <row r="31" spans="1:13" ht="16.5" customHeight="1" outlineLevel="1" x14ac:dyDescent="0.2">
      <c r="A31" s="1104" t="s">
        <v>653</v>
      </c>
      <c r="B31" s="1104"/>
      <c r="C31" s="1104"/>
      <c r="D31" s="1123">
        <f>G126</f>
        <v>0</v>
      </c>
      <c r="E31" s="1124"/>
      <c r="F31" s="1123">
        <f>H126</f>
        <v>0</v>
      </c>
      <c r="G31" s="1123"/>
      <c r="H31" s="1123">
        <f>I126</f>
        <v>0</v>
      </c>
      <c r="I31" s="1124"/>
      <c r="J31" s="1123">
        <f>J126</f>
        <v>0</v>
      </c>
      <c r="K31" s="1124"/>
      <c r="L31" s="1098">
        <f t="shared" si="7"/>
        <v>0</v>
      </c>
      <c r="M31" s="1099"/>
    </row>
    <row r="32" spans="1:13" ht="16.5" customHeight="1" outlineLevel="1" x14ac:dyDescent="0.2">
      <c r="A32" s="1100" t="s">
        <v>654</v>
      </c>
      <c r="B32" s="1100"/>
      <c r="C32" s="1100"/>
      <c r="D32" s="1107">
        <f>G139</f>
        <v>1200</v>
      </c>
      <c r="E32" s="1107"/>
      <c r="F32" s="1107">
        <f>H139</f>
        <v>1200</v>
      </c>
      <c r="G32" s="1107"/>
      <c r="H32" s="1107">
        <f>I139</f>
        <v>1200</v>
      </c>
      <c r="I32" s="1107"/>
      <c r="J32" s="1107">
        <f>I139</f>
        <v>1200</v>
      </c>
      <c r="K32" s="1107"/>
      <c r="L32" s="1101">
        <f t="shared" si="7"/>
        <v>4800</v>
      </c>
      <c r="M32" s="1102"/>
    </row>
    <row r="33" spans="1:15" ht="16.5" customHeight="1" outlineLevel="1" x14ac:dyDescent="0.2">
      <c r="A33" s="1104" t="s">
        <v>655</v>
      </c>
      <c r="B33" s="1104"/>
      <c r="C33" s="1104"/>
      <c r="D33" s="1106">
        <f>SUM(B198,B200,B202,B206,B207)*((C91+C112)/B192)</f>
        <v>0</v>
      </c>
      <c r="E33" s="1106"/>
      <c r="F33" s="1106">
        <f>SUM(B198,B200,B202,B206,B207)*((E91+E112)/B192)</f>
        <v>0</v>
      </c>
      <c r="G33" s="1106"/>
      <c r="H33" s="1106">
        <f>SUM(B198,B200,B202,B206,B207)*((G91+G112)/B192)</f>
        <v>0</v>
      </c>
      <c r="I33" s="1106"/>
      <c r="J33" s="1106">
        <f>IF(A3="INNPACTO",'Programación,alta,seguimiento'!G68,'Programación,alta,seguimiento'!G91)</f>
        <v>0</v>
      </c>
      <c r="K33" s="1106"/>
      <c r="L33" s="1106">
        <f t="shared" si="7"/>
        <v>0</v>
      </c>
      <c r="M33" s="1106"/>
    </row>
    <row r="34" spans="1:15" ht="16.5" customHeight="1" outlineLevel="1" x14ac:dyDescent="0.2">
      <c r="A34" s="1142" t="s">
        <v>641</v>
      </c>
      <c r="B34" s="1142"/>
      <c r="C34" s="1142"/>
      <c r="D34" s="1140">
        <f>SUM(D28:E33)</f>
        <v>1200</v>
      </c>
      <c r="E34" s="1141"/>
      <c r="F34" s="1140">
        <f>SUM(F28:F33)</f>
        <v>1200</v>
      </c>
      <c r="G34" s="1141"/>
      <c r="H34" s="1140">
        <f>SUM(H28:I33)</f>
        <v>1200</v>
      </c>
      <c r="I34" s="1141"/>
      <c r="J34" s="1140">
        <f>SUM(J28:K33)</f>
        <v>1200</v>
      </c>
      <c r="K34" s="1141"/>
      <c r="L34" s="1140">
        <f>SUM(L28:M33)</f>
        <v>4800</v>
      </c>
      <c r="M34" s="1141"/>
    </row>
    <row r="35" spans="1:15" s="27" customFormat="1" ht="55.5" customHeight="1" outlineLevel="1" x14ac:dyDescent="0.2">
      <c r="A35" s="1153" t="str">
        <f>IF(B25="PRESUPUESTO REAL","¡ATENCIÓN! ESTE RESUMEN NO ES EL PRESUPUESTO PARA EL QUE VD.VA A SOLICITAR FINANCIACIÓN. ESTE PRESUPUESTO CONTIENE EL COSTE REAL DEL PROYECTO Y SÓLO ES VÁLIDO PARA CALCULAR LA PARTICIPACIÓN DE LA UCM EN EL PRESUPUESTO TOTAL DEL CONSORCIO"," ")</f>
        <v xml:space="preserve"> </v>
      </c>
      <c r="B35" s="1153"/>
      <c r="C35" s="1153"/>
      <c r="D35" s="1153"/>
      <c r="E35" s="1153"/>
      <c r="F35" s="1153"/>
      <c r="G35" s="1153"/>
      <c r="H35" s="1153"/>
      <c r="I35" s="1153"/>
      <c r="J35" s="1153"/>
      <c r="K35" s="1153"/>
      <c r="L35" s="1153"/>
      <c r="M35" s="1153"/>
    </row>
    <row r="36" spans="1:15" s="27" customFormat="1" ht="30" customHeight="1" outlineLevel="1" x14ac:dyDescent="0.2">
      <c r="A36" s="29"/>
      <c r="B36" s="29"/>
      <c r="C36" s="29"/>
      <c r="D36" s="29"/>
      <c r="E36" s="29"/>
      <c r="F36" s="30"/>
      <c r="G36" s="30"/>
      <c r="H36" s="30"/>
      <c r="I36" s="31"/>
      <c r="J36" s="31"/>
      <c r="K36" s="31"/>
      <c r="L36" s="31"/>
      <c r="M36" s="31"/>
    </row>
    <row r="37" spans="1:15" s="27" customFormat="1" ht="30" customHeight="1" outlineLevel="1" x14ac:dyDescent="0.2">
      <c r="A37" s="29"/>
      <c r="B37" s="29"/>
      <c r="C37" s="29"/>
      <c r="D37" s="29"/>
      <c r="E37" s="29"/>
      <c r="F37" s="30"/>
      <c r="G37" s="30"/>
      <c r="H37" s="30"/>
      <c r="I37" s="31"/>
      <c r="J37" s="31"/>
      <c r="K37" s="31"/>
      <c r="L37" s="31"/>
      <c r="M37" s="31"/>
    </row>
    <row r="38" spans="1:15" s="27" customFormat="1" ht="30" customHeight="1" thickBot="1" x14ac:dyDescent="0.25">
      <c r="A38" s="111"/>
      <c r="B38" s="32"/>
      <c r="C38" s="32"/>
      <c r="D38" s="32"/>
      <c r="E38" s="32"/>
      <c r="F38" s="33"/>
      <c r="G38" s="33"/>
      <c r="H38" s="33"/>
      <c r="I38" s="34"/>
      <c r="J38" s="34"/>
      <c r="K38" s="112"/>
      <c r="L38" s="112"/>
      <c r="M38" s="112"/>
    </row>
    <row r="39" spans="1:15" ht="20.25" customHeight="1" x14ac:dyDescent="0.2">
      <c r="A39" s="1057" t="s">
        <v>295</v>
      </c>
      <c r="B39" s="1058"/>
      <c r="C39" s="1058"/>
      <c r="D39" s="1058"/>
      <c r="E39" s="1058"/>
      <c r="F39" s="1058"/>
      <c r="G39" s="1058"/>
      <c r="H39" s="1058"/>
      <c r="I39" s="1058"/>
      <c r="J39" s="1058"/>
      <c r="K39" s="1038"/>
      <c r="L39" s="1052" t="s">
        <v>342</v>
      </c>
      <c r="M39" s="35"/>
    </row>
    <row r="40" spans="1:15" ht="22.5" outlineLevel="1" x14ac:dyDescent="0.2">
      <c r="A40" s="1090" t="s">
        <v>658</v>
      </c>
      <c r="B40" s="1091"/>
      <c r="C40" s="36" t="s">
        <v>660</v>
      </c>
      <c r="D40" s="775" t="s">
        <v>659</v>
      </c>
      <c r="E40" s="26" t="s">
        <v>639</v>
      </c>
      <c r="F40" s="977" t="s">
        <v>640</v>
      </c>
      <c r="G40" s="977"/>
      <c r="H40" s="977"/>
      <c r="I40" s="977"/>
      <c r="J40" s="977"/>
      <c r="K40" s="37" t="s">
        <v>662</v>
      </c>
      <c r="L40" s="1025"/>
      <c r="M40" s="38" t="s">
        <v>242</v>
      </c>
      <c r="N40" s="39"/>
    </row>
    <row r="41" spans="1:15" ht="22.5" outlineLevel="1" x14ac:dyDescent="0.2">
      <c r="A41" s="40"/>
      <c r="B41" s="41"/>
      <c r="C41" s="41"/>
      <c r="D41" s="41"/>
      <c r="E41" s="41"/>
      <c r="F41" s="42">
        <f>D27</f>
        <v>2016</v>
      </c>
      <c r="G41" s="42">
        <f>F41+1</f>
        <v>2017</v>
      </c>
      <c r="H41" s="42">
        <f>G41+1</f>
        <v>2018</v>
      </c>
      <c r="I41" s="42">
        <f>H41+1</f>
        <v>2019</v>
      </c>
      <c r="J41" s="813" t="s">
        <v>851</v>
      </c>
      <c r="K41" s="44" t="s">
        <v>661</v>
      </c>
      <c r="L41" s="1025"/>
      <c r="M41" s="45" t="s">
        <v>651</v>
      </c>
      <c r="N41" s="46"/>
      <c r="O41" s="27"/>
    </row>
    <row r="42" spans="1:15" outlineLevel="1" x14ac:dyDescent="0.2">
      <c r="A42" s="948"/>
      <c r="B42" s="948"/>
      <c r="C42" s="272"/>
      <c r="D42" s="271"/>
      <c r="E42" s="821"/>
      <c r="F42" s="822"/>
      <c r="G42" s="822"/>
      <c r="H42" s="822"/>
      <c r="I42" s="822"/>
      <c r="J42" s="823"/>
      <c r="K42" s="48"/>
      <c r="L42" s="1022"/>
      <c r="M42" s="838">
        <f>F42+G42+H42+I42</f>
        <v>0</v>
      </c>
      <c r="N42" s="46"/>
    </row>
    <row r="43" spans="1:15" outlineLevel="1" x14ac:dyDescent="0.2">
      <c r="A43" s="948"/>
      <c r="B43" s="948"/>
      <c r="C43" s="272"/>
      <c r="D43" s="273"/>
      <c r="E43" s="821"/>
      <c r="F43" s="822"/>
      <c r="G43" s="822"/>
      <c r="H43" s="822"/>
      <c r="I43" s="822"/>
      <c r="J43" s="822"/>
      <c r="K43" s="48"/>
      <c r="L43" s="1022"/>
      <c r="M43" s="838">
        <f t="shared" ref="M43:M45" si="8">F43+G43+H43+I43</f>
        <v>0</v>
      </c>
      <c r="N43" s="46"/>
    </row>
    <row r="44" spans="1:15" outlineLevel="1" x14ac:dyDescent="0.2">
      <c r="A44" s="948"/>
      <c r="B44" s="948"/>
      <c r="C44" s="272"/>
      <c r="D44" s="273"/>
      <c r="E44" s="821"/>
      <c r="F44" s="822"/>
      <c r="G44" s="822"/>
      <c r="H44" s="822"/>
      <c r="I44" s="822"/>
      <c r="J44" s="822"/>
      <c r="K44" s="48"/>
      <c r="L44" s="1022"/>
      <c r="M44" s="838">
        <f t="shared" si="8"/>
        <v>0</v>
      </c>
      <c r="N44" s="46"/>
    </row>
    <row r="45" spans="1:15" outlineLevel="1" x14ac:dyDescent="0.2">
      <c r="A45" s="948"/>
      <c r="B45" s="948"/>
      <c r="C45" s="272"/>
      <c r="D45" s="273"/>
      <c r="E45" s="821"/>
      <c r="F45" s="822"/>
      <c r="G45" s="822"/>
      <c r="H45" s="822"/>
      <c r="I45" s="822"/>
      <c r="J45" s="822"/>
      <c r="K45" s="48"/>
      <c r="L45" s="1023"/>
      <c r="M45" s="838">
        <f t="shared" si="8"/>
        <v>0</v>
      </c>
      <c r="N45" s="46"/>
    </row>
    <row r="46" spans="1:15" outlineLevel="1" x14ac:dyDescent="0.2">
      <c r="A46" s="1008"/>
      <c r="B46" s="1009"/>
      <c r="C46" s="223"/>
      <c r="D46" s="224"/>
      <c r="E46" s="225"/>
      <c r="F46" s="47">
        <f>SUM(F42:F45)</f>
        <v>0</v>
      </c>
      <c r="G46" s="47">
        <f>SUM(G42:G45)</f>
        <v>0</v>
      </c>
      <c r="H46" s="47">
        <f>SUM(H42:H45)</f>
        <v>0</v>
      </c>
      <c r="I46" s="47">
        <f>SUM(I42:I45)</f>
        <v>0</v>
      </c>
      <c r="J46" s="47"/>
      <c r="K46" s="48"/>
      <c r="L46" s="995" t="s">
        <v>220</v>
      </c>
      <c r="M46" s="838"/>
    </row>
    <row r="47" spans="1:15" ht="12" outlineLevel="1" thickBot="1" x14ac:dyDescent="0.25">
      <c r="A47" s="51" t="s">
        <v>664</v>
      </c>
      <c r="B47" s="52"/>
      <c r="C47" s="52"/>
      <c r="D47" s="52"/>
      <c r="E47" s="52"/>
      <c r="F47" s="53"/>
      <c r="G47" s="53"/>
      <c r="H47" s="53"/>
      <c r="I47" s="53"/>
      <c r="J47" s="49"/>
      <c r="K47" s="54"/>
      <c r="L47" s="962"/>
      <c r="M47" s="839"/>
    </row>
    <row r="48" spans="1:15" ht="23.25" customHeight="1" outlineLevel="1" x14ac:dyDescent="0.2">
      <c r="A48" s="56"/>
      <c r="B48" s="57"/>
      <c r="C48" s="57"/>
      <c r="D48" s="57"/>
      <c r="E48" s="57"/>
      <c r="F48" s="58"/>
      <c r="G48" s="59"/>
      <c r="H48" s="59"/>
      <c r="I48" s="1092" t="s">
        <v>243</v>
      </c>
      <c r="J48" s="1093"/>
      <c r="K48" s="60"/>
      <c r="L48" s="964"/>
      <c r="M48" s="840">
        <f>SUM(M42:M45)</f>
        <v>0</v>
      </c>
    </row>
    <row r="49" spans="1:13" ht="12" outlineLevel="1" thickBot="1" x14ac:dyDescent="0.25">
      <c r="A49" s="56"/>
      <c r="B49" s="57"/>
      <c r="C49" s="57"/>
      <c r="D49" s="57"/>
      <c r="E49" s="57"/>
      <c r="F49" s="59"/>
      <c r="G49" s="59"/>
      <c r="H49" s="59"/>
      <c r="I49" s="1094"/>
      <c r="J49" s="1095"/>
      <c r="K49" s="62"/>
      <c r="L49" s="1024" t="s">
        <v>343</v>
      </c>
      <c r="M49" s="63"/>
    </row>
    <row r="50" spans="1:13" ht="18.75" customHeight="1" x14ac:dyDescent="0.2">
      <c r="A50" s="1034" t="s">
        <v>296</v>
      </c>
      <c r="B50" s="1035"/>
      <c r="C50" s="1035"/>
      <c r="D50" s="1035"/>
      <c r="E50" s="1035"/>
      <c r="F50" s="1035"/>
      <c r="G50" s="1035"/>
      <c r="H50" s="1035"/>
      <c r="I50" s="1035"/>
      <c r="J50" s="1035"/>
      <c r="K50" s="1036"/>
      <c r="L50" s="1025"/>
      <c r="M50" s="64"/>
    </row>
    <row r="51" spans="1:13" outlineLevel="1" x14ac:dyDescent="0.2">
      <c r="A51" s="1110" t="s">
        <v>658</v>
      </c>
      <c r="B51" s="1111"/>
      <c r="C51" s="65" t="s">
        <v>660</v>
      </c>
      <c r="D51" s="65" t="s">
        <v>659</v>
      </c>
      <c r="E51" s="66" t="s">
        <v>639</v>
      </c>
      <c r="F51" s="1126" t="s">
        <v>640</v>
      </c>
      <c r="G51" s="1126"/>
      <c r="H51" s="1126"/>
      <c r="I51" s="1126"/>
      <c r="J51" s="1126"/>
      <c r="K51" s="37" t="s">
        <v>662</v>
      </c>
      <c r="L51" s="1025"/>
      <c r="M51" s="63"/>
    </row>
    <row r="52" spans="1:13" ht="22.5" outlineLevel="1" x14ac:dyDescent="0.2">
      <c r="A52" s="67"/>
      <c r="B52" s="68"/>
      <c r="C52" s="68"/>
      <c r="D52" s="68"/>
      <c r="E52" s="68"/>
      <c r="F52" s="69">
        <f>D27</f>
        <v>2016</v>
      </c>
      <c r="G52" s="69">
        <f>F52+1</f>
        <v>2017</v>
      </c>
      <c r="H52" s="69">
        <f>G52+1</f>
        <v>2018</v>
      </c>
      <c r="I52" s="69">
        <f>H52+1</f>
        <v>2019</v>
      </c>
      <c r="J52" s="813" t="s">
        <v>851</v>
      </c>
      <c r="K52" s="44" t="s">
        <v>661</v>
      </c>
      <c r="L52" s="1025"/>
      <c r="M52" s="70" t="s">
        <v>670</v>
      </c>
    </row>
    <row r="53" spans="1:13" outlineLevel="1" x14ac:dyDescent="0.2">
      <c r="A53" s="947"/>
      <c r="B53" s="947"/>
      <c r="C53" s="947"/>
      <c r="D53" s="947"/>
      <c r="E53" s="947"/>
      <c r="F53" s="947"/>
      <c r="G53" s="822"/>
      <c r="H53" s="822"/>
      <c r="I53" s="822"/>
      <c r="J53" s="822"/>
      <c r="K53" s="48"/>
      <c r="L53" s="1022"/>
      <c r="M53" s="93">
        <f>F53+G53+H53+I53</f>
        <v>0</v>
      </c>
    </row>
    <row r="54" spans="1:13" outlineLevel="1" x14ac:dyDescent="0.2">
      <c r="A54" s="947"/>
      <c r="B54" s="947"/>
      <c r="C54" s="272"/>
      <c r="D54" s="273"/>
      <c r="E54" s="821"/>
      <c r="F54" s="822"/>
      <c r="G54" s="822"/>
      <c r="H54" s="822"/>
      <c r="I54" s="822"/>
      <c r="J54" s="822"/>
      <c r="K54" s="48"/>
      <c r="L54" s="1022"/>
      <c r="M54" s="93"/>
    </row>
    <row r="55" spans="1:13" outlineLevel="1" x14ac:dyDescent="0.2">
      <c r="A55" s="947"/>
      <c r="B55" s="947"/>
      <c r="C55" s="272"/>
      <c r="D55" s="273"/>
      <c r="E55" s="821"/>
      <c r="F55" s="822"/>
      <c r="G55" s="822"/>
      <c r="H55" s="822"/>
      <c r="I55" s="822"/>
      <c r="J55" s="822"/>
      <c r="K55" s="48"/>
      <c r="L55" s="1022"/>
      <c r="M55" s="93"/>
    </row>
    <row r="56" spans="1:13" outlineLevel="1" x14ac:dyDescent="0.2">
      <c r="A56" s="947"/>
      <c r="B56" s="947"/>
      <c r="C56" s="272"/>
      <c r="D56" s="273"/>
      <c r="E56" s="821"/>
      <c r="F56" s="822">
        <f t="shared" ref="F56:F57" si="9">SUM(F55)</f>
        <v>0</v>
      </c>
      <c r="G56" s="822"/>
      <c r="H56" s="822"/>
      <c r="I56" s="822"/>
      <c r="J56" s="822"/>
      <c r="K56" s="48"/>
      <c r="L56" s="1023"/>
      <c r="M56" s="93"/>
    </row>
    <row r="57" spans="1:13" outlineLevel="1" x14ac:dyDescent="0.2">
      <c r="A57" s="1108"/>
      <c r="B57" s="1109"/>
      <c r="C57" s="223"/>
      <c r="D57" s="224"/>
      <c r="E57" s="225"/>
      <c r="F57" s="47">
        <f t="shared" si="9"/>
        <v>0</v>
      </c>
      <c r="G57" s="47"/>
      <c r="H57" s="47"/>
      <c r="I57" s="47"/>
      <c r="J57" s="47"/>
      <c r="K57" s="48"/>
      <c r="L57" s="994" t="s">
        <v>221</v>
      </c>
      <c r="M57" s="50"/>
    </row>
    <row r="58" spans="1:13" ht="12" outlineLevel="1" thickBot="1" x14ac:dyDescent="0.25">
      <c r="A58" s="51" t="s">
        <v>665</v>
      </c>
      <c r="B58" s="52"/>
      <c r="C58" s="52"/>
      <c r="D58" s="52"/>
      <c r="E58" s="52"/>
      <c r="F58" s="53">
        <f>SUM(F53:F56)</f>
        <v>0</v>
      </c>
      <c r="G58" s="53">
        <f>SUM(G53:G56)</f>
        <v>0</v>
      </c>
      <c r="H58" s="53">
        <f>SUM(H53:H56)</f>
        <v>0</v>
      </c>
      <c r="I58" s="53">
        <f>SUM(I53:I56)</f>
        <v>0</v>
      </c>
      <c r="J58" s="49"/>
      <c r="K58" s="62"/>
      <c r="L58" s="964"/>
      <c r="M58" s="61">
        <f>SUM(F58+G58+H58+I58)</f>
        <v>0</v>
      </c>
    </row>
    <row r="59" spans="1:13" ht="23.25" outlineLevel="1" thickBot="1" x14ac:dyDescent="0.25">
      <c r="A59" s="71"/>
      <c r="B59" s="72"/>
      <c r="C59" s="72"/>
      <c r="D59" s="72"/>
      <c r="E59" s="72"/>
      <c r="F59" s="73"/>
      <c r="G59" s="73"/>
      <c r="H59" s="73"/>
      <c r="I59" s="1004" t="s">
        <v>243</v>
      </c>
      <c r="J59" s="1089"/>
      <c r="K59" s="74"/>
      <c r="L59" s="75" t="s">
        <v>224</v>
      </c>
      <c r="M59" s="76">
        <f>M48+M58</f>
        <v>0</v>
      </c>
    </row>
    <row r="60" spans="1:13" ht="12" thickBot="1" x14ac:dyDescent="0.25">
      <c r="A60" s="23"/>
      <c r="B60" s="23"/>
      <c r="C60" s="23"/>
      <c r="D60" s="23"/>
      <c r="E60" s="23"/>
      <c r="F60" s="23"/>
      <c r="G60" s="23"/>
      <c r="H60" s="23"/>
      <c r="I60" s="23"/>
      <c r="J60" s="23"/>
      <c r="K60" s="124"/>
      <c r="L60" s="124"/>
      <c r="M60" s="23"/>
    </row>
    <row r="61" spans="1:13" ht="24" customHeight="1" thickBot="1" x14ac:dyDescent="0.25">
      <c r="A61" s="1082" t="s">
        <v>852</v>
      </c>
      <c r="B61" s="972"/>
      <c r="C61" s="972"/>
      <c r="D61" s="972"/>
      <c r="E61" s="972"/>
      <c r="F61" s="972"/>
      <c r="G61" s="972"/>
      <c r="H61" s="972"/>
      <c r="I61" s="972"/>
      <c r="J61" s="973"/>
      <c r="K61" s="1012" t="s">
        <v>344</v>
      </c>
      <c r="L61" s="1013"/>
      <c r="M61" s="35" t="s">
        <v>667</v>
      </c>
    </row>
    <row r="62" spans="1:13" ht="22.5" outlineLevel="1" x14ac:dyDescent="0.2">
      <c r="A62" s="976" t="s">
        <v>642</v>
      </c>
      <c r="B62" s="977"/>
      <c r="C62" s="977"/>
      <c r="D62" s="977"/>
      <c r="E62" s="977"/>
      <c r="F62" s="977"/>
      <c r="G62" s="977" t="s">
        <v>640</v>
      </c>
      <c r="H62" s="977"/>
      <c r="I62" s="977"/>
      <c r="J62" s="1033"/>
      <c r="K62" s="1014"/>
      <c r="L62" s="1015"/>
      <c r="M62" s="38" t="s">
        <v>242</v>
      </c>
    </row>
    <row r="63" spans="1:13" outlineLevel="1" x14ac:dyDescent="0.2">
      <c r="A63" s="985"/>
      <c r="B63" s="986"/>
      <c r="C63" s="986"/>
      <c r="D63" s="986"/>
      <c r="E63" s="986"/>
      <c r="F63" s="986"/>
      <c r="G63" s="78">
        <f>D27</f>
        <v>2016</v>
      </c>
      <c r="H63" s="78">
        <f>G63+1</f>
        <v>2017</v>
      </c>
      <c r="I63" s="78">
        <f>H63+1</f>
        <v>2018</v>
      </c>
      <c r="J63" s="78">
        <f>I63+1</f>
        <v>2019</v>
      </c>
      <c r="K63" s="1014"/>
      <c r="L63" s="1015"/>
      <c r="M63" s="79"/>
    </row>
    <row r="64" spans="1:13" outlineLevel="1" x14ac:dyDescent="0.2">
      <c r="A64" s="947"/>
      <c r="B64" s="947"/>
      <c r="C64" s="947"/>
      <c r="D64" s="947"/>
      <c r="E64" s="947"/>
      <c r="F64" s="947"/>
      <c r="G64" s="834"/>
      <c r="H64" s="858"/>
      <c r="I64" s="858"/>
      <c r="J64" s="859"/>
      <c r="K64" s="1016"/>
      <c r="L64" s="1015"/>
      <c r="M64" s="55">
        <f>G64+H64+I64+J64</f>
        <v>0</v>
      </c>
    </row>
    <row r="65" spans="1:23" outlineLevel="1" x14ac:dyDescent="0.2">
      <c r="A65" s="947"/>
      <c r="B65" s="947"/>
      <c r="C65" s="947"/>
      <c r="D65" s="947"/>
      <c r="E65" s="947"/>
      <c r="F65" s="947"/>
      <c r="G65" s="834"/>
      <c r="H65" s="858"/>
      <c r="I65" s="858"/>
      <c r="J65" s="859"/>
      <c r="K65" s="1055">
        <f>IF(L34=0,"Fije un presupuesto",M71/L34)</f>
        <v>0</v>
      </c>
      <c r="L65" s="1019"/>
      <c r="M65" s="55">
        <f t="shared" ref="M65:M70" si="10">G65+H65+I65+J65</f>
        <v>0</v>
      </c>
    </row>
    <row r="66" spans="1:23" outlineLevel="1" x14ac:dyDescent="0.2">
      <c r="A66" s="1486"/>
      <c r="B66" s="1486"/>
      <c r="C66" s="1486"/>
      <c r="D66" s="1486"/>
      <c r="E66" s="1486"/>
      <c r="F66" s="1486"/>
      <c r="G66" s="834"/>
      <c r="H66" s="858"/>
      <c r="I66" s="858"/>
      <c r="J66" s="859"/>
      <c r="K66" s="1055"/>
      <c r="L66" s="1019"/>
      <c r="M66" s="55">
        <f t="shared" si="10"/>
        <v>0</v>
      </c>
    </row>
    <row r="67" spans="1:23" outlineLevel="1" x14ac:dyDescent="0.2">
      <c r="A67" s="947"/>
      <c r="B67" s="974"/>
      <c r="C67" s="974"/>
      <c r="D67" s="974"/>
      <c r="E67" s="974"/>
      <c r="F67" s="974"/>
      <c r="G67" s="834"/>
      <c r="H67" s="853"/>
      <c r="I67" s="853"/>
      <c r="J67" s="854"/>
      <c r="K67" s="1055"/>
      <c r="L67" s="1019"/>
      <c r="M67" s="55">
        <f t="shared" si="10"/>
        <v>0</v>
      </c>
    </row>
    <row r="68" spans="1:23" outlineLevel="1" x14ac:dyDescent="0.2">
      <c r="A68" s="947"/>
      <c r="B68" s="947"/>
      <c r="C68" s="947"/>
      <c r="D68" s="947"/>
      <c r="E68" s="947"/>
      <c r="F68" s="947"/>
      <c r="G68" s="834"/>
      <c r="H68" s="834"/>
      <c r="I68" s="834"/>
      <c r="J68" s="835"/>
      <c r="K68" s="1055"/>
      <c r="L68" s="1019"/>
      <c r="M68" s="55">
        <f t="shared" si="10"/>
        <v>0</v>
      </c>
    </row>
    <row r="69" spans="1:23" outlineLevel="1" x14ac:dyDescent="0.2">
      <c r="A69" s="947"/>
      <c r="B69" s="947"/>
      <c r="C69" s="947"/>
      <c r="D69" s="947"/>
      <c r="E69" s="947"/>
      <c r="F69" s="947"/>
      <c r="G69" s="834"/>
      <c r="H69" s="834"/>
      <c r="I69" s="834"/>
      <c r="J69" s="835"/>
      <c r="K69" s="1055"/>
      <c r="L69" s="1019"/>
      <c r="M69" s="55">
        <f t="shared" si="10"/>
        <v>0</v>
      </c>
    </row>
    <row r="70" spans="1:23" outlineLevel="1" x14ac:dyDescent="0.2">
      <c r="A70" s="947"/>
      <c r="B70" s="947"/>
      <c r="C70" s="947"/>
      <c r="D70" s="947"/>
      <c r="E70" s="947"/>
      <c r="F70" s="947"/>
      <c r="G70" s="834"/>
      <c r="H70" s="834"/>
      <c r="I70" s="834"/>
      <c r="J70" s="835"/>
      <c r="K70" s="1056"/>
      <c r="L70" s="1020"/>
      <c r="M70" s="55">
        <f t="shared" si="10"/>
        <v>0</v>
      </c>
    </row>
    <row r="71" spans="1:23" ht="12" outlineLevel="1" thickBot="1" x14ac:dyDescent="0.25">
      <c r="A71" s="80" t="s">
        <v>219</v>
      </c>
      <c r="B71" s="81"/>
      <c r="C71" s="24"/>
      <c r="D71" s="24"/>
      <c r="E71" s="24"/>
      <c r="F71" s="24"/>
      <c r="G71" s="836">
        <f>SUM(G64:G70)</f>
        <v>0</v>
      </c>
      <c r="H71" s="836">
        <f>SUM(H64:H70)</f>
        <v>0</v>
      </c>
      <c r="I71" s="836">
        <f>SUM(I64:I70)</f>
        <v>0</v>
      </c>
      <c r="J71" s="837">
        <f>SUM(J64:J70)</f>
        <v>0</v>
      </c>
      <c r="K71" s="965" t="s">
        <v>225</v>
      </c>
      <c r="L71" s="966"/>
      <c r="M71" s="84">
        <f>SUM(G71:J71)</f>
        <v>0</v>
      </c>
    </row>
    <row r="72" spans="1:23" ht="12" thickBot="1" x14ac:dyDescent="0.25">
      <c r="A72" s="23"/>
      <c r="B72" s="23"/>
      <c r="C72" s="85"/>
      <c r="D72" s="85"/>
      <c r="E72" s="85"/>
      <c r="F72" s="85"/>
      <c r="G72" s="23"/>
      <c r="H72" s="23"/>
      <c r="I72" s="23"/>
      <c r="J72" s="23"/>
      <c r="K72" s="124"/>
      <c r="L72" s="124"/>
      <c r="M72" s="23"/>
    </row>
    <row r="73" spans="1:23" ht="18.75" customHeight="1" x14ac:dyDescent="0.2">
      <c r="A73" s="1057" t="s">
        <v>656</v>
      </c>
      <c r="B73" s="1058"/>
      <c r="C73" s="1058"/>
      <c r="D73" s="1058"/>
      <c r="E73" s="1058"/>
      <c r="F73" s="1058"/>
      <c r="G73" s="1058"/>
      <c r="H73" s="1058"/>
      <c r="I73" s="1058"/>
      <c r="J73" s="1059"/>
      <c r="K73" s="1012" t="s">
        <v>345</v>
      </c>
      <c r="L73" s="1013"/>
      <c r="M73" s="35" t="s">
        <v>668</v>
      </c>
    </row>
    <row r="74" spans="1:23" ht="22.5" outlineLevel="1" x14ac:dyDescent="0.2">
      <c r="A74" s="77" t="s">
        <v>226</v>
      </c>
      <c r="B74" s="36" t="s">
        <v>227</v>
      </c>
      <c r="C74" s="977">
        <f>D27</f>
        <v>2016</v>
      </c>
      <c r="D74" s="977"/>
      <c r="E74" s="977">
        <f>C74+1</f>
        <v>2017</v>
      </c>
      <c r="F74" s="977"/>
      <c r="G74" s="977">
        <f>E74+1</f>
        <v>2018</v>
      </c>
      <c r="H74" s="977"/>
      <c r="I74" s="977">
        <f>G74+1</f>
        <v>2019</v>
      </c>
      <c r="J74" s="977"/>
      <c r="K74" s="1014"/>
      <c r="L74" s="1015"/>
      <c r="M74" s="774" t="s">
        <v>242</v>
      </c>
      <c r="O74" s="23"/>
      <c r="P74" s="23"/>
      <c r="Q74" s="23"/>
      <c r="R74" s="23"/>
      <c r="S74" s="23"/>
      <c r="T74" s="23"/>
      <c r="U74" s="23"/>
      <c r="V74" s="23"/>
      <c r="W74" s="23"/>
    </row>
    <row r="75" spans="1:23" outlineLevel="1" x14ac:dyDescent="0.2">
      <c r="A75" s="86"/>
      <c r="B75" s="87"/>
      <c r="C75" s="88" t="s">
        <v>643</v>
      </c>
      <c r="D75" s="88" t="s">
        <v>217</v>
      </c>
      <c r="E75" s="88" t="s">
        <v>643</v>
      </c>
      <c r="F75" s="88" t="s">
        <v>217</v>
      </c>
      <c r="G75" s="88" t="s">
        <v>643</v>
      </c>
      <c r="H75" s="88" t="s">
        <v>217</v>
      </c>
      <c r="I75" s="88" t="s">
        <v>643</v>
      </c>
      <c r="J75" s="89" t="s">
        <v>217</v>
      </c>
      <c r="K75" s="1014"/>
      <c r="L75" s="1015"/>
      <c r="M75" s="70" t="s">
        <v>669</v>
      </c>
      <c r="O75" s="23"/>
      <c r="P75" s="23"/>
      <c r="Q75" s="23"/>
      <c r="R75" s="23"/>
      <c r="S75" s="23"/>
      <c r="T75" s="23"/>
      <c r="U75" s="23"/>
      <c r="V75" s="23"/>
      <c r="W75" s="23"/>
    </row>
    <row r="76" spans="1:23" ht="15" outlineLevel="1" x14ac:dyDescent="0.2">
      <c r="A76" s="860"/>
      <c r="B76" s="815"/>
      <c r="C76" s="832"/>
      <c r="D76" s="832"/>
      <c r="E76" s="818"/>
      <c r="F76" s="832"/>
      <c r="G76" s="818"/>
      <c r="H76" s="832"/>
      <c r="I76" s="818"/>
      <c r="J76" s="855"/>
      <c r="K76" s="766"/>
      <c r="L76" s="767"/>
      <c r="M76" s="769"/>
      <c r="O76" s="23"/>
      <c r="P76" s="23"/>
      <c r="Q76" s="23"/>
      <c r="R76" s="23"/>
      <c r="S76" s="23"/>
      <c r="T76" s="23"/>
      <c r="U76" s="23"/>
      <c r="V76" s="23"/>
      <c r="W76" s="23"/>
    </row>
    <row r="77" spans="1:23" outlineLevel="1" x14ac:dyDescent="0.2">
      <c r="A77" s="860"/>
      <c r="B77" s="863"/>
      <c r="C77" s="832"/>
      <c r="D77" s="832"/>
      <c r="E77" s="818"/>
      <c r="F77" s="832"/>
      <c r="G77" s="818"/>
      <c r="H77" s="832"/>
      <c r="I77" s="818"/>
      <c r="J77" s="817"/>
      <c r="K77" s="1021" t="s">
        <v>341</v>
      </c>
      <c r="L77" s="960" t="s">
        <v>233</v>
      </c>
      <c r="M77" s="90"/>
      <c r="O77" s="23"/>
      <c r="P77" s="23"/>
      <c r="Q77" s="23"/>
      <c r="R77" s="23"/>
      <c r="S77" s="23"/>
      <c r="T77" s="23"/>
      <c r="U77" s="23"/>
      <c r="V77" s="23"/>
      <c r="W77" s="23"/>
    </row>
    <row r="78" spans="1:23" outlineLevel="1" x14ac:dyDescent="0.2">
      <c r="A78" s="814"/>
      <c r="B78" s="815"/>
      <c r="C78" s="832"/>
      <c r="D78" s="832"/>
      <c r="E78" s="818"/>
      <c r="F78" s="832"/>
      <c r="G78" s="818"/>
      <c r="H78" s="832"/>
      <c r="I78" s="818"/>
      <c r="J78" s="817"/>
      <c r="K78" s="1021"/>
      <c r="L78" s="960"/>
      <c r="M78" s="90"/>
      <c r="O78" s="101"/>
      <c r="P78" s="102"/>
      <c r="Q78" s="102"/>
      <c r="R78" s="102"/>
      <c r="S78" s="102"/>
      <c r="T78" s="102"/>
      <c r="U78" s="102"/>
      <c r="V78" s="103"/>
      <c r="W78" s="102"/>
    </row>
    <row r="79" spans="1:23" outlineLevel="1" x14ac:dyDescent="0.2">
      <c r="A79" s="814"/>
      <c r="B79" s="815"/>
      <c r="C79" s="832"/>
      <c r="D79" s="832"/>
      <c r="E79" s="818"/>
      <c r="F79" s="833"/>
      <c r="G79" s="815"/>
      <c r="H79" s="829"/>
      <c r="I79" s="815"/>
      <c r="J79" s="820"/>
      <c r="K79" s="1021"/>
      <c r="L79" s="960"/>
      <c r="M79" s="90"/>
      <c r="O79" s="101"/>
      <c r="P79" s="102"/>
      <c r="Q79" s="102"/>
      <c r="R79" s="102"/>
      <c r="S79" s="102"/>
      <c r="T79" s="102"/>
      <c r="U79" s="102"/>
      <c r="V79" s="103"/>
      <c r="W79" s="102"/>
    </row>
    <row r="80" spans="1:23" outlineLevel="1" x14ac:dyDescent="0.2">
      <c r="A80" s="814"/>
      <c r="B80" s="815"/>
      <c r="C80" s="832"/>
      <c r="D80" s="832"/>
      <c r="E80" s="818"/>
      <c r="F80" s="833"/>
      <c r="G80" s="815"/>
      <c r="H80" s="829"/>
      <c r="I80" s="815"/>
      <c r="J80" s="820"/>
      <c r="K80" s="1021"/>
      <c r="L80" s="960"/>
      <c r="M80" s="90"/>
      <c r="O80" s="101"/>
      <c r="P80" s="102"/>
      <c r="Q80" s="102"/>
      <c r="R80" s="102"/>
      <c r="S80" s="102"/>
      <c r="T80" s="102"/>
      <c r="U80" s="102"/>
      <c r="V80" s="103"/>
      <c r="W80" s="102"/>
    </row>
    <row r="81" spans="1:23" outlineLevel="1" x14ac:dyDescent="0.2">
      <c r="A81" s="814"/>
      <c r="B81" s="815"/>
      <c r="C81" s="832"/>
      <c r="D81" s="832"/>
      <c r="E81" s="818"/>
      <c r="F81" s="833"/>
      <c r="G81" s="815"/>
      <c r="H81" s="829"/>
      <c r="I81" s="815"/>
      <c r="J81" s="820"/>
      <c r="K81" s="1021"/>
      <c r="L81" s="960"/>
      <c r="M81" s="90"/>
    </row>
    <row r="82" spans="1:23" outlineLevel="1" x14ac:dyDescent="0.2">
      <c r="A82" s="814"/>
      <c r="B82" s="815"/>
      <c r="C82" s="832"/>
      <c r="D82" s="832"/>
      <c r="E82" s="818"/>
      <c r="F82" s="833"/>
      <c r="G82" s="815"/>
      <c r="H82" s="829"/>
      <c r="I82" s="815"/>
      <c r="J82" s="820"/>
      <c r="K82" s="1021"/>
      <c r="L82" s="960"/>
      <c r="M82" s="90"/>
    </row>
    <row r="83" spans="1:23" outlineLevel="1" x14ac:dyDescent="0.2">
      <c r="A83" s="814"/>
      <c r="B83" s="815"/>
      <c r="C83" s="832"/>
      <c r="D83" s="832"/>
      <c r="E83" s="818"/>
      <c r="F83" s="833"/>
      <c r="G83" s="815"/>
      <c r="H83" s="829"/>
      <c r="I83" s="815"/>
      <c r="J83" s="820"/>
      <c r="K83" s="1021"/>
      <c r="L83" s="960"/>
      <c r="M83" s="90"/>
    </row>
    <row r="84" spans="1:23" outlineLevel="1" x14ac:dyDescent="0.2">
      <c r="A84" s="814"/>
      <c r="B84" s="815"/>
      <c r="C84" s="832"/>
      <c r="D84" s="832"/>
      <c r="E84" s="818"/>
      <c r="F84" s="833"/>
      <c r="G84" s="815"/>
      <c r="H84" s="829"/>
      <c r="I84" s="815"/>
      <c r="J84" s="820"/>
      <c r="K84" s="1021"/>
      <c r="L84" s="960"/>
      <c r="M84" s="90"/>
    </row>
    <row r="85" spans="1:23" outlineLevel="1" x14ac:dyDescent="0.2">
      <c r="A85" s="814"/>
      <c r="B85" s="815"/>
      <c r="C85" s="832"/>
      <c r="D85" s="832"/>
      <c r="E85" s="818"/>
      <c r="F85" s="833"/>
      <c r="G85" s="815"/>
      <c r="H85" s="829"/>
      <c r="I85" s="815"/>
      <c r="J85" s="820"/>
      <c r="K85" s="1021"/>
      <c r="L85" s="960"/>
      <c r="M85" s="90"/>
      <c r="O85" s="27"/>
      <c r="P85" s="27"/>
      <c r="Q85" s="27"/>
      <c r="R85" s="27"/>
      <c r="S85" s="27"/>
      <c r="T85" s="27"/>
      <c r="U85" s="27"/>
      <c r="V85" s="27"/>
      <c r="W85" s="27"/>
    </row>
    <row r="86" spans="1:23" outlineLevel="1" x14ac:dyDescent="0.2">
      <c r="A86" s="814"/>
      <c r="B86" s="815"/>
      <c r="C86" s="832"/>
      <c r="D86" s="832"/>
      <c r="E86" s="818"/>
      <c r="F86" s="819"/>
      <c r="G86" s="815"/>
      <c r="H86" s="829"/>
      <c r="I86" s="815"/>
      <c r="J86" s="820"/>
      <c r="K86" s="1021"/>
      <c r="L86" s="960"/>
      <c r="M86" s="90"/>
      <c r="O86" s="27"/>
      <c r="P86" s="27"/>
      <c r="Q86" s="27"/>
      <c r="R86" s="27"/>
      <c r="S86" s="27"/>
      <c r="T86" s="27"/>
      <c r="U86" s="27"/>
      <c r="V86" s="27"/>
      <c r="W86" s="27"/>
    </row>
    <row r="87" spans="1:23" outlineLevel="1" x14ac:dyDescent="0.2">
      <c r="A87" s="814"/>
      <c r="B87" s="815"/>
      <c r="C87" s="832"/>
      <c r="D87" s="817"/>
      <c r="E87" s="818"/>
      <c r="F87" s="819"/>
      <c r="G87" s="815"/>
      <c r="H87" s="829"/>
      <c r="I87" s="815"/>
      <c r="J87" s="820"/>
      <c r="K87" s="1021"/>
      <c r="L87" s="960"/>
      <c r="M87" s="90"/>
      <c r="O87" s="27"/>
      <c r="P87" s="27"/>
      <c r="Q87" s="27"/>
      <c r="R87" s="27"/>
      <c r="S87" s="27"/>
      <c r="T87" s="27"/>
      <c r="U87" s="27"/>
      <c r="V87" s="27"/>
      <c r="W87" s="27"/>
    </row>
    <row r="88" spans="1:23" outlineLevel="1" x14ac:dyDescent="0.2">
      <c r="A88" s="814"/>
      <c r="B88" s="815"/>
      <c r="C88" s="832"/>
      <c r="D88" s="817"/>
      <c r="E88" s="818"/>
      <c r="F88" s="819"/>
      <c r="G88" s="815"/>
      <c r="H88" s="820"/>
      <c r="I88" s="815"/>
      <c r="J88" s="820"/>
      <c r="K88" s="1021"/>
      <c r="L88" s="960"/>
      <c r="M88" s="90"/>
      <c r="O88" s="27"/>
      <c r="P88" s="27"/>
      <c r="Q88" s="27"/>
      <c r="R88" s="27"/>
      <c r="S88" s="27"/>
      <c r="T88" s="27"/>
      <c r="U88" s="27"/>
      <c r="V88" s="27"/>
      <c r="W88" s="27"/>
    </row>
    <row r="89" spans="1:23" outlineLevel="1" x14ac:dyDescent="0.2">
      <c r="A89" s="814"/>
      <c r="B89" s="815"/>
      <c r="C89" s="816"/>
      <c r="D89" s="817"/>
      <c r="E89" s="818"/>
      <c r="F89" s="819"/>
      <c r="G89" s="815"/>
      <c r="H89" s="820"/>
      <c r="I89" s="815"/>
      <c r="J89" s="820"/>
      <c r="K89" s="1021"/>
      <c r="L89" s="960"/>
      <c r="M89" s="90"/>
      <c r="O89" s="27"/>
      <c r="P89" s="27"/>
      <c r="Q89" s="27"/>
      <c r="R89" s="27"/>
      <c r="S89" s="27"/>
      <c r="T89" s="27"/>
      <c r="U89" s="27"/>
      <c r="V89" s="27"/>
      <c r="W89" s="27"/>
    </row>
    <row r="90" spans="1:23" outlineLevel="1" x14ac:dyDescent="0.2">
      <c r="A90" s="814"/>
      <c r="B90" s="815"/>
      <c r="C90" s="816"/>
      <c r="D90" s="817"/>
      <c r="E90" s="818"/>
      <c r="F90" s="819"/>
      <c r="G90" s="815"/>
      <c r="H90" s="820"/>
      <c r="I90" s="815"/>
      <c r="J90" s="820"/>
      <c r="K90" s="1021"/>
      <c r="L90" s="960"/>
      <c r="M90" s="90"/>
      <c r="O90" s="27"/>
      <c r="P90" s="27"/>
      <c r="Q90" s="27"/>
      <c r="R90" s="27"/>
      <c r="S90" s="27"/>
      <c r="T90" s="27"/>
      <c r="U90" s="27"/>
      <c r="V90" s="27"/>
      <c r="W90" s="27"/>
    </row>
    <row r="91" spans="1:23" outlineLevel="1" x14ac:dyDescent="0.2">
      <c r="A91" s="996" t="s">
        <v>232</v>
      </c>
      <c r="B91" s="997"/>
      <c r="C91" s="1001">
        <f>SUM(C76:C78)</f>
        <v>0</v>
      </c>
      <c r="D91" s="1000"/>
      <c r="E91" s="1001">
        <f>SUM(E76:E78)</f>
        <v>0</v>
      </c>
      <c r="F91" s="1000"/>
      <c r="G91" s="992">
        <f>SUM(G76:G78)</f>
        <v>0</v>
      </c>
      <c r="H91" s="1000"/>
      <c r="I91" s="992">
        <f>SUM(I76:I78)</f>
        <v>0</v>
      </c>
      <c r="J91" s="1002"/>
      <c r="K91" s="994" t="s">
        <v>349</v>
      </c>
      <c r="L91" s="995"/>
      <c r="M91" s="831">
        <f>C91+E91+G91+I91</f>
        <v>0</v>
      </c>
    </row>
    <row r="92" spans="1:23" outlineLevel="1" x14ac:dyDescent="0.2">
      <c r="A92" s="998"/>
      <c r="B92" s="999"/>
      <c r="C92" s="1001"/>
      <c r="D92" s="1000"/>
      <c r="E92" s="1001"/>
      <c r="F92" s="1000"/>
      <c r="G92" s="993"/>
      <c r="H92" s="1000"/>
      <c r="I92" s="993"/>
      <c r="J92" s="1002"/>
      <c r="K92" s="963"/>
      <c r="L92" s="964"/>
      <c r="M92" s="841"/>
    </row>
    <row r="93" spans="1:23" outlineLevel="1" x14ac:dyDescent="0.2">
      <c r="A93" s="185" t="s">
        <v>260</v>
      </c>
      <c r="B93" s="49"/>
      <c r="D93" s="831">
        <f>(C76*D76)+(C77*D77)+(C78*D78)</f>
        <v>0</v>
      </c>
      <c r="E93" s="831"/>
      <c r="F93" s="831">
        <f>(E76*F76)+(E77*F77)+(E78*F78)</f>
        <v>0</v>
      </c>
      <c r="G93" s="831"/>
      <c r="H93" s="831">
        <f>(G76*H76)+(G77*H77)+(G78*H78)</f>
        <v>0</v>
      </c>
      <c r="I93" s="100"/>
      <c r="J93" s="831">
        <f>(I76*J76)+(I77*J77)+(I78*J78)</f>
        <v>0</v>
      </c>
      <c r="K93" s="961" t="s">
        <v>239</v>
      </c>
      <c r="L93" s="962"/>
      <c r="M93" s="831">
        <f>D93+F93+H93+J93</f>
        <v>0</v>
      </c>
    </row>
    <row r="94" spans="1:23" ht="16.149999999999999" customHeight="1" thickBot="1" x14ac:dyDescent="0.25">
      <c r="A94" s="1034" t="s">
        <v>657</v>
      </c>
      <c r="B94" s="1037"/>
      <c r="C94" s="1037"/>
      <c r="D94" s="1037"/>
      <c r="E94" s="1037"/>
      <c r="F94" s="1037"/>
      <c r="G94" s="1037"/>
      <c r="H94" s="1037"/>
      <c r="I94" s="1037"/>
      <c r="J94" s="1038"/>
      <c r="K94" s="963"/>
      <c r="L94" s="964"/>
      <c r="M94" s="840"/>
    </row>
    <row r="95" spans="1:23" outlineLevel="1" x14ac:dyDescent="0.2">
      <c r="A95" s="77" t="s">
        <v>226</v>
      </c>
      <c r="B95" s="36" t="s">
        <v>227</v>
      </c>
      <c r="C95" s="977">
        <f>D27</f>
        <v>2016</v>
      </c>
      <c r="D95" s="977"/>
      <c r="E95" s="977">
        <f>C95+1</f>
        <v>2017</v>
      </c>
      <c r="F95" s="977"/>
      <c r="G95" s="977">
        <f>E95+1</f>
        <v>2018</v>
      </c>
      <c r="H95" s="977"/>
      <c r="I95" s="977">
        <f>G95+1</f>
        <v>2019</v>
      </c>
      <c r="J95" s="977"/>
      <c r="K95" s="1012" t="s">
        <v>828</v>
      </c>
      <c r="L95" s="1013"/>
      <c r="M95" s="63"/>
    </row>
    <row r="96" spans="1:23" ht="22.15" customHeight="1" outlineLevel="1" x14ac:dyDescent="0.2">
      <c r="A96" s="91"/>
      <c r="B96" s="78"/>
      <c r="C96" s="28" t="s">
        <v>643</v>
      </c>
      <c r="D96" s="28" t="s">
        <v>217</v>
      </c>
      <c r="E96" s="28" t="s">
        <v>643</v>
      </c>
      <c r="F96" s="28" t="s">
        <v>217</v>
      </c>
      <c r="G96" s="28" t="s">
        <v>643</v>
      </c>
      <c r="H96" s="28" t="s">
        <v>217</v>
      </c>
      <c r="I96" s="28" t="s">
        <v>643</v>
      </c>
      <c r="J96" s="92" t="s">
        <v>217</v>
      </c>
      <c r="K96" s="1014"/>
      <c r="L96" s="1015"/>
      <c r="M96" s="70" t="s">
        <v>218</v>
      </c>
    </row>
    <row r="97" spans="1:13" ht="32.25" customHeight="1" outlineLevel="1" x14ac:dyDescent="0.25">
      <c r="A97" s="814"/>
      <c r="B97" s="861"/>
      <c r="C97" s="816"/>
      <c r="D97" s="817"/>
      <c r="E97" s="844"/>
      <c r="F97" s="846"/>
      <c r="G97" s="815"/>
      <c r="H97" s="848"/>
      <c r="I97" s="815"/>
      <c r="J97" s="864"/>
      <c r="K97" s="958"/>
      <c r="L97" s="949" t="s">
        <v>233</v>
      </c>
      <c r="M97" s="93"/>
    </row>
    <row r="98" spans="1:13" ht="24" customHeight="1" outlineLevel="1" x14ac:dyDescent="0.25">
      <c r="A98" s="814"/>
      <c r="B98" s="827"/>
      <c r="C98" s="816">
        <v>0</v>
      </c>
      <c r="D98" s="817"/>
      <c r="E98" s="844"/>
      <c r="F98" s="846"/>
      <c r="G98" s="815"/>
      <c r="H98" s="848"/>
      <c r="I98" s="815"/>
      <c r="J98" s="820"/>
      <c r="K98" s="958"/>
      <c r="L98" s="949"/>
      <c r="M98" s="93"/>
    </row>
    <row r="99" spans="1:13" ht="11.25" customHeight="1" outlineLevel="1" x14ac:dyDescent="0.2">
      <c r="A99" s="814"/>
      <c r="B99" s="815"/>
      <c r="C99" s="816"/>
      <c r="D99" s="817"/>
      <c r="E99" s="844"/>
      <c r="F99" s="847"/>
      <c r="G99" s="815"/>
      <c r="H99" s="848"/>
      <c r="I99" s="815"/>
      <c r="J99" s="820"/>
      <c r="K99" s="958"/>
      <c r="L99" s="949"/>
      <c r="M99" s="93"/>
    </row>
    <row r="100" spans="1:13" ht="11.25" customHeight="1" outlineLevel="1" x14ac:dyDescent="0.2">
      <c r="A100" s="814"/>
      <c r="B100" s="815"/>
      <c r="C100" s="816"/>
      <c r="D100" s="817"/>
      <c r="E100" s="844"/>
      <c r="F100" s="847"/>
      <c r="G100" s="815"/>
      <c r="H100" s="848"/>
      <c r="I100" s="815"/>
      <c r="J100" s="820"/>
      <c r="K100" s="958"/>
      <c r="L100" s="949"/>
      <c r="M100" s="93"/>
    </row>
    <row r="101" spans="1:13" ht="11.25" customHeight="1" outlineLevel="1" x14ac:dyDescent="0.2">
      <c r="A101" s="814"/>
      <c r="B101" s="815"/>
      <c r="C101" s="816"/>
      <c r="D101" s="817"/>
      <c r="E101" s="844"/>
      <c r="F101" s="847"/>
      <c r="G101" s="815"/>
      <c r="H101" s="848"/>
      <c r="I101" s="815"/>
      <c r="J101" s="820"/>
      <c r="K101" s="958"/>
      <c r="L101" s="949"/>
      <c r="M101" s="830"/>
    </row>
    <row r="102" spans="1:13" ht="11.25" customHeight="1" outlineLevel="1" x14ac:dyDescent="0.2">
      <c r="A102" s="814"/>
      <c r="B102" s="815"/>
      <c r="C102" s="816"/>
      <c r="D102" s="817"/>
      <c r="E102" s="844"/>
      <c r="F102" s="847"/>
      <c r="G102" s="815"/>
      <c r="H102" s="848"/>
      <c r="I102" s="815"/>
      <c r="J102" s="820"/>
      <c r="K102" s="958"/>
      <c r="L102" s="949"/>
      <c r="M102" s="830"/>
    </row>
    <row r="103" spans="1:13" ht="11.25" customHeight="1" outlineLevel="1" x14ac:dyDescent="0.2">
      <c r="A103" s="814"/>
      <c r="B103" s="815"/>
      <c r="C103" s="816"/>
      <c r="D103" s="817"/>
      <c r="E103" s="844"/>
      <c r="F103" s="847"/>
      <c r="G103" s="815"/>
      <c r="H103" s="848"/>
      <c r="I103" s="815"/>
      <c r="J103" s="820"/>
      <c r="K103" s="958"/>
      <c r="L103" s="949"/>
      <c r="M103" s="830"/>
    </row>
    <row r="104" spans="1:13" ht="11.25" customHeight="1" outlineLevel="1" x14ac:dyDescent="0.2">
      <c r="A104" s="814"/>
      <c r="B104" s="815"/>
      <c r="C104" s="816"/>
      <c r="D104" s="817"/>
      <c r="E104" s="844"/>
      <c r="F104" s="847"/>
      <c r="G104" s="815"/>
      <c r="H104" s="848"/>
      <c r="I104" s="815"/>
      <c r="J104" s="820"/>
      <c r="K104" s="958"/>
      <c r="L104" s="949"/>
      <c r="M104" s="830"/>
    </row>
    <row r="105" spans="1:13" ht="11.25" customHeight="1" outlineLevel="1" x14ac:dyDescent="0.2">
      <c r="A105" s="814"/>
      <c r="B105" s="815"/>
      <c r="C105" s="816"/>
      <c r="D105" s="817"/>
      <c r="E105" s="844"/>
      <c r="F105" s="847"/>
      <c r="G105" s="815"/>
      <c r="H105" s="845"/>
      <c r="I105" s="815"/>
      <c r="J105" s="820"/>
      <c r="K105" s="958"/>
      <c r="L105" s="949"/>
      <c r="M105" s="830"/>
    </row>
    <row r="106" spans="1:13" ht="11.25" customHeight="1" outlineLevel="1" x14ac:dyDescent="0.2">
      <c r="A106" s="814"/>
      <c r="B106" s="815"/>
      <c r="C106" s="816"/>
      <c r="D106" s="817"/>
      <c r="E106" s="844"/>
      <c r="F106" s="847"/>
      <c r="G106" s="815"/>
      <c r="H106" s="845"/>
      <c r="I106" s="815"/>
      <c r="J106" s="820"/>
      <c r="K106" s="958"/>
      <c r="L106" s="949"/>
      <c r="M106" s="830"/>
    </row>
    <row r="107" spans="1:13" ht="11.25" customHeight="1" outlineLevel="1" x14ac:dyDescent="0.2">
      <c r="A107" s="814"/>
      <c r="B107" s="815"/>
      <c r="C107" s="816"/>
      <c r="D107" s="817"/>
      <c r="E107" s="844"/>
      <c r="F107" s="847"/>
      <c r="G107" s="815"/>
      <c r="H107" s="845"/>
      <c r="I107" s="815"/>
      <c r="J107" s="820"/>
      <c r="K107" s="958"/>
      <c r="L107" s="949"/>
      <c r="M107" s="830"/>
    </row>
    <row r="108" spans="1:13" ht="11.25" customHeight="1" outlineLevel="1" x14ac:dyDescent="0.2">
      <c r="A108" s="814"/>
      <c r="B108" s="815"/>
      <c r="C108" s="816"/>
      <c r="D108" s="817"/>
      <c r="E108" s="844"/>
      <c r="F108" s="847"/>
      <c r="G108" s="815"/>
      <c r="H108" s="845"/>
      <c r="I108" s="815"/>
      <c r="J108" s="820"/>
      <c r="K108" s="958"/>
      <c r="L108" s="949"/>
      <c r="M108" s="830"/>
    </row>
    <row r="109" spans="1:13" ht="11.25" customHeight="1" outlineLevel="1" x14ac:dyDescent="0.2">
      <c r="A109" s="814"/>
      <c r="B109" s="815"/>
      <c r="C109" s="816"/>
      <c r="D109" s="817"/>
      <c r="E109" s="844"/>
      <c r="F109" s="847"/>
      <c r="G109" s="815"/>
      <c r="H109" s="845"/>
      <c r="I109" s="815"/>
      <c r="J109" s="820"/>
      <c r="K109" s="958"/>
      <c r="L109" s="949"/>
      <c r="M109" s="830"/>
    </row>
    <row r="110" spans="1:13" ht="11.25" customHeight="1" outlineLevel="1" x14ac:dyDescent="0.2">
      <c r="A110" s="814"/>
      <c r="B110" s="815"/>
      <c r="C110" s="816"/>
      <c r="D110" s="817"/>
      <c r="E110" s="844"/>
      <c r="F110" s="843"/>
      <c r="G110" s="815"/>
      <c r="H110" s="829"/>
      <c r="I110" s="815"/>
      <c r="J110" s="820"/>
      <c r="K110" s="958"/>
      <c r="L110" s="949"/>
      <c r="M110" s="830"/>
    </row>
    <row r="111" spans="1:13" ht="12" customHeight="1" outlineLevel="1" x14ac:dyDescent="0.2">
      <c r="A111" s="814"/>
      <c r="B111" s="815"/>
      <c r="C111" s="816"/>
      <c r="D111" s="817"/>
      <c r="E111" s="818"/>
      <c r="F111" s="843"/>
      <c r="G111" s="815"/>
      <c r="H111" s="829"/>
      <c r="I111" s="815"/>
      <c r="J111" s="820"/>
      <c r="K111" s="959"/>
      <c r="L111" s="950"/>
      <c r="M111" s="830"/>
    </row>
    <row r="112" spans="1:13" outlineLevel="1" x14ac:dyDescent="0.2">
      <c r="A112" s="94" t="s">
        <v>232</v>
      </c>
      <c r="B112" s="95"/>
      <c r="C112" s="992">
        <f>SUM(C97:C99)</f>
        <v>0</v>
      </c>
      <c r="D112" s="1000"/>
      <c r="E112" s="992">
        <f>SUM(E97:E99)</f>
        <v>0</v>
      </c>
      <c r="F112" s="1000"/>
      <c r="G112" s="1001">
        <f>SUM(G97:G99)</f>
        <v>0</v>
      </c>
      <c r="H112" s="97"/>
      <c r="I112" s="96"/>
      <c r="J112" s="98"/>
      <c r="K112" s="1027" t="s">
        <v>350</v>
      </c>
      <c r="L112" s="1028"/>
      <c r="M112" s="831">
        <f>C112+E112+G112</f>
        <v>0</v>
      </c>
    </row>
    <row r="113" spans="1:23" ht="12" outlineLevel="1" thickBot="1" x14ac:dyDescent="0.25">
      <c r="A113" s="94" t="s">
        <v>260</v>
      </c>
      <c r="B113" s="95"/>
      <c r="C113" s="993"/>
      <c r="D113" s="1000"/>
      <c r="E113" s="993"/>
      <c r="F113" s="1000"/>
      <c r="G113" s="1001"/>
      <c r="H113" s="97"/>
      <c r="I113" s="100"/>
      <c r="J113" s="97"/>
      <c r="K113" s="1010" t="s">
        <v>240</v>
      </c>
      <c r="L113" s="1011"/>
      <c r="M113" s="831">
        <f>D113+E113+G113</f>
        <v>0</v>
      </c>
    </row>
    <row r="114" spans="1:23" ht="12" outlineLevel="1" thickBot="1" x14ac:dyDescent="0.25">
      <c r="A114" s="104"/>
      <c r="B114" s="105"/>
      <c r="D114" s="99">
        <f>(C97*D97)+(C98*D98)+(C99*D99)</f>
        <v>0</v>
      </c>
      <c r="E114" s="842"/>
      <c r="F114" s="842">
        <f>(E97*F97)+(E98*F98)+(E99*F99)</f>
        <v>0</v>
      </c>
      <c r="G114" s="842"/>
      <c r="H114" s="842">
        <f>(G97*H97)+(G98*H98)+(G99*H99)</f>
        <v>0</v>
      </c>
      <c r="I114" s="842"/>
      <c r="J114" s="842">
        <f>(I97*J97)+(I98*J98)+(I99*J99)</f>
        <v>0</v>
      </c>
      <c r="K114" s="1029" t="s">
        <v>442</v>
      </c>
      <c r="L114" s="1030"/>
      <c r="M114" s="831">
        <f>D114+F114+H114+J114</f>
        <v>0</v>
      </c>
    </row>
    <row r="115" spans="1:23" x14ac:dyDescent="0.2">
      <c r="A115" s="106"/>
      <c r="B115" s="106"/>
      <c r="C115" s="52"/>
      <c r="D115" s="53"/>
      <c r="E115" s="52"/>
      <c r="F115" s="53"/>
      <c r="G115" s="52"/>
      <c r="H115" s="53"/>
      <c r="I115" s="52"/>
      <c r="J115" s="53"/>
      <c r="K115" s="23"/>
      <c r="L115" s="107"/>
      <c r="M115" s="108"/>
    </row>
    <row r="116" spans="1:23" ht="12" thickBot="1" x14ac:dyDescent="0.25">
      <c r="A116" s="23"/>
      <c r="B116" s="23"/>
      <c r="C116" s="23"/>
      <c r="D116" s="23"/>
      <c r="E116" s="23"/>
      <c r="F116" s="23"/>
      <c r="G116" s="23"/>
      <c r="H116" s="23"/>
      <c r="I116" s="23"/>
      <c r="J116" s="23"/>
      <c r="K116" s="24"/>
      <c r="L116" s="24"/>
      <c r="M116" s="47"/>
    </row>
    <row r="117" spans="1:23" ht="29.25" customHeight="1" thickBot="1" x14ac:dyDescent="0.25">
      <c r="A117" s="1004" t="s">
        <v>550</v>
      </c>
      <c r="B117" s="972"/>
      <c r="C117" s="972"/>
      <c r="D117" s="972"/>
      <c r="E117" s="972"/>
      <c r="F117" s="972"/>
      <c r="G117" s="972"/>
      <c r="H117" s="972"/>
      <c r="I117" s="972"/>
      <c r="J117" s="973"/>
      <c r="K117" s="1048" t="s">
        <v>829</v>
      </c>
      <c r="L117" s="1017" t="s">
        <v>348</v>
      </c>
      <c r="M117" s="35" t="s">
        <v>241</v>
      </c>
    </row>
    <row r="118" spans="1:23" ht="22.5" outlineLevel="1" x14ac:dyDescent="0.2">
      <c r="A118" s="77" t="s">
        <v>645</v>
      </c>
      <c r="B118" s="955" t="s">
        <v>646</v>
      </c>
      <c r="C118" s="955"/>
      <c r="D118" s="955"/>
      <c r="E118" s="164" t="s">
        <v>347</v>
      </c>
      <c r="F118" s="164" t="s">
        <v>629</v>
      </c>
      <c r="G118" s="977" t="s">
        <v>640</v>
      </c>
      <c r="H118" s="977"/>
      <c r="I118" s="977"/>
      <c r="J118" s="1033"/>
      <c r="K118" s="1049"/>
      <c r="L118" s="1018"/>
      <c r="M118" s="38" t="s">
        <v>242</v>
      </c>
      <c r="N118" s="203"/>
    </row>
    <row r="119" spans="1:23" ht="11.25" customHeight="1" outlineLevel="1" x14ac:dyDescent="0.2">
      <c r="A119" s="1138"/>
      <c r="B119" s="1139"/>
      <c r="C119" s="1003"/>
      <c r="D119" s="1003"/>
      <c r="E119" s="1003"/>
      <c r="F119" s="1003"/>
      <c r="G119" s="78">
        <f>D27</f>
        <v>2016</v>
      </c>
      <c r="H119" s="78">
        <f>G119+1</f>
        <v>2017</v>
      </c>
      <c r="I119" s="78">
        <f>H119+1</f>
        <v>2018</v>
      </c>
      <c r="J119" s="78">
        <f>I119+1</f>
        <v>2019</v>
      </c>
      <c r="K119" s="1049"/>
      <c r="L119" s="1018"/>
      <c r="M119" s="79"/>
    </row>
    <row r="120" spans="1:23" s="27" customFormat="1" ht="11.25" customHeight="1" outlineLevel="1" x14ac:dyDescent="0.2">
      <c r="A120" s="285"/>
      <c r="B120" s="957"/>
      <c r="C120" s="957"/>
      <c r="D120" s="957"/>
      <c r="E120" s="165" t="str">
        <f t="shared" ref="E120:E125" si="11">IF((G120+H120+I120+J120)&gt;17999,"SI","NO ")</f>
        <v xml:space="preserve">NO </v>
      </c>
      <c r="F120" s="165" t="str">
        <f t="shared" ref="F120:F125" si="12">IF((G120+H120+I120+J120)&gt;17999,"SI","NO")</f>
        <v>NO</v>
      </c>
      <c r="G120" s="274"/>
      <c r="H120" s="274"/>
      <c r="I120" s="274"/>
      <c r="J120" s="277"/>
      <c r="K120" s="1050"/>
      <c r="L120" s="1019">
        <f>IF(L34=0,"Fije su presupuesto",M126/L34)</f>
        <v>0</v>
      </c>
      <c r="M120" s="55">
        <f t="shared" ref="M120:M125" si="13">G120+H120+I120+J120</f>
        <v>0</v>
      </c>
      <c r="O120" s="13"/>
      <c r="P120" s="13"/>
      <c r="Q120" s="13"/>
      <c r="R120" s="13"/>
      <c r="S120" s="13"/>
      <c r="T120" s="13"/>
      <c r="U120" s="13"/>
      <c r="V120" s="13"/>
      <c r="W120" s="13"/>
    </row>
    <row r="121" spans="1:23" s="27" customFormat="1" outlineLevel="1" x14ac:dyDescent="0.2">
      <c r="A121" s="285"/>
      <c r="B121" s="957"/>
      <c r="C121" s="957"/>
      <c r="D121" s="957"/>
      <c r="E121" s="165" t="str">
        <f t="shared" si="11"/>
        <v xml:space="preserve">NO </v>
      </c>
      <c r="F121" s="165" t="str">
        <f t="shared" si="12"/>
        <v>NO</v>
      </c>
      <c r="G121" s="274"/>
      <c r="H121" s="274"/>
      <c r="I121" s="274"/>
      <c r="J121" s="277"/>
      <c r="K121" s="1050"/>
      <c r="L121" s="1019"/>
      <c r="M121" s="55">
        <f t="shared" si="13"/>
        <v>0</v>
      </c>
      <c r="O121" s="13"/>
      <c r="P121" s="13"/>
      <c r="Q121" s="13"/>
      <c r="R121" s="13"/>
      <c r="S121" s="13"/>
      <c r="T121" s="13"/>
      <c r="U121" s="13"/>
      <c r="V121" s="13"/>
      <c r="W121" s="13"/>
    </row>
    <row r="122" spans="1:23" s="27" customFormat="1" outlineLevel="1" x14ac:dyDescent="0.2">
      <c r="A122" s="285"/>
      <c r="B122" s="957"/>
      <c r="C122" s="957"/>
      <c r="D122" s="957"/>
      <c r="E122" s="165" t="str">
        <f t="shared" si="11"/>
        <v xml:space="preserve">NO </v>
      </c>
      <c r="F122" s="165" t="str">
        <f t="shared" si="12"/>
        <v>NO</v>
      </c>
      <c r="G122" s="274"/>
      <c r="H122" s="274"/>
      <c r="I122" s="274"/>
      <c r="J122" s="277"/>
      <c r="K122" s="1050"/>
      <c r="L122" s="1019"/>
      <c r="M122" s="55">
        <f t="shared" si="13"/>
        <v>0</v>
      </c>
      <c r="O122" s="13"/>
      <c r="P122" s="13"/>
      <c r="Q122" s="13"/>
      <c r="R122" s="13"/>
      <c r="S122" s="13"/>
      <c r="T122" s="13"/>
      <c r="U122" s="13"/>
      <c r="V122" s="13"/>
      <c r="W122" s="13"/>
    </row>
    <row r="123" spans="1:23" s="27" customFormat="1" outlineLevel="1" x14ac:dyDescent="0.2">
      <c r="A123" s="285"/>
      <c r="B123" s="957"/>
      <c r="C123" s="957"/>
      <c r="D123" s="957"/>
      <c r="E123" s="165" t="str">
        <f t="shared" si="11"/>
        <v xml:space="preserve">NO </v>
      </c>
      <c r="F123" s="165" t="str">
        <f t="shared" si="12"/>
        <v>NO</v>
      </c>
      <c r="G123" s="274"/>
      <c r="H123" s="274"/>
      <c r="I123" s="274"/>
      <c r="J123" s="277"/>
      <c r="K123" s="1050"/>
      <c r="L123" s="1019"/>
      <c r="M123" s="55">
        <f t="shared" si="13"/>
        <v>0</v>
      </c>
      <c r="O123" s="13"/>
      <c r="P123" s="13"/>
      <c r="Q123" s="13"/>
      <c r="R123" s="13"/>
      <c r="S123" s="13"/>
      <c r="T123" s="13"/>
      <c r="U123" s="13"/>
      <c r="V123" s="13"/>
      <c r="W123" s="13"/>
    </row>
    <row r="124" spans="1:23" s="27" customFormat="1" outlineLevel="1" x14ac:dyDescent="0.2">
      <c r="A124" s="285"/>
      <c r="B124" s="957"/>
      <c r="C124" s="957"/>
      <c r="D124" s="957"/>
      <c r="E124" s="165" t="str">
        <f t="shared" si="11"/>
        <v xml:space="preserve">NO </v>
      </c>
      <c r="F124" s="165" t="str">
        <f t="shared" si="12"/>
        <v>NO</v>
      </c>
      <c r="G124" s="274"/>
      <c r="H124" s="274"/>
      <c r="I124" s="274"/>
      <c r="J124" s="277"/>
      <c r="K124" s="1050"/>
      <c r="L124" s="1019"/>
      <c r="M124" s="55">
        <f t="shared" si="13"/>
        <v>0</v>
      </c>
      <c r="O124" s="13"/>
      <c r="P124" s="13"/>
      <c r="Q124" s="13"/>
      <c r="R124" s="13"/>
      <c r="S124" s="13"/>
      <c r="T124" s="13"/>
      <c r="U124" s="13"/>
      <c r="V124" s="13"/>
      <c r="W124" s="13"/>
    </row>
    <row r="125" spans="1:23" outlineLevel="1" x14ac:dyDescent="0.2">
      <c r="A125" s="285"/>
      <c r="B125" s="957"/>
      <c r="C125" s="957"/>
      <c r="D125" s="957"/>
      <c r="E125" s="165" t="str">
        <f t="shared" si="11"/>
        <v xml:space="preserve">NO </v>
      </c>
      <c r="F125" s="165" t="str">
        <f t="shared" si="12"/>
        <v>NO</v>
      </c>
      <c r="G125" s="274"/>
      <c r="H125" s="274"/>
      <c r="I125" s="274"/>
      <c r="J125" s="277"/>
      <c r="K125" s="1051"/>
      <c r="L125" s="1020"/>
      <c r="M125" s="55">
        <f t="shared" si="13"/>
        <v>0</v>
      </c>
    </row>
    <row r="126" spans="1:23" ht="12" outlineLevel="1" thickBot="1" x14ac:dyDescent="0.25">
      <c r="A126" s="80" t="s">
        <v>666</v>
      </c>
      <c r="B126" s="81"/>
      <c r="C126" s="24"/>
      <c r="D126" s="24"/>
      <c r="E126" s="24"/>
      <c r="F126" s="24"/>
      <c r="G126" s="82">
        <f>SUM(G120:G125)</f>
        <v>0</v>
      </c>
      <c r="H126" s="82">
        <f>SUM(H120:H125)</f>
        <v>0</v>
      </c>
      <c r="I126" s="82">
        <f>SUM(I120:I125)</f>
        <v>0</v>
      </c>
      <c r="J126" s="83">
        <f>SUM(J120:J125)</f>
        <v>0</v>
      </c>
      <c r="K126" s="1026" t="s">
        <v>443</v>
      </c>
      <c r="L126" s="966"/>
      <c r="M126" s="109">
        <f>SUM(G126,H126,I126,J126)</f>
        <v>0</v>
      </c>
    </row>
    <row r="127" spans="1:23" ht="12" thickBot="1" x14ac:dyDescent="0.25">
      <c r="A127" s="23"/>
      <c r="B127" s="23"/>
      <c r="C127" s="23"/>
      <c r="D127" s="23"/>
      <c r="E127" s="23"/>
      <c r="F127" s="23"/>
      <c r="G127" s="23"/>
      <c r="H127" s="23"/>
      <c r="I127" s="23"/>
      <c r="J127" s="23"/>
      <c r="K127" s="124"/>
      <c r="L127" s="124"/>
      <c r="M127" s="23"/>
    </row>
    <row r="128" spans="1:23" ht="20.25" customHeight="1" thickBot="1" x14ac:dyDescent="0.25">
      <c r="A128" s="971" t="s">
        <v>647</v>
      </c>
      <c r="B128" s="972"/>
      <c r="C128" s="972"/>
      <c r="D128" s="972"/>
      <c r="E128" s="972"/>
      <c r="F128" s="972"/>
      <c r="G128" s="972"/>
      <c r="H128" s="972"/>
      <c r="I128" s="972"/>
      <c r="J128" s="973"/>
      <c r="K128" s="1012" t="s">
        <v>346</v>
      </c>
      <c r="L128" s="1013"/>
      <c r="M128" s="110" t="s">
        <v>647</v>
      </c>
    </row>
    <row r="129" spans="1:23" ht="22.5" outlineLevel="1" x14ac:dyDescent="0.2">
      <c r="A129" s="976" t="s">
        <v>648</v>
      </c>
      <c r="B129" s="977"/>
      <c r="C129" s="977" t="s">
        <v>649</v>
      </c>
      <c r="D129" s="977"/>
      <c r="E129" s="977"/>
      <c r="F129" s="977"/>
      <c r="G129" s="977" t="s">
        <v>640</v>
      </c>
      <c r="H129" s="977"/>
      <c r="I129" s="977"/>
      <c r="J129" s="1033"/>
      <c r="K129" s="1014"/>
      <c r="L129" s="1015"/>
      <c r="M129" s="38" t="s">
        <v>242</v>
      </c>
    </row>
    <row r="130" spans="1:23" outlineLevel="1" x14ac:dyDescent="0.2">
      <c r="A130" s="985"/>
      <c r="B130" s="986"/>
      <c r="C130" s="986"/>
      <c r="D130" s="986"/>
      <c r="E130" s="986"/>
      <c r="F130" s="986"/>
      <c r="G130" s="78">
        <f>D27</f>
        <v>2016</v>
      </c>
      <c r="H130" s="78">
        <f>G130+1</f>
        <v>2017</v>
      </c>
      <c r="I130" s="78">
        <f>H130+1</f>
        <v>2018</v>
      </c>
      <c r="J130" s="78">
        <f>I130+1</f>
        <v>2019</v>
      </c>
      <c r="K130" s="1016"/>
      <c r="L130" s="1015"/>
      <c r="M130" s="79"/>
    </row>
    <row r="131" spans="1:23" outlineLevel="1" x14ac:dyDescent="0.2">
      <c r="A131" s="974" t="s">
        <v>830</v>
      </c>
      <c r="B131" s="974"/>
      <c r="C131" s="947"/>
      <c r="D131" s="947"/>
      <c r="E131" s="947"/>
      <c r="F131" s="947"/>
      <c r="G131" s="274">
        <v>1200</v>
      </c>
      <c r="H131" s="274">
        <v>1200</v>
      </c>
      <c r="I131" s="274">
        <v>1200</v>
      </c>
      <c r="J131" s="277">
        <v>1200</v>
      </c>
      <c r="K131" s="1016"/>
      <c r="L131" s="1015"/>
      <c r="M131" s="55">
        <f>G131+H131+I131+J131</f>
        <v>4800</v>
      </c>
    </row>
    <row r="132" spans="1:23" outlineLevel="1" x14ac:dyDescent="0.2">
      <c r="A132" s="947"/>
      <c r="B132" s="974"/>
      <c r="C132" s="974"/>
      <c r="D132" s="947"/>
      <c r="E132" s="947"/>
      <c r="F132" s="947"/>
      <c r="G132" s="274"/>
      <c r="H132" s="856"/>
      <c r="I132" s="856"/>
      <c r="J132" s="857"/>
      <c r="K132" s="1016"/>
      <c r="L132" s="1015"/>
      <c r="M132" s="55">
        <f t="shared" ref="M132:M138" si="14">G132+H132+I132+J132</f>
        <v>0</v>
      </c>
    </row>
    <row r="133" spans="1:23" outlineLevel="1" x14ac:dyDescent="0.2">
      <c r="A133" s="974"/>
      <c r="B133" s="974"/>
      <c r="C133" s="947"/>
      <c r="D133" s="947"/>
      <c r="E133" s="947"/>
      <c r="F133" s="947"/>
      <c r="G133" s="274"/>
      <c r="H133" s="856"/>
      <c r="I133" s="856"/>
      <c r="J133" s="857"/>
      <c r="K133" s="967">
        <f>IF(L34=0,"Fije un presupuesto",M139/L34)</f>
        <v>1</v>
      </c>
      <c r="L133" s="968"/>
      <c r="M133" s="55">
        <f t="shared" si="14"/>
        <v>0</v>
      </c>
    </row>
    <row r="134" spans="1:23" outlineLevel="1" x14ac:dyDescent="0.2">
      <c r="A134" s="975"/>
      <c r="B134" s="975"/>
      <c r="C134" s="947"/>
      <c r="D134" s="947"/>
      <c r="E134" s="947"/>
      <c r="F134" s="947"/>
      <c r="G134" s="274"/>
      <c r="H134" s="856"/>
      <c r="I134" s="856"/>
      <c r="J134" s="857"/>
      <c r="K134" s="967"/>
      <c r="L134" s="968"/>
      <c r="M134" s="55">
        <f t="shared" si="14"/>
        <v>0</v>
      </c>
    </row>
    <row r="135" spans="1:23" outlineLevel="1" x14ac:dyDescent="0.2">
      <c r="A135" s="947"/>
      <c r="B135" s="947"/>
      <c r="C135" s="947"/>
      <c r="D135" s="947"/>
      <c r="E135" s="947"/>
      <c r="F135" s="947"/>
      <c r="G135" s="274"/>
      <c r="H135" s="274"/>
      <c r="I135" s="274"/>
      <c r="J135" s="277"/>
      <c r="K135" s="967"/>
      <c r="L135" s="968"/>
      <c r="M135" s="55">
        <f t="shared" si="14"/>
        <v>0</v>
      </c>
    </row>
    <row r="136" spans="1:23" outlineLevel="1" x14ac:dyDescent="0.2">
      <c r="A136" s="947"/>
      <c r="B136" s="947"/>
      <c r="C136" s="947"/>
      <c r="D136" s="947"/>
      <c r="E136" s="947"/>
      <c r="F136" s="947"/>
      <c r="G136" s="274"/>
      <c r="H136" s="274"/>
      <c r="I136" s="274"/>
      <c r="J136" s="277"/>
      <c r="K136" s="967"/>
      <c r="L136" s="968"/>
      <c r="M136" s="55">
        <f t="shared" si="14"/>
        <v>0</v>
      </c>
    </row>
    <row r="137" spans="1:23" outlineLevel="1" x14ac:dyDescent="0.2">
      <c r="A137" s="947"/>
      <c r="B137" s="947"/>
      <c r="C137" s="947"/>
      <c r="D137" s="947"/>
      <c r="E137" s="947"/>
      <c r="F137" s="947"/>
      <c r="G137" s="274"/>
      <c r="H137" s="274"/>
      <c r="I137" s="274"/>
      <c r="J137" s="277"/>
      <c r="K137" s="967"/>
      <c r="L137" s="968"/>
      <c r="M137" s="55">
        <f t="shared" si="14"/>
        <v>0</v>
      </c>
    </row>
    <row r="138" spans="1:23" outlineLevel="1" x14ac:dyDescent="0.2">
      <c r="A138" s="947"/>
      <c r="B138" s="947"/>
      <c r="C138" s="947"/>
      <c r="D138" s="947"/>
      <c r="E138" s="947"/>
      <c r="F138" s="947"/>
      <c r="G138" s="274"/>
      <c r="H138" s="274"/>
      <c r="I138" s="274"/>
      <c r="J138" s="277"/>
      <c r="K138" s="969"/>
      <c r="L138" s="970"/>
      <c r="M138" s="55">
        <f t="shared" si="14"/>
        <v>0</v>
      </c>
    </row>
    <row r="139" spans="1:23" ht="12" outlineLevel="1" thickBot="1" x14ac:dyDescent="0.25">
      <c r="A139" s="80" t="s">
        <v>666</v>
      </c>
      <c r="B139" s="81"/>
      <c r="C139" s="24"/>
      <c r="D139" s="24"/>
      <c r="E139" s="24"/>
      <c r="F139" s="24"/>
      <c r="G139" s="82">
        <f>SUM(G131:G138)</f>
        <v>1200</v>
      </c>
      <c r="H139" s="82">
        <f>SUM(H131:H138)</f>
        <v>1200</v>
      </c>
      <c r="I139" s="82">
        <f>SUM(I131:I138)</f>
        <v>1200</v>
      </c>
      <c r="J139" s="82">
        <f>SUM(J131:J138)</f>
        <v>1200</v>
      </c>
      <c r="K139" s="965" t="s">
        <v>444</v>
      </c>
      <c r="L139" s="966"/>
      <c r="M139" s="109">
        <f>SUM(G139:J139)</f>
        <v>4800</v>
      </c>
    </row>
    <row r="140" spans="1:23" x14ac:dyDescent="0.2">
      <c r="K140" s="25"/>
      <c r="L140" s="25"/>
      <c r="M140" s="23"/>
    </row>
    <row r="141" spans="1:23" ht="12" thickBot="1" x14ac:dyDescent="0.25"/>
    <row r="142" spans="1:23" ht="33" customHeight="1" thickBot="1" x14ac:dyDescent="0.25">
      <c r="A142" s="971" t="s">
        <v>406</v>
      </c>
      <c r="B142" s="972"/>
      <c r="C142" s="972"/>
      <c r="D142" s="972"/>
      <c r="E142" s="972"/>
      <c r="F142" s="972"/>
      <c r="G142" s="972"/>
      <c r="H142" s="972"/>
      <c r="I142" s="972"/>
      <c r="J142" s="973"/>
    </row>
    <row r="143" spans="1:23" ht="22.5" customHeight="1" outlineLevel="1" x14ac:dyDescent="0.2">
      <c r="A143" s="954" t="s">
        <v>418</v>
      </c>
      <c r="B143" s="955"/>
      <c r="C143" s="955"/>
      <c r="D143" s="955"/>
      <c r="E143" s="955"/>
      <c r="F143" s="955"/>
      <c r="G143" s="955"/>
      <c r="H143" s="955"/>
      <c r="I143" s="955"/>
      <c r="J143" s="956"/>
    </row>
    <row r="144" spans="1:23" outlineLevel="1" x14ac:dyDescent="0.2">
      <c r="A144" s="985" t="s">
        <v>409</v>
      </c>
      <c r="B144" s="986"/>
      <c r="C144" s="986"/>
      <c r="D144" s="986"/>
      <c r="E144" s="986"/>
      <c r="F144" s="181" t="s">
        <v>410</v>
      </c>
      <c r="G144" s="986" t="s">
        <v>411</v>
      </c>
      <c r="H144" s="986"/>
      <c r="I144" s="986"/>
      <c r="J144" s="987"/>
      <c r="O144" s="203"/>
      <c r="P144" s="203"/>
      <c r="Q144" s="203"/>
      <c r="R144" s="203"/>
      <c r="S144" s="203"/>
      <c r="T144" s="203"/>
      <c r="U144" s="203"/>
      <c r="V144" s="203"/>
      <c r="W144" s="203"/>
    </row>
    <row r="145" spans="1:13" outlineLevel="1" x14ac:dyDescent="0.2">
      <c r="A145" s="770" t="s">
        <v>812</v>
      </c>
      <c r="B145" s="43"/>
      <c r="C145" s="43"/>
      <c r="D145" s="43"/>
      <c r="E145" s="196"/>
      <c r="F145" s="197" t="s">
        <v>408</v>
      </c>
      <c r="G145" s="978"/>
      <c r="H145" s="979"/>
      <c r="I145" s="979"/>
      <c r="J145" s="980"/>
    </row>
    <row r="146" spans="1:13" outlineLevel="1" x14ac:dyDescent="0.2">
      <c r="A146" s="770" t="s">
        <v>813</v>
      </c>
      <c r="B146" s="43"/>
      <c r="C146" s="43"/>
      <c r="D146" s="43"/>
      <c r="E146" s="196"/>
      <c r="F146" s="197" t="s">
        <v>408</v>
      </c>
      <c r="G146" s="988"/>
      <c r="H146" s="989"/>
      <c r="I146" s="989"/>
      <c r="J146" s="990"/>
    </row>
    <row r="147" spans="1:13" outlineLevel="1" x14ac:dyDescent="0.2">
      <c r="A147" s="770" t="s">
        <v>814</v>
      </c>
      <c r="B147" s="43"/>
      <c r="C147" s="43"/>
      <c r="D147" s="43"/>
      <c r="E147" s="196"/>
      <c r="F147" s="197" t="s">
        <v>408</v>
      </c>
      <c r="G147" s="978"/>
      <c r="H147" s="979"/>
      <c r="I147" s="979"/>
      <c r="J147" s="980"/>
    </row>
    <row r="148" spans="1:13" outlineLevel="1" x14ac:dyDescent="0.2">
      <c r="A148" s="770" t="s">
        <v>815</v>
      </c>
      <c r="B148" s="43"/>
      <c r="C148" s="43"/>
      <c r="D148" s="43"/>
      <c r="E148" s="196"/>
      <c r="F148" s="197" t="s">
        <v>408</v>
      </c>
      <c r="G148" s="978"/>
      <c r="H148" s="979"/>
      <c r="I148" s="979"/>
      <c r="J148" s="980"/>
    </row>
    <row r="149" spans="1:13" outlineLevel="1" x14ac:dyDescent="0.2">
      <c r="A149" s="770" t="s">
        <v>816</v>
      </c>
      <c r="B149" s="43"/>
      <c r="C149" s="43"/>
      <c r="D149" s="43"/>
      <c r="E149" s="196"/>
      <c r="F149" s="197" t="s">
        <v>408</v>
      </c>
      <c r="G149" s="988"/>
      <c r="H149" s="989"/>
      <c r="I149" s="989"/>
      <c r="J149" s="990"/>
    </row>
    <row r="150" spans="1:13" outlineLevel="1" x14ac:dyDescent="0.2">
      <c r="A150" s="770" t="s">
        <v>853</v>
      </c>
      <c r="B150" s="43"/>
      <c r="C150" s="43"/>
      <c r="D150" s="43"/>
      <c r="E150" s="196"/>
      <c r="F150" s="197" t="s">
        <v>408</v>
      </c>
      <c r="G150" s="991"/>
      <c r="H150" s="979"/>
      <c r="I150" s="979"/>
      <c r="J150" s="980"/>
    </row>
    <row r="151" spans="1:13" outlineLevel="1" x14ac:dyDescent="0.2">
      <c r="A151" s="770" t="s">
        <v>817</v>
      </c>
      <c r="B151" s="43"/>
      <c r="C151" s="43"/>
      <c r="D151" s="43"/>
      <c r="E151" s="196"/>
      <c r="F151" s="197" t="s">
        <v>408</v>
      </c>
      <c r="G151" s="982"/>
      <c r="H151" s="983"/>
      <c r="I151" s="983"/>
      <c r="J151" s="984"/>
    </row>
    <row r="152" spans="1:13" ht="12" outlineLevel="1" thickBot="1" x14ac:dyDescent="0.25">
      <c r="A152" s="771" t="s">
        <v>818</v>
      </c>
      <c r="B152" s="198"/>
      <c r="C152" s="198"/>
      <c r="D152" s="198"/>
      <c r="E152" s="199"/>
      <c r="F152" s="200" t="s">
        <v>408</v>
      </c>
      <c r="G152" s="951"/>
      <c r="H152" s="952"/>
      <c r="I152" s="952"/>
      <c r="J152" s="953"/>
    </row>
    <row r="153" spans="1:13" ht="12" thickBot="1" x14ac:dyDescent="0.25"/>
    <row r="154" spans="1:13" ht="22.5" customHeight="1" thickBot="1" x14ac:dyDescent="0.25">
      <c r="A154" s="971" t="s">
        <v>419</v>
      </c>
      <c r="B154" s="972"/>
      <c r="C154" s="972"/>
      <c r="D154" s="972"/>
      <c r="E154" s="972"/>
      <c r="F154" s="972"/>
      <c r="G154" s="972"/>
      <c r="H154" s="972"/>
      <c r="I154" s="972"/>
      <c r="J154" s="972"/>
      <c r="K154" s="972"/>
      <c r="L154" s="972"/>
      <c r="M154" s="973"/>
    </row>
    <row r="155" spans="1:13" ht="22.5" customHeight="1" outlineLevel="1" x14ac:dyDescent="0.2">
      <c r="A155" s="954" t="s">
        <v>420</v>
      </c>
      <c r="B155" s="955"/>
      <c r="C155" s="955"/>
      <c r="D155" s="955"/>
      <c r="E155" s="955"/>
      <c r="F155" s="955"/>
      <c r="G155" s="955"/>
      <c r="H155" s="955"/>
      <c r="I155" s="955"/>
      <c r="J155" s="955"/>
      <c r="K155" s="955"/>
      <c r="L155" s="955"/>
      <c r="M155" s="956"/>
    </row>
    <row r="156" spans="1:13" ht="23.25" customHeight="1" outlineLevel="1" x14ac:dyDescent="0.2">
      <c r="A156" s="86" t="s">
        <v>421</v>
      </c>
      <c r="B156" s="1137" t="s">
        <v>422</v>
      </c>
      <c r="C156" s="1137"/>
      <c r="D156" s="1137"/>
      <c r="E156" s="1137"/>
      <c r="F156" s="1137"/>
      <c r="G156" s="28" t="s">
        <v>405</v>
      </c>
      <c r="H156" s="1137" t="s">
        <v>427</v>
      </c>
      <c r="I156" s="1137"/>
      <c r="J156" s="1137"/>
      <c r="K156" s="1099" t="s">
        <v>423</v>
      </c>
      <c r="L156" s="1099"/>
      <c r="M156" s="1136"/>
    </row>
    <row r="157" spans="1:13" ht="12.75" customHeight="1" outlineLevel="1" x14ac:dyDescent="0.2">
      <c r="A157" s="282"/>
      <c r="B157" s="981"/>
      <c r="C157" s="981"/>
      <c r="D157" s="981"/>
      <c r="E157" s="981"/>
      <c r="F157" s="981"/>
      <c r="G157" s="276"/>
      <c r="H157" s="981"/>
      <c r="I157" s="981"/>
      <c r="J157" s="981"/>
      <c r="K157" s="945"/>
      <c r="L157" s="945"/>
      <c r="M157" s="946"/>
    </row>
    <row r="158" spans="1:13" ht="12.75" customHeight="1" outlineLevel="1" x14ac:dyDescent="0.2">
      <c r="A158" s="282"/>
      <c r="B158" s="981"/>
      <c r="C158" s="981"/>
      <c r="D158" s="981"/>
      <c r="E158" s="981"/>
      <c r="F158" s="981"/>
      <c r="G158" s="276"/>
      <c r="H158" s="1135"/>
      <c r="I158" s="981"/>
      <c r="J158" s="981"/>
      <c r="K158" s="945"/>
      <c r="L158" s="945"/>
      <c r="M158" s="946"/>
    </row>
    <row r="159" spans="1:13" ht="12.75" customHeight="1" outlineLevel="1" x14ac:dyDescent="0.2">
      <c r="A159" s="282"/>
      <c r="B159" s="981"/>
      <c r="C159" s="981"/>
      <c r="D159" s="981"/>
      <c r="E159" s="981"/>
      <c r="F159" s="981"/>
      <c r="G159" s="276"/>
      <c r="H159" s="981"/>
      <c r="I159" s="981"/>
      <c r="J159" s="981"/>
      <c r="K159" s="945"/>
      <c r="L159" s="945"/>
      <c r="M159" s="946"/>
    </row>
    <row r="160" spans="1:13" ht="12.75" customHeight="1" outlineLevel="1" x14ac:dyDescent="0.2">
      <c r="A160" s="282"/>
      <c r="B160" s="981"/>
      <c r="C160" s="981"/>
      <c r="D160" s="981"/>
      <c r="E160" s="981"/>
      <c r="F160" s="981"/>
      <c r="G160" s="276"/>
      <c r="H160" s="981"/>
      <c r="I160" s="981"/>
      <c r="J160" s="981"/>
      <c r="K160" s="945"/>
      <c r="L160" s="945"/>
      <c r="M160" s="946"/>
    </row>
    <row r="161" spans="1:13" ht="12.75" customHeight="1" outlineLevel="1" x14ac:dyDescent="0.2">
      <c r="A161" s="282"/>
      <c r="B161" s="981"/>
      <c r="C161" s="981"/>
      <c r="D161" s="981"/>
      <c r="E161" s="981"/>
      <c r="F161" s="981"/>
      <c r="G161" s="276"/>
      <c r="H161" s="981"/>
      <c r="I161" s="981"/>
      <c r="J161" s="981"/>
      <c r="K161" s="945"/>
      <c r="L161" s="945"/>
      <c r="M161" s="946"/>
    </row>
    <row r="162" spans="1:13" ht="12.75" customHeight="1" outlineLevel="1" x14ac:dyDescent="0.2">
      <c r="A162" s="282"/>
      <c r="B162" s="981"/>
      <c r="C162" s="981"/>
      <c r="D162" s="981"/>
      <c r="E162" s="981"/>
      <c r="F162" s="981"/>
      <c r="G162" s="276"/>
      <c r="H162" s="981"/>
      <c r="I162" s="981"/>
      <c r="J162" s="981"/>
      <c r="K162" s="945"/>
      <c r="L162" s="945"/>
      <c r="M162" s="946"/>
    </row>
    <row r="163" spans="1:13" ht="12.75" customHeight="1" outlineLevel="1" x14ac:dyDescent="0.2">
      <c r="A163" s="282"/>
      <c r="B163" s="981"/>
      <c r="C163" s="981"/>
      <c r="D163" s="981"/>
      <c r="E163" s="981"/>
      <c r="F163" s="981"/>
      <c r="G163" s="276"/>
      <c r="H163" s="981"/>
      <c r="I163" s="981"/>
      <c r="J163" s="981"/>
      <c r="K163" s="945"/>
      <c r="L163" s="945"/>
      <c r="M163" s="946"/>
    </row>
    <row r="164" spans="1:13" ht="12.75" customHeight="1" outlineLevel="1" x14ac:dyDescent="0.2">
      <c r="A164" s="282"/>
      <c r="B164" s="981"/>
      <c r="C164" s="981"/>
      <c r="D164" s="981"/>
      <c r="E164" s="981"/>
      <c r="F164" s="981"/>
      <c r="G164" s="276"/>
      <c r="H164" s="981"/>
      <c r="I164" s="981"/>
      <c r="J164" s="981"/>
      <c r="K164" s="945"/>
      <c r="L164" s="945"/>
      <c r="M164" s="946"/>
    </row>
    <row r="165" spans="1:13" ht="12.75" customHeight="1" outlineLevel="1" x14ac:dyDescent="0.2">
      <c r="A165" s="282"/>
      <c r="B165" s="981"/>
      <c r="C165" s="981"/>
      <c r="D165" s="981"/>
      <c r="E165" s="981"/>
      <c r="F165" s="981"/>
      <c r="G165" s="276"/>
      <c r="H165" s="981"/>
      <c r="I165" s="981"/>
      <c r="J165" s="981"/>
      <c r="K165" s="945"/>
      <c r="L165" s="945"/>
      <c r="M165" s="946"/>
    </row>
    <row r="166" spans="1:13" ht="12.75" customHeight="1" outlineLevel="1" x14ac:dyDescent="0.2">
      <c r="A166" s="282"/>
      <c r="B166" s="981"/>
      <c r="C166" s="981"/>
      <c r="D166" s="981"/>
      <c r="E166" s="981"/>
      <c r="F166" s="981"/>
      <c r="G166" s="276"/>
      <c r="H166" s="981"/>
      <c r="I166" s="981"/>
      <c r="J166" s="981"/>
      <c r="K166" s="945"/>
      <c r="L166" s="945"/>
      <c r="M166" s="946"/>
    </row>
    <row r="167" spans="1:13" ht="12.75" customHeight="1" outlineLevel="1" x14ac:dyDescent="0.2">
      <c r="A167" s="282"/>
      <c r="B167" s="981"/>
      <c r="C167" s="981"/>
      <c r="D167" s="981"/>
      <c r="E167" s="981"/>
      <c r="F167" s="981"/>
      <c r="G167" s="276"/>
      <c r="H167" s="981"/>
      <c r="I167" s="981"/>
      <c r="J167" s="981"/>
      <c r="K167" s="945"/>
      <c r="L167" s="945"/>
      <c r="M167" s="946"/>
    </row>
    <row r="168" spans="1:13" ht="12.75" customHeight="1" outlineLevel="1" x14ac:dyDescent="0.2">
      <c r="A168" s="282"/>
      <c r="B168" s="981"/>
      <c r="C168" s="981"/>
      <c r="D168" s="981"/>
      <c r="E168" s="981"/>
      <c r="F168" s="981"/>
      <c r="G168" s="276"/>
      <c r="H168" s="981"/>
      <c r="I168" s="981"/>
      <c r="J168" s="981"/>
      <c r="K168" s="945"/>
      <c r="L168" s="945"/>
      <c r="M168" s="946"/>
    </row>
    <row r="169" spans="1:13" ht="12.75" customHeight="1" outlineLevel="1" x14ac:dyDescent="0.2">
      <c r="A169" s="282"/>
      <c r="B169" s="981"/>
      <c r="C169" s="981"/>
      <c r="D169" s="981"/>
      <c r="E169" s="981"/>
      <c r="F169" s="981"/>
      <c r="G169" s="276"/>
      <c r="H169" s="981"/>
      <c r="I169" s="981"/>
      <c r="J169" s="981"/>
      <c r="K169" s="945"/>
      <c r="L169" s="945"/>
      <c r="M169" s="946"/>
    </row>
    <row r="170" spans="1:13" ht="12.75" customHeight="1" outlineLevel="1" x14ac:dyDescent="0.2">
      <c r="A170" s="282"/>
      <c r="B170" s="981"/>
      <c r="C170" s="981"/>
      <c r="D170" s="981"/>
      <c r="E170" s="981"/>
      <c r="F170" s="981"/>
      <c r="G170" s="276"/>
      <c r="H170" s="981"/>
      <c r="I170" s="981"/>
      <c r="J170" s="981"/>
      <c r="K170" s="945"/>
      <c r="L170" s="945"/>
      <c r="M170" s="946"/>
    </row>
    <row r="171" spans="1:13" ht="12.75" customHeight="1" outlineLevel="1" x14ac:dyDescent="0.2">
      <c r="A171" s="282"/>
      <c r="B171" s="981"/>
      <c r="C171" s="981"/>
      <c r="D171" s="981"/>
      <c r="E171" s="981"/>
      <c r="F171" s="981"/>
      <c r="G171" s="276"/>
      <c r="H171" s="981"/>
      <c r="I171" s="981"/>
      <c r="J171" s="981"/>
      <c r="K171" s="945"/>
      <c r="L171" s="945"/>
      <c r="M171" s="946"/>
    </row>
    <row r="172" spans="1:13" ht="12.75" customHeight="1" outlineLevel="1" x14ac:dyDescent="0.2">
      <c r="A172" s="282"/>
      <c r="B172" s="981"/>
      <c r="C172" s="981"/>
      <c r="D172" s="981"/>
      <c r="E172" s="981"/>
      <c r="F172" s="981"/>
      <c r="G172" s="276"/>
      <c r="H172" s="981"/>
      <c r="I172" s="981"/>
      <c r="J172" s="981"/>
      <c r="K172" s="945"/>
      <c r="L172" s="945"/>
      <c r="M172" s="946"/>
    </row>
    <row r="173" spans="1:13" ht="12.75" customHeight="1" outlineLevel="1" x14ac:dyDescent="0.2">
      <c r="A173" s="282"/>
      <c r="B173" s="981"/>
      <c r="C173" s="981"/>
      <c r="D173" s="981"/>
      <c r="E173" s="981"/>
      <c r="F173" s="981"/>
      <c r="G173" s="276"/>
      <c r="H173" s="981"/>
      <c r="I173" s="981"/>
      <c r="J173" s="981"/>
      <c r="K173" s="945"/>
      <c r="L173" s="945"/>
      <c r="M173" s="946"/>
    </row>
    <row r="174" spans="1:13" ht="12.75" customHeight="1" outlineLevel="1" x14ac:dyDescent="0.2">
      <c r="A174" s="282"/>
      <c r="B174" s="981"/>
      <c r="C174" s="981"/>
      <c r="D174" s="981"/>
      <c r="E174" s="981"/>
      <c r="F174" s="981"/>
      <c r="G174" s="276"/>
      <c r="H174" s="981"/>
      <c r="I174" s="981"/>
      <c r="J174" s="981"/>
      <c r="K174" s="945"/>
      <c r="L174" s="945"/>
      <c r="M174" s="946"/>
    </row>
    <row r="175" spans="1:13" ht="12.75" customHeight="1" outlineLevel="1" x14ac:dyDescent="0.2">
      <c r="A175" s="282"/>
      <c r="B175" s="981"/>
      <c r="C175" s="981"/>
      <c r="D175" s="981"/>
      <c r="E175" s="981"/>
      <c r="F175" s="981"/>
      <c r="G175" s="276"/>
      <c r="H175" s="981"/>
      <c r="I175" s="981"/>
      <c r="J175" s="981"/>
      <c r="K175" s="945"/>
      <c r="L175" s="945"/>
      <c r="M175" s="946"/>
    </row>
    <row r="176" spans="1:13" ht="12.75" customHeight="1" outlineLevel="1" thickBot="1" x14ac:dyDescent="0.25">
      <c r="A176" s="283"/>
      <c r="B176" s="1130"/>
      <c r="C176" s="1131"/>
      <c r="D176" s="1131"/>
      <c r="E176" s="1131"/>
      <c r="F176" s="1132"/>
      <c r="G176" s="278"/>
      <c r="H176" s="1129"/>
      <c r="I176" s="1129"/>
      <c r="J176" s="1129"/>
      <c r="K176" s="1133"/>
      <c r="L176" s="1133"/>
      <c r="M176" s="1134"/>
    </row>
    <row r="177" spans="1:23" ht="12" thickBot="1" x14ac:dyDescent="0.25">
      <c r="A177" s="284"/>
      <c r="B177" s="275"/>
      <c r="C177" s="275"/>
      <c r="D177" s="275"/>
      <c r="E177" s="275"/>
      <c r="F177" s="275"/>
    </row>
    <row r="178" spans="1:23" ht="31.5" customHeight="1" thickBot="1" x14ac:dyDescent="0.25">
      <c r="A178" s="1004" t="s">
        <v>854</v>
      </c>
      <c r="B178" s="972"/>
      <c r="C178" s="972"/>
      <c r="D178" s="972"/>
      <c r="E178" s="972"/>
      <c r="F178" s="972"/>
      <c r="G178" s="972"/>
      <c r="H178" s="972"/>
      <c r="I178" s="972"/>
      <c r="J178" s="972"/>
      <c r="K178" s="972"/>
      <c r="L178" s="972"/>
      <c r="M178" s="973"/>
    </row>
    <row r="179" spans="1:23" ht="20.25" customHeight="1" outlineLevel="1" x14ac:dyDescent="0.2">
      <c r="A179" s="954" t="s">
        <v>428</v>
      </c>
      <c r="B179" s="955"/>
      <c r="C179" s="955"/>
      <c r="D179" s="955"/>
      <c r="E179" s="955"/>
      <c r="F179" s="955"/>
      <c r="G179" s="955"/>
      <c r="H179" s="955"/>
      <c r="I179" s="955"/>
      <c r="J179" s="955"/>
      <c r="K179" s="955"/>
      <c r="L179" s="955"/>
      <c r="M179" s="956"/>
    </row>
    <row r="180" spans="1:23" s="203" customFormat="1" ht="23.25" customHeight="1" outlineLevel="1" x14ac:dyDescent="0.2">
      <c r="A180" s="1128" t="s">
        <v>432</v>
      </c>
      <c r="B180" s="1099"/>
      <c r="C180" s="1099"/>
      <c r="D180" s="1099" t="s">
        <v>433</v>
      </c>
      <c r="E180" s="1099"/>
      <c r="F180" s="1099"/>
      <c r="G180" s="1099"/>
      <c r="H180" s="1099"/>
      <c r="I180" s="1099"/>
      <c r="J180" s="1099"/>
      <c r="K180" s="1099"/>
      <c r="L180" s="1099"/>
      <c r="M180" s="92" t="s">
        <v>434</v>
      </c>
      <c r="O180" s="13"/>
      <c r="P180" s="13"/>
      <c r="Q180" s="13"/>
      <c r="R180" s="13"/>
      <c r="S180" s="13"/>
      <c r="T180" s="13"/>
      <c r="U180" s="13"/>
      <c r="V180" s="13"/>
      <c r="W180" s="13"/>
    </row>
    <row r="181" spans="1:23" outlineLevel="1" x14ac:dyDescent="0.2">
      <c r="A181" s="981"/>
      <c r="B181" s="981"/>
      <c r="C181" s="981"/>
      <c r="D181" s="981"/>
      <c r="E181" s="981"/>
      <c r="F181" s="981"/>
      <c r="G181" s="981"/>
      <c r="H181" s="981"/>
      <c r="I181" s="981"/>
      <c r="J181" s="981"/>
      <c r="K181" s="981"/>
      <c r="L181" s="981"/>
      <c r="M181" s="279"/>
    </row>
    <row r="182" spans="1:23" outlineLevel="1" x14ac:dyDescent="0.2">
      <c r="A182" s="981"/>
      <c r="B182" s="981"/>
      <c r="C182" s="981"/>
      <c r="D182" s="981"/>
      <c r="E182" s="981"/>
      <c r="F182" s="981"/>
      <c r="G182" s="981"/>
      <c r="H182" s="981"/>
      <c r="I182" s="981"/>
      <c r="J182" s="981"/>
      <c r="K182" s="981"/>
      <c r="L182" s="981"/>
      <c r="M182" s="279"/>
    </row>
    <row r="183" spans="1:23" outlineLevel="1" x14ac:dyDescent="0.2">
      <c r="A183" s="981"/>
      <c r="B183" s="981"/>
      <c r="C183" s="981"/>
      <c r="D183" s="981"/>
      <c r="E183" s="981"/>
      <c r="F183" s="981"/>
      <c r="G183" s="981"/>
      <c r="H183" s="981"/>
      <c r="I183" s="981"/>
      <c r="J183" s="981"/>
      <c r="K183" s="981"/>
      <c r="L183" s="981"/>
      <c r="M183" s="279"/>
    </row>
    <row r="184" spans="1:23" ht="12" outlineLevel="1" thickBot="1" x14ac:dyDescent="0.25">
      <c r="A184" s="1127"/>
      <c r="B184" s="1127"/>
      <c r="C184" s="1127"/>
      <c r="D184" s="1127"/>
      <c r="E184" s="1127"/>
      <c r="F184" s="1127"/>
      <c r="G184" s="1127"/>
      <c r="H184" s="1127"/>
      <c r="I184" s="1127"/>
      <c r="J184" s="1127"/>
      <c r="K184" s="1127"/>
      <c r="L184" s="1127"/>
      <c r="M184" s="280"/>
    </row>
    <row r="185" spans="1:23" x14ac:dyDescent="0.2">
      <c r="A185" s="281"/>
      <c r="B185" s="281"/>
      <c r="C185" s="281"/>
      <c r="D185" s="281"/>
      <c r="E185" s="281"/>
      <c r="F185" s="281"/>
      <c r="G185" s="281"/>
      <c r="H185" s="281"/>
      <c r="I185" s="281"/>
      <c r="J185" s="281"/>
      <c r="K185" s="281"/>
      <c r="L185" s="281"/>
      <c r="M185" s="281"/>
    </row>
    <row r="187" spans="1:23" ht="12" thickBot="1" x14ac:dyDescent="0.25"/>
    <row r="188" spans="1:23" ht="12.75" x14ac:dyDescent="0.2">
      <c r="A188" s="849" t="s">
        <v>521</v>
      </c>
      <c r="B188" s="850"/>
      <c r="C188" s="850"/>
      <c r="D188" s="850"/>
      <c r="E188" s="851"/>
    </row>
    <row r="189" spans="1:23" ht="12.75" x14ac:dyDescent="0.2">
      <c r="A189" s="235"/>
      <c r="B189" s="828">
        <v>2015</v>
      </c>
      <c r="C189" s="828">
        <f>B189+1</f>
        <v>2016</v>
      </c>
      <c r="D189" s="828">
        <f>C189+1</f>
        <v>2017</v>
      </c>
      <c r="E189" s="828">
        <f>D189+1</f>
        <v>2018</v>
      </c>
    </row>
    <row r="190" spans="1:23" ht="38.25" x14ac:dyDescent="0.2">
      <c r="A190" s="235"/>
      <c r="B190" s="237" t="s">
        <v>528</v>
      </c>
      <c r="C190" s="237" t="s">
        <v>527</v>
      </c>
      <c r="D190" s="237" t="s">
        <v>527</v>
      </c>
      <c r="E190" s="238" t="s">
        <v>527</v>
      </c>
    </row>
    <row r="191" spans="1:23" ht="12.75" x14ac:dyDescent="0.2">
      <c r="A191" s="235" t="s">
        <v>526</v>
      </c>
      <c r="B191" s="239"/>
      <c r="C191" s="239"/>
      <c r="D191" s="239"/>
      <c r="E191" s="240"/>
    </row>
    <row r="192" spans="1:23" ht="12.75" x14ac:dyDescent="0.2">
      <c r="A192" s="247" t="s">
        <v>524</v>
      </c>
      <c r="B192" s="268">
        <v>13182588</v>
      </c>
      <c r="C192" s="268"/>
      <c r="D192" s="268"/>
      <c r="E192" s="269"/>
    </row>
    <row r="193" spans="1:5" ht="25.5" x14ac:dyDescent="0.2">
      <c r="A193" s="248" t="s">
        <v>523</v>
      </c>
      <c r="B193" s="268">
        <v>7961</v>
      </c>
      <c r="C193" s="268"/>
      <c r="D193" s="268"/>
      <c r="E193" s="269"/>
    </row>
    <row r="194" spans="1:5" ht="12.75" x14ac:dyDescent="0.2">
      <c r="A194" s="247" t="s">
        <v>522</v>
      </c>
      <c r="B194" s="268">
        <v>1650</v>
      </c>
      <c r="C194" s="268"/>
      <c r="D194" s="268"/>
      <c r="E194" s="269"/>
    </row>
    <row r="195" spans="1:5" ht="12.75" x14ac:dyDescent="0.2">
      <c r="A195" s="247"/>
      <c r="B195" s="251"/>
      <c r="C195" s="251"/>
      <c r="D195" s="251"/>
      <c r="E195" s="252"/>
    </row>
    <row r="196" spans="1:5" ht="12.75" x14ac:dyDescent="0.2">
      <c r="A196" s="249" t="s">
        <v>525</v>
      </c>
      <c r="B196" s="251"/>
      <c r="C196" s="251"/>
      <c r="D196" s="251"/>
      <c r="E196" s="252"/>
    </row>
    <row r="197" spans="1:5" ht="12.75" x14ac:dyDescent="0.2">
      <c r="A197" s="250" t="s">
        <v>530</v>
      </c>
      <c r="B197" s="251"/>
      <c r="C197" s="251"/>
      <c r="D197" s="251"/>
      <c r="E197" s="253"/>
    </row>
    <row r="198" spans="1:5" ht="12.75" x14ac:dyDescent="0.2">
      <c r="A198" s="247" t="s">
        <v>532</v>
      </c>
      <c r="B198" s="852">
        <v>684475.42</v>
      </c>
      <c r="C198" s="254"/>
      <c r="D198" s="254"/>
      <c r="E198" s="256"/>
    </row>
    <row r="199" spans="1:5" ht="12.75" x14ac:dyDescent="0.2">
      <c r="A199" s="248" t="s">
        <v>531</v>
      </c>
      <c r="B199" s="852">
        <v>0</v>
      </c>
      <c r="C199" s="254"/>
      <c r="D199" s="254"/>
      <c r="E199" s="255"/>
    </row>
    <row r="200" spans="1:5" ht="12.75" x14ac:dyDescent="0.2">
      <c r="A200" s="247" t="s">
        <v>533</v>
      </c>
      <c r="B200" s="852">
        <v>9252693.0399999991</v>
      </c>
      <c r="C200" s="254"/>
      <c r="D200" s="254"/>
      <c r="E200" s="255"/>
    </row>
    <row r="201" spans="1:5" ht="25.5" x14ac:dyDescent="0.2">
      <c r="A201" s="248" t="s">
        <v>534</v>
      </c>
      <c r="B201" s="852">
        <v>0</v>
      </c>
      <c r="C201" s="254"/>
      <c r="D201" s="254"/>
      <c r="E201" s="255"/>
    </row>
    <row r="202" spans="1:5" ht="38.25" x14ac:dyDescent="0.2">
      <c r="A202" s="247" t="s">
        <v>535</v>
      </c>
      <c r="B202" s="852">
        <v>57642.62</v>
      </c>
      <c r="C202" s="254"/>
      <c r="D202" s="254"/>
      <c r="E202" s="255"/>
    </row>
    <row r="203" spans="1:5" ht="25.5" x14ac:dyDescent="0.2">
      <c r="A203" s="248" t="s">
        <v>536</v>
      </c>
      <c r="B203" s="852">
        <v>0</v>
      </c>
      <c r="C203" s="254"/>
      <c r="D203" s="254"/>
      <c r="E203" s="255"/>
    </row>
    <row r="204" spans="1:5" ht="12.75" x14ac:dyDescent="0.2">
      <c r="A204" s="248" t="s">
        <v>537</v>
      </c>
      <c r="B204" s="852"/>
      <c r="C204" s="254"/>
      <c r="D204" s="254"/>
      <c r="E204" s="255"/>
    </row>
    <row r="205" spans="1:5" ht="25.5" x14ac:dyDescent="0.2">
      <c r="A205" s="248" t="s">
        <v>538</v>
      </c>
      <c r="B205" s="852">
        <v>0</v>
      </c>
      <c r="C205" s="254"/>
      <c r="D205" s="254"/>
      <c r="E205" s="255"/>
    </row>
    <row r="206" spans="1:5" ht="12.75" x14ac:dyDescent="0.2">
      <c r="A206" s="248" t="s">
        <v>539</v>
      </c>
      <c r="B206" s="852">
        <v>15893025.9</v>
      </c>
      <c r="C206" s="254"/>
      <c r="D206" s="254"/>
      <c r="E206" s="255"/>
    </row>
    <row r="207" spans="1:5" ht="25.5" x14ac:dyDescent="0.2">
      <c r="A207" s="248" t="s">
        <v>540</v>
      </c>
      <c r="B207" s="852">
        <v>26475511.02</v>
      </c>
      <c r="C207" s="254"/>
      <c r="D207" s="254"/>
      <c r="E207" s="255"/>
    </row>
    <row r="208" spans="1:5" ht="12.75" x14ac:dyDescent="0.2">
      <c r="A208" s="248" t="s">
        <v>541</v>
      </c>
      <c r="B208" s="852">
        <v>0</v>
      </c>
      <c r="C208" s="254"/>
      <c r="D208" s="254"/>
      <c r="E208" s="255"/>
    </row>
    <row r="209" spans="1:5" ht="12.75" x14ac:dyDescent="0.2">
      <c r="A209" s="248" t="s">
        <v>542</v>
      </c>
      <c r="B209" s="852">
        <v>0</v>
      </c>
      <c r="C209" s="254"/>
      <c r="D209" s="254"/>
      <c r="E209" s="255"/>
    </row>
    <row r="210" spans="1:5" ht="12.75" x14ac:dyDescent="0.2">
      <c r="A210" s="248" t="s">
        <v>543</v>
      </c>
      <c r="B210" s="852">
        <v>0</v>
      </c>
      <c r="C210" s="254"/>
      <c r="D210" s="254"/>
      <c r="E210" s="255"/>
    </row>
    <row r="211" spans="1:5" ht="25.5" x14ac:dyDescent="0.2">
      <c r="A211" s="248" t="s">
        <v>544</v>
      </c>
      <c r="B211" s="852">
        <v>0</v>
      </c>
      <c r="C211" s="254"/>
      <c r="D211" s="254"/>
      <c r="E211" s="255"/>
    </row>
    <row r="212" spans="1:5" ht="25.5" x14ac:dyDescent="0.2">
      <c r="A212" s="248" t="s">
        <v>545</v>
      </c>
      <c r="B212" s="852">
        <v>0</v>
      </c>
      <c r="C212" s="254"/>
      <c r="D212" s="254"/>
      <c r="E212" s="255"/>
    </row>
  </sheetData>
  <sheetProtection selectLockedCells="1"/>
  <protectedRanges>
    <protectedRange sqref="I10 F5 A14 E12:M14 J6:K6 K5 H5:I6 L4:M6 E6:G6 B5:D6 C10:C14 B11:B13 H11:M11 E10:F11 L10:M10" name="Rango1"/>
    <protectedRange sqref="A45:E46 C54:E57" name="Rango2"/>
    <protectedRange sqref="A54:B57" name="Rango3"/>
    <protectedRange sqref="A68:B70 G68:J70 G65:G67" name="Rango4"/>
    <protectedRange sqref="G120:J125 A120:B125" name="Rango8"/>
    <protectedRange sqref="A135:B138 A181:C184 A145:B152 G145:J152 G181:M184 G157:M176 G131:J131 A157:B176 G135:J138 G132:G134" name="Rango9"/>
    <protectedRange sqref="G64" name="Rango3_3"/>
    <protectedRange sqref="B8:M9" name="Rango1_3"/>
    <protectedRange sqref="J10" name="Rango1_4"/>
    <protectedRange sqref="A67:B67" name="Rango4_1"/>
    <protectedRange sqref="H67:J67" name="Rango4_2"/>
    <protectedRange sqref="A131:B134" name="Rango9_1"/>
    <protectedRange sqref="H132:J134" name="Rango9_2"/>
    <protectedRange sqref="B4:J4" name="Rango1_5"/>
    <protectedRange sqref="B7:M7" name="Rango1_6"/>
    <protectedRange sqref="A42:E44" name="Rango2_2"/>
    <protectedRange sqref="A53:B53 A64:B65" name="Rango4_3"/>
    <protectedRange sqref="H64:J66" name="Rango4_4"/>
  </protectedRanges>
  <mergeCells count="312">
    <mergeCell ref="B3:C3"/>
    <mergeCell ref="D3:E3"/>
    <mergeCell ref="F3:G3"/>
    <mergeCell ref="H3:M3"/>
    <mergeCell ref="B25:C25"/>
    <mergeCell ref="A35:M35"/>
    <mergeCell ref="G25:H25"/>
    <mergeCell ref="E25:F25"/>
    <mergeCell ref="J25:K25"/>
    <mergeCell ref="L25:M25"/>
    <mergeCell ref="F34:G34"/>
    <mergeCell ref="H34:I34"/>
    <mergeCell ref="D34:E34"/>
    <mergeCell ref="L34:M34"/>
    <mergeCell ref="A32:C32"/>
    <mergeCell ref="F33:G33"/>
    <mergeCell ref="H33:I33"/>
    <mergeCell ref="J33:K33"/>
    <mergeCell ref="F21:H21"/>
    <mergeCell ref="C19:E19"/>
    <mergeCell ref="C20:E20"/>
    <mergeCell ref="C21:E21"/>
    <mergeCell ref="J32:K32"/>
    <mergeCell ref="L32:M32"/>
    <mergeCell ref="L33:M33"/>
    <mergeCell ref="A155:M155"/>
    <mergeCell ref="K162:M162"/>
    <mergeCell ref="K161:M161"/>
    <mergeCell ref="H156:J156"/>
    <mergeCell ref="H157:J157"/>
    <mergeCell ref="K157:M157"/>
    <mergeCell ref="B156:F156"/>
    <mergeCell ref="B157:F157"/>
    <mergeCell ref="A119:B119"/>
    <mergeCell ref="A135:B135"/>
    <mergeCell ref="A136:B136"/>
    <mergeCell ref="A137:B137"/>
    <mergeCell ref="A131:B131"/>
    <mergeCell ref="A154:M154"/>
    <mergeCell ref="J34:K34"/>
    <mergeCell ref="A34:C34"/>
    <mergeCell ref="K167:M167"/>
    <mergeCell ref="K173:M173"/>
    <mergeCell ref="A179:M179"/>
    <mergeCell ref="B175:F175"/>
    <mergeCell ref="H158:J158"/>
    <mergeCell ref="K156:M156"/>
    <mergeCell ref="H162:J162"/>
    <mergeCell ref="K158:M158"/>
    <mergeCell ref="H159:J159"/>
    <mergeCell ref="B158:F158"/>
    <mergeCell ref="B159:F159"/>
    <mergeCell ref="D180:L180"/>
    <mergeCell ref="K170:M170"/>
    <mergeCell ref="H176:J176"/>
    <mergeCell ref="B176:F176"/>
    <mergeCell ref="K163:M163"/>
    <mergeCell ref="A181:C181"/>
    <mergeCell ref="H160:J160"/>
    <mergeCell ref="H161:J161"/>
    <mergeCell ref="H172:J172"/>
    <mergeCell ref="B165:F165"/>
    <mergeCell ref="D181:L181"/>
    <mergeCell ref="B169:F169"/>
    <mergeCell ref="B170:F170"/>
    <mergeCell ref="K164:M164"/>
    <mergeCell ref="H164:J164"/>
    <mergeCell ref="K176:M176"/>
    <mergeCell ref="H174:J174"/>
    <mergeCell ref="H169:J169"/>
    <mergeCell ref="H165:J165"/>
    <mergeCell ref="H166:J166"/>
    <mergeCell ref="H167:J167"/>
    <mergeCell ref="H168:J168"/>
    <mergeCell ref="K168:M168"/>
    <mergeCell ref="K169:M169"/>
    <mergeCell ref="D32:E32"/>
    <mergeCell ref="H31:I31"/>
    <mergeCell ref="J31:K31"/>
    <mergeCell ref="F31:G31"/>
    <mergeCell ref="F40:J40"/>
    <mergeCell ref="F51:J51"/>
    <mergeCell ref="A184:C184"/>
    <mergeCell ref="D182:L182"/>
    <mergeCell ref="D183:L183"/>
    <mergeCell ref="D184:L184"/>
    <mergeCell ref="A182:C182"/>
    <mergeCell ref="A183:C183"/>
    <mergeCell ref="B160:F160"/>
    <mergeCell ref="B172:F172"/>
    <mergeCell ref="B161:F161"/>
    <mergeCell ref="B163:F163"/>
    <mergeCell ref="B162:F162"/>
    <mergeCell ref="B166:F166"/>
    <mergeCell ref="B167:F167"/>
    <mergeCell ref="B168:F168"/>
    <mergeCell ref="B171:F171"/>
    <mergeCell ref="K160:M160"/>
    <mergeCell ref="B164:F164"/>
    <mergeCell ref="A180:C180"/>
    <mergeCell ref="H27:I27"/>
    <mergeCell ref="F27:G27"/>
    <mergeCell ref="L28:M28"/>
    <mergeCell ref="L29:M29"/>
    <mergeCell ref="L30:M30"/>
    <mergeCell ref="L31:M31"/>
    <mergeCell ref="D31:E31"/>
    <mergeCell ref="A30:C30"/>
    <mergeCell ref="A31:C31"/>
    <mergeCell ref="D30:E30"/>
    <mergeCell ref="A62:F62"/>
    <mergeCell ref="A70:F70"/>
    <mergeCell ref="A63:F63"/>
    <mergeCell ref="A64:F64"/>
    <mergeCell ref="G74:H74"/>
    <mergeCell ref="A69:F69"/>
    <mergeCell ref="E74:F74"/>
    <mergeCell ref="C91:C92"/>
    <mergeCell ref="D91:D92"/>
    <mergeCell ref="A55:B55"/>
    <mergeCell ref="A45:B45"/>
    <mergeCell ref="A67:F67"/>
    <mergeCell ref="A56:B56"/>
    <mergeCell ref="A51:B51"/>
    <mergeCell ref="B9:M9"/>
    <mergeCell ref="L18:M18"/>
    <mergeCell ref="I19:K19"/>
    <mergeCell ref="L19:M19"/>
    <mergeCell ref="I20:K20"/>
    <mergeCell ref="A27:C27"/>
    <mergeCell ref="B16:M16"/>
    <mergeCell ref="F17:H17"/>
    <mergeCell ref="B17:E17"/>
    <mergeCell ref="L23:M23"/>
    <mergeCell ref="C18:E18"/>
    <mergeCell ref="C23:E23"/>
    <mergeCell ref="I24:K24"/>
    <mergeCell ref="L24:M24"/>
    <mergeCell ref="A26:M26"/>
    <mergeCell ref="D27:E27"/>
    <mergeCell ref="F28:G28"/>
    <mergeCell ref="H28:I28"/>
    <mergeCell ref="J28:K28"/>
    <mergeCell ref="A61:J61"/>
    <mergeCell ref="L42:L45"/>
    <mergeCell ref="B6:M6"/>
    <mergeCell ref="B8:M8"/>
    <mergeCell ref="F10:H10"/>
    <mergeCell ref="I59:J59"/>
    <mergeCell ref="B7:M7"/>
    <mergeCell ref="A40:B40"/>
    <mergeCell ref="I48:J49"/>
    <mergeCell ref="I11:J11"/>
    <mergeCell ref="H29:I29"/>
    <mergeCell ref="J29:K29"/>
    <mergeCell ref="A28:C28"/>
    <mergeCell ref="D28:E28"/>
    <mergeCell ref="D29:E29"/>
    <mergeCell ref="A29:C29"/>
    <mergeCell ref="F30:G30"/>
    <mergeCell ref="H30:I30"/>
    <mergeCell ref="J30:K30"/>
    <mergeCell ref="A33:C33"/>
    <mergeCell ref="D33:E33"/>
    <mergeCell ref="F32:G32"/>
    <mergeCell ref="H32:I32"/>
    <mergeCell ref="A57:B57"/>
    <mergeCell ref="A39:K39"/>
    <mergeCell ref="L10:M10"/>
    <mergeCell ref="C10:D10"/>
    <mergeCell ref="C11:D11"/>
    <mergeCell ref="F11:G11"/>
    <mergeCell ref="I17:K17"/>
    <mergeCell ref="L17:M17"/>
    <mergeCell ref="I23:K23"/>
    <mergeCell ref="I18:K18"/>
    <mergeCell ref="C24:E24"/>
    <mergeCell ref="F23:H23"/>
    <mergeCell ref="F24:H24"/>
    <mergeCell ref="I21:K21"/>
    <mergeCell ref="L21:M21"/>
    <mergeCell ref="I22:K22"/>
    <mergeCell ref="L22:M22"/>
    <mergeCell ref="C22:E22"/>
    <mergeCell ref="F22:H22"/>
    <mergeCell ref="F18:H18"/>
    <mergeCell ref="F19:H19"/>
    <mergeCell ref="F20:H20"/>
    <mergeCell ref="F29:G29"/>
    <mergeCell ref="L27:M27"/>
    <mergeCell ref="J27:K27"/>
    <mergeCell ref="A1:M1"/>
    <mergeCell ref="G129:J129"/>
    <mergeCell ref="G118:J118"/>
    <mergeCell ref="A50:K50"/>
    <mergeCell ref="I74:J74"/>
    <mergeCell ref="A94:J94"/>
    <mergeCell ref="L20:M20"/>
    <mergeCell ref="L46:L48"/>
    <mergeCell ref="L57:L58"/>
    <mergeCell ref="B4:J4"/>
    <mergeCell ref="L4:M4"/>
    <mergeCell ref="K73:L75"/>
    <mergeCell ref="C74:D74"/>
    <mergeCell ref="K71:L71"/>
    <mergeCell ref="G62:J62"/>
    <mergeCell ref="D2:H2"/>
    <mergeCell ref="A14:M14"/>
    <mergeCell ref="K117:K125"/>
    <mergeCell ref="L39:L41"/>
    <mergeCell ref="K5:M5"/>
    <mergeCell ref="B5:D5"/>
    <mergeCell ref="K61:L64"/>
    <mergeCell ref="K65:L70"/>
    <mergeCell ref="A73:J73"/>
    <mergeCell ref="K159:M159"/>
    <mergeCell ref="A178:M178"/>
    <mergeCell ref="H163:J163"/>
    <mergeCell ref="F5:I5"/>
    <mergeCell ref="A46:B46"/>
    <mergeCell ref="A54:B54"/>
    <mergeCell ref="K113:L113"/>
    <mergeCell ref="K128:L132"/>
    <mergeCell ref="L117:L119"/>
    <mergeCell ref="L120:L125"/>
    <mergeCell ref="A43:B43"/>
    <mergeCell ref="A44:B44"/>
    <mergeCell ref="K77:K90"/>
    <mergeCell ref="K95:L96"/>
    <mergeCell ref="L53:L56"/>
    <mergeCell ref="L49:L52"/>
    <mergeCell ref="C95:D95"/>
    <mergeCell ref="G95:H95"/>
    <mergeCell ref="B120:D120"/>
    <mergeCell ref="B121:D121"/>
    <mergeCell ref="B122:D122"/>
    <mergeCell ref="K126:L126"/>
    <mergeCell ref="K112:L112"/>
    <mergeCell ref="K114:L114"/>
    <mergeCell ref="K91:L92"/>
    <mergeCell ref="A91:B92"/>
    <mergeCell ref="F91:F92"/>
    <mergeCell ref="E91:E92"/>
    <mergeCell ref="H91:H92"/>
    <mergeCell ref="I91:I92"/>
    <mergeCell ref="J91:J92"/>
    <mergeCell ref="C119:F119"/>
    <mergeCell ref="A117:J117"/>
    <mergeCell ref="I95:J95"/>
    <mergeCell ref="E95:F95"/>
    <mergeCell ref="C112:C113"/>
    <mergeCell ref="D112:D113"/>
    <mergeCell ref="E112:E113"/>
    <mergeCell ref="F112:F113"/>
    <mergeCell ref="G112:G113"/>
    <mergeCell ref="H171:J171"/>
    <mergeCell ref="H175:J175"/>
    <mergeCell ref="B173:F173"/>
    <mergeCell ref="B174:F174"/>
    <mergeCell ref="H173:J173"/>
    <mergeCell ref="K174:M174"/>
    <mergeCell ref="K175:M175"/>
    <mergeCell ref="K171:M171"/>
    <mergeCell ref="K172:M172"/>
    <mergeCell ref="C136:F136"/>
    <mergeCell ref="G148:J148"/>
    <mergeCell ref="H170:J170"/>
    <mergeCell ref="G151:J151"/>
    <mergeCell ref="A144:E144"/>
    <mergeCell ref="A65:F65"/>
    <mergeCell ref="A53:F53"/>
    <mergeCell ref="G144:J144"/>
    <mergeCell ref="G145:J145"/>
    <mergeCell ref="G147:J147"/>
    <mergeCell ref="G146:J146"/>
    <mergeCell ref="B125:D125"/>
    <mergeCell ref="B118:D118"/>
    <mergeCell ref="C138:F138"/>
    <mergeCell ref="A130:B130"/>
    <mergeCell ref="C130:D130"/>
    <mergeCell ref="G149:J149"/>
    <mergeCell ref="G150:J150"/>
    <mergeCell ref="C133:F133"/>
    <mergeCell ref="C134:F134"/>
    <mergeCell ref="C135:F135"/>
    <mergeCell ref="G91:G92"/>
    <mergeCell ref="E130:F130"/>
    <mergeCell ref="A132:B132"/>
    <mergeCell ref="K165:M165"/>
    <mergeCell ref="K166:M166"/>
    <mergeCell ref="A68:F68"/>
    <mergeCell ref="A42:B42"/>
    <mergeCell ref="L97:L111"/>
    <mergeCell ref="G152:J152"/>
    <mergeCell ref="A143:J143"/>
    <mergeCell ref="B124:D124"/>
    <mergeCell ref="K97:K111"/>
    <mergeCell ref="L77:L90"/>
    <mergeCell ref="K93:L94"/>
    <mergeCell ref="K139:L139"/>
    <mergeCell ref="K133:L138"/>
    <mergeCell ref="C131:F131"/>
    <mergeCell ref="A128:J128"/>
    <mergeCell ref="A133:B133"/>
    <mergeCell ref="A134:B134"/>
    <mergeCell ref="A129:B129"/>
    <mergeCell ref="C129:F129"/>
    <mergeCell ref="C132:F132"/>
    <mergeCell ref="A138:B138"/>
    <mergeCell ref="C137:F137"/>
    <mergeCell ref="A142:J142"/>
    <mergeCell ref="B123:D123"/>
  </mergeCells>
  <phoneticPr fontId="3" type="noConversion"/>
  <conditionalFormatting sqref="B13">
    <cfRule type="cellIs" dxfId="114" priority="3" stopIfTrue="1" operator="lessThanOrEqual">
      <formula>0</formula>
    </cfRule>
  </conditionalFormatting>
  <conditionalFormatting sqref="G25:H25">
    <cfRule type="cellIs" dxfId="113" priority="4" stopIfTrue="1" operator="equal">
      <formula>1</formula>
    </cfRule>
  </conditionalFormatting>
  <conditionalFormatting sqref="B190:E190">
    <cfRule type="cellIs" dxfId="112" priority="1" stopIfTrue="1" operator="equal">
      <formula>"DATOS PROVISIONALES"</formula>
    </cfRule>
    <cfRule type="cellIs" dxfId="111" priority="2" stopIfTrue="1" operator="equal">
      <formula>"DATOS DEFINITIVOS"</formula>
    </cfRule>
  </conditionalFormatting>
  <dataValidations xWindow="403" yWindow="212" count="39">
    <dataValidation allowBlank="1" showInputMessage="1" showErrorMessage="1" promptTitle="Entidad subcontratada" prompt="Los contratos que superen los 60.000 € o el 20% de la subvención concedida se formalizarán obligatoriamente por escrito. Los contratos que superen los 12.000 € deben respetar el principio de publicidad. _x000a_" sqref="A120:A125"/>
    <dataValidation type="list" allowBlank="1" showInputMessage="1" showErrorMessage="1" error="Por favor, escoja una opción del listado." promptTitle="Escoja una opción de la lista" prompt="Debe rellenar obligatoriamente ese apartado seleccionando una opción de la lista." sqref="C131:F138 C145:E146">
      <formula1>OTROS</formula1>
    </dataValidation>
    <dataValidation type="whole" operator="greaterThanOrEqual" allowBlank="1" showInputMessage="1" showErrorMessage="1" errorTitle="SUBCONTRATACIÓN" error="Esta casilla sólo admite valores numéricos " promptTitle="ADVERTENCIA" prompt="EVITE EN LA MEDIDA DE LO POSIBLE PRESUPUESTAR EN LA PRIMERA ANUALIDAD. El proyecto rara vez tiene ingresos antes del mes de diciembre de la primera anualidad." sqref="G120:G125">
      <formula1>0</formula1>
    </dataValidation>
    <dataValidation type="whole" operator="greaterThanOrEqual" allowBlank="1" showInputMessage="1" showErrorMessage="1" errorTitle="OTROS COSTES DIRECTOS" error="Esta casilla sólo admite valores numéricos " promptTitle="ADVERTENCIA" prompt="EVITE EN LA MEDIDA DE LO POSIBLE PRESUPUESTAR EN LA PRIMERA ANUALIDAD. El proyecto rara vez tiene ingresos antes del mes de diciembre de la primera anualidad." sqref="G131:G138 G64:G70">
      <formula1>0</formula1>
    </dataValidation>
    <dataValidation type="list" allowBlank="1" showInputMessage="1" showErrorMessage="1" error="Por favor, escoja una opción del listado." promptTitle="Escoja una opción de la lista" prompt="Debe rellenar obligatoriamente ese apartado seleccionando una opción de la lista. Si responde &quot;NO&quot;, por favor, explique la razón en el apartado de &quot;OBSERVACIONES&quot;" sqref="F145:F152">
      <formula1>SINO</formula1>
    </dataValidation>
    <dataValidation allowBlank="1" showInputMessage="1" showErrorMessage="1" promptTitle="CÓDIGO DE TAREA" prompt="Por favor, introduzca el código de la tarea de investigación como figura en la memoria técnica de investigación. Esta información le resultará muy útil cuando si el proyecto obtiene financiación." sqref="A157:A176"/>
    <dataValidation allowBlank="1" showInputMessage="1" showErrorMessage="1" promptTitle="DENOMINACIÓN DE LA TAREA" prompt="Por favor, facilite el nombre de la tarea de investigación tal y como aparece en la memoria técnica de investigación. Esta información le será muy útil si su proyecto obtiene financiación." sqref="B157:F176"/>
    <dataValidation allowBlank="1" showInputMessage="1" showErrorMessage="1" promptTitle="% PARTICIPACIÓN TAREA" prompt="Refleje el porcentaje de participación de la UCM en esta tarea de invetigación. " sqref="G157:G176"/>
    <dataValidation type="list" allowBlank="1" showInputMessage="1" showErrorMessage="1" errorTitle="PERSONAL UCM POR TAREAS" error="Por favor, elija una opción del listado." promptTitle="PERSONAL UCM POR TAREAS" prompt="Indique el nombre de la persona que mayor número de horas cargue a esta tarea." sqref="H157:J176">
      <formula1>PERSUCM</formula1>
    </dataValidation>
    <dataValidation type="list" allowBlank="1" showInputMessage="1" showErrorMessage="1" errorTitle="PERSONAL EXTERNO POR TAREAS" error="Por favor, elija una opción de la lista" promptTitle="PERSONAL EXTERNO POR TAREAS" prompt="Indique el nombre de la persona que mayor número de horas cargue a esta tarea." sqref="K157:M176">
      <formula1>PERSEXT</formula1>
    </dataValidation>
    <dataValidation type="list" allowBlank="1" showInputMessage="1" showErrorMessage="1" errorTitle="TIPO DE FINANCIACIÓN" error="Escoja un valor de la lista" promptTitle="TIPO DE FINANCIACIÓN" prompt="Puede declarar fondos obtenidos por contratos de investigación y remanentes de proyectos ya justificados y cerrados. Aquel equipamiento comprado a cargo de otros proyectos y no sufragado al 100% puede cargarse por un tope del valor no amortizado. " sqref="A181:A184">
      <formula1>FINEXT</formula1>
    </dataValidation>
    <dataValidation allowBlank="1" showInputMessage="1" showErrorMessage="1" promptTitle="DESCRIPCIÓN FUENTE FINANCIACIÓN" prompt="Describa la fuente de financiación que va a usar. La valoración de la  idoneidad de la fuente depende de la OTRI - UCM y queda, por tanto, sujeta a estudio. " sqref="D182:L184"/>
    <dataValidation allowBlank="1" showInputMessage="1" showErrorMessage="1" promptTitle="IMPORTE" prompt="De esta fuente de financiación, ¿qué cantidad va a destinar a sufragar los gastos no financiables del proyecto?" sqref="M181:M184"/>
    <dataValidation type="date" operator="greaterThanOrEqual" allowBlank="1" showInputMessage="1" showErrorMessage="1" errorTitle="FECHA INCORRECTA" error="La fecha de inicio tiene que ser posterior a la fecha del plazo oficial de presentación de solicitudes. " sqref="C11:D11 F11:G11">
      <formula1>M2</formula1>
    </dataValidation>
    <dataValidation type="whole" operator="greaterThanOrEqual" allowBlank="1" showErrorMessage="1" errorTitle="SUBCONTRATACIÓN" error="Esta casilla sólo admite valores numéricos " promptTitle="ADVERTENCIA" prompt="EVITE EN LA MEDIDA DE LO POSIBLE PRESUPUESTAR EN LA PRIMERA ANUALIDAD. El proyecto rara vez tiene ingresos antes del mes de diciembre de la primera anualidad." sqref="H120:J125">
      <formula1>0</formula1>
    </dataValidation>
    <dataValidation type="whole" operator="greaterThanOrEqual" allowBlank="1" showErrorMessage="1" errorTitle="OTROS COSTES DIRECTOS" error="Esta casilla sólo admite valores numéricos " promptTitle="ADVERTENCIA" prompt="EVITE EN LA MEDIDA DE LO POSIBLE PRESUPUESTAR EN LA PRIMERA ANUALIDAD. El proyecto rara vez tiene ingresos antes del mes de diciembre de la primera anualidad." sqref="H131:J138 H64:J70">
      <formula1>0</formula1>
    </dataValidation>
    <dataValidation allowBlank="1" showInputMessage="1" showErrorMessage="1" promptTitle="DESCRIPCIÓN FUENTE FINANCIACIÓN" prompt="Describa la fuente de financiación que va a usar. La valoración de la idoneidad de la fuente depende de la OTRI - UCM y queda, por tanto, sujeta a estudio. " sqref="D181:L181"/>
    <dataValidation type="list" allowBlank="1" showInputMessage="1" showErrorMessage="1" promptTitle="Área de conocimiento" prompt="Si su área de conocimiento no aparece en el listado, por favor, indíquelo en la pestaña observaciones en datos personales." sqref="K5">
      <formula1>AREA</formula1>
    </dataValidation>
    <dataValidation type="list" allowBlank="1" showInputMessage="1" showErrorMessage="1" error="Elija un valor de la lista_x000a_" promptTitle="Departamento" prompt="Si su departamento no aparece en el listado, por favor, indíquelo en la pestaña de observaciones en el apartado de datos personales." sqref="F5">
      <formula1>DEPARTAMENTO</formula1>
    </dataValidation>
    <dataValidation type="list" allowBlank="1" showInputMessage="1" showErrorMessage="1" error="Por favor, escoja un año de la lista" promptTitle="FECHA DE COMPRA" prompt="Debe ser lo más cercana al inicio del proyecto y el uso del equipamiento adquirido debe corresponderse con el reflejado en la memoria." sqref="C54:C56">
      <formula1>ANINF</formula1>
    </dataValidation>
    <dataValidation type="list" allowBlank="1" showInputMessage="1" showErrorMessage="1" promptTitle="MODALIDAD DE ADQUISICIÓN" prompt="Indique si va a comprar o alquilar el equipo presupuestado." sqref="E42:E45 E54:E56">
      <formula1>COMPRA</formula1>
    </dataValidation>
    <dataValidation allowBlank="1" showInputMessage="1" showErrorMessage="1" promptTitle="Teléfono" prompt="Facilite el teléfono de la persona de contacto_x000a_" sqref="I10:J10"/>
    <dataValidation allowBlank="1" showInputMessage="1" showErrorMessage="1" prompt="_x000a_" sqref="E10"/>
    <dataValidation allowBlank="1" showInputMessage="1" showErrorMessage="1" promptTitle="Correo electrónico" prompt="Facilite el correo electrónico del coordinador" sqref="L10:M10"/>
    <dataValidation allowBlank="1" showInputMessage="1" showErrorMessage="1" promptTitle="IP de la UCM" prompt="Indique apellidos, nombre del investigador principal en la UCM" sqref="B4"/>
    <dataValidation type="list" allowBlank="1" showInputMessage="1" showErrorMessage="1" error="Por favor, escoja un dato de la lista o haga las indicaciones en observaciones" promptTitle="Facultad Escuela Instituto" prompt="Indique el centro en el que desarrolla su actividad. Si su centro no aparece en el listado, por favor, indíquelo en la pestaña de observaciones, en el apartado de datos personales" sqref="B5">
      <formula1>CENTRO</formula1>
    </dataValidation>
    <dataValidation allowBlank="1" showInputMessage="1" showErrorMessage="1" promptTitle="Coordinador del Consorcio" prompt="Facilite el nombre de la entidad que figure como entidad coordinadora del consorcio de investigación." sqref="B9:M9"/>
    <dataValidation allowBlank="1" showErrorMessage="1" sqref="F10:H10"/>
    <dataValidation allowBlank="1" showInputMessage="1" showErrorMessage="1" promptTitle="MATERIAL INVENTARIABLE GENERAL" prompt="Las columnas de cada anualidad recogen los costes de amortización de su equipo, es decir, un máximo de 1/8  del valor de compra por cada anualidad que transcurra desde la fecha de adquisición hasta el final del proyecto, acreditando su uso en el proyecto." sqref="A42:B45"/>
    <dataValidation allowBlank="1" showInputMessage="1" showErrorMessage="1" promptTitle="MATERIAL INFORMÁTICO" prompt="Las columnas de cada anualidad recogen los costes de amortización de su equipo, es decir, un máximo de 1/5  del valor de compra por cada anualidad que transcurra desde la fecha de adquisición hasta el final del proyecto, acreditando su uso en el proyecto." sqref="A54:B56"/>
    <dataValidation allowBlank="1" showInputMessage="1" showErrorMessage="1" promptTitle="Precio de compra" prompt="Introduzca el precio real de mercado del equipamiento que necesite adquirir, excluido IVA" sqref="D42:D45 D54:D56"/>
    <dataValidation allowBlank="1" showInputMessage="1" showErrorMessage="1" promptTitle="CORREO DEL PROYECTO" prompt="Este correo electróinco será el que se utilice para cualquier notificación del proyecto. El IP acepta el envío a esta dirección electrónica como el medio adecuado para recibir notificaciones." sqref="L4"/>
    <dataValidation type="whole" operator="greaterThanOrEqual" allowBlank="1" showInputMessage="1" showErrorMessage="1" errorTitle="LÍMITE POR PARTIDAS" error="Sólo se admiten números enteros en esta casilla." sqref="F18:H23 C20:E20">
      <formula1>0</formula1>
    </dataValidation>
    <dataValidation allowBlank="1" showInputMessage="1" showErrorMessage="1" promptTitle="IDENTIFICADOR DE SOLICITUD" prompt="Es esencial que facilite Vd. el identificador de su solicitud tal y como aparece en el sistema de solicitud electrónica del MINECO. Su coordinador debe haber dado de alta a la UCM como miembro del consorcio. Solicítele la información." sqref="F3:G3"/>
    <dataValidation type="list" allowBlank="1" showInputMessage="1" showErrorMessage="1" sqref="B25">
      <formula1>"PRESUPUESTO REAL,PRESUPUESTO FINANCIABLE"</formula1>
    </dataValidation>
    <dataValidation type="whole" operator="greaterThanOrEqual" allowBlank="1" showInputMessage="1" showErrorMessage="1" errorTitle="COSTE REAL TOTAL DEL PROYECTO" error="Introduzca la cantidad total de financiación que va a solicitar el consorcio" sqref="G25:H25">
      <formula1>1</formula1>
    </dataValidation>
    <dataValidation type="list" allowBlank="1" showInputMessage="1" showErrorMessage="1" error="Por favor, escoja un año de la lista" promptTitle="FECHA DE COMPRA" prompt="Debe ser lo más cercana al inicio del proyecto y el uso del equipamiento adquirido debe corresponderse con el reflejado en la memoria." sqref="C42:C45">
      <formula1>ANINV</formula1>
    </dataValidation>
    <dataValidation type="list" allowBlank="1" showInputMessage="1" showErrorMessage="1" sqref="A3">
      <formula1>"INNPACTO,AVANZA"</formula1>
    </dataValidation>
    <dataValidation type="list" allowBlank="1" showInputMessage="1" showErrorMessage="1" sqref="B190:E190">
      <formula1>PROVDEF</formula1>
    </dataValidation>
  </dataValidations>
  <printOptions horizontalCentered="1" verticalCentered="1"/>
  <pageMargins left="0" right="0" top="0" bottom="0" header="0" footer="0"/>
  <pageSetup paperSize="9" scale="62" orientation="landscape" r:id="rId1"/>
  <headerFooter alignWithMargins="0">
    <oddHeader xml:space="preserve">&amp;L&amp;G&amp;RCONVOCATORIA  PROYECTO COLABORATIVO 2016
</oddHeader>
    <oddFooter>&amp;LConserve este documento para su información
&amp;C&amp;P DE &amp;N
&amp;RFecha de impresión: &amp;D</oddFooter>
  </headerFooter>
  <rowBreaks count="4" manualBreakCount="4">
    <brk id="36" max="12" man="1"/>
    <brk id="72" max="12" man="1"/>
    <brk id="115" max="12" man="1"/>
    <brk id="140" max="12" man="1"/>
  </rowBreaks>
  <cellWatches>
    <cellWatch r="G42"/>
  </cellWatches>
  <legacyDrawingHF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8"/>
  </sheetPr>
  <dimension ref="A1:N155"/>
  <sheetViews>
    <sheetView showGridLines="0" zoomScale="70" workbookViewId="0">
      <selection sqref="A1:H1"/>
    </sheetView>
  </sheetViews>
  <sheetFormatPr baseColWidth="10" defaultColWidth="11.42578125" defaultRowHeight="12.75" outlineLevelRow="1" x14ac:dyDescent="0.2"/>
  <cols>
    <col min="1" max="8" width="22.7109375" style="553" customWidth="1"/>
    <col min="9" max="9" width="17.140625" style="548" bestFit="1" customWidth="1"/>
    <col min="10" max="10" width="29.140625" style="548" bestFit="1" customWidth="1"/>
    <col min="11" max="11" width="13.42578125" style="548" bestFit="1" customWidth="1"/>
    <col min="12" max="12" width="14.85546875" style="548" bestFit="1" customWidth="1"/>
    <col min="13" max="13" width="13.42578125" style="548" bestFit="1" customWidth="1"/>
    <col min="14" max="16384" width="11.42578125" style="548"/>
  </cols>
  <sheetData>
    <row r="1" spans="1:10" ht="61.5" customHeight="1" thickBot="1" x14ac:dyDescent="0.25">
      <c r="A1" s="1441" t="s">
        <v>597</v>
      </c>
      <c r="B1" s="1442"/>
      <c r="C1" s="1442"/>
      <c r="D1" s="1442"/>
      <c r="E1" s="1442"/>
      <c r="F1" s="1442"/>
      <c r="G1" s="1442"/>
      <c r="H1" s="1442"/>
    </row>
    <row r="2" spans="1:10" ht="14.25" customHeight="1" thickBot="1" x14ac:dyDescent="0.25">
      <c r="A2" s="1438" t="s">
        <v>226</v>
      </c>
      <c r="B2" s="1448"/>
      <c r="C2" s="549" t="s">
        <v>468</v>
      </c>
      <c r="D2" s="550" t="s">
        <v>469</v>
      </c>
      <c r="E2" s="551" t="s">
        <v>470</v>
      </c>
      <c r="F2" s="551" t="s">
        <v>471</v>
      </c>
      <c r="G2" s="551" t="s">
        <v>472</v>
      </c>
      <c r="H2" s="551" t="s">
        <v>473</v>
      </c>
    </row>
    <row r="3" spans="1:10" ht="15.75" thickBot="1" x14ac:dyDescent="0.25">
      <c r="A3" s="1449"/>
      <c r="B3" s="1450"/>
      <c r="C3" s="599"/>
      <c r="D3" s="600" t="s">
        <v>228</v>
      </c>
      <c r="E3" s="600"/>
      <c r="F3" s="552">
        <f>IF($E$14="Propio",987,1470)</f>
        <v>1470</v>
      </c>
      <c r="G3" s="741">
        <f>B30</f>
        <v>40909</v>
      </c>
      <c r="H3" s="741">
        <f>C30</f>
        <v>41639</v>
      </c>
    </row>
    <row r="4" spans="1:10" ht="27" thickBot="1" x14ac:dyDescent="0.25">
      <c r="A4" s="546"/>
      <c r="B4" s="547"/>
      <c r="C4" s="547"/>
      <c r="D4" s="547"/>
      <c r="E4" s="547"/>
      <c r="F4" s="547"/>
      <c r="G4" s="547"/>
      <c r="H4" s="547"/>
    </row>
    <row r="5" spans="1:10" ht="16.5" thickBot="1" x14ac:dyDescent="0.3">
      <c r="A5" s="210" t="s">
        <v>635</v>
      </c>
      <c r="B5" s="211">
        <f>'Solicitud para cumplimentar'!B4:J4</f>
        <v>0</v>
      </c>
      <c r="D5" s="1446" t="s">
        <v>382</v>
      </c>
      <c r="E5" s="1447"/>
      <c r="G5" s="1452" t="s">
        <v>772</v>
      </c>
      <c r="H5" s="1452"/>
      <c r="I5" s="566"/>
      <c r="J5" s="355"/>
    </row>
    <row r="6" spans="1:10" ht="32.25" thickBot="1" x14ac:dyDescent="0.3">
      <c r="A6" s="213" t="s">
        <v>636</v>
      </c>
      <c r="B6" s="214">
        <f>'Solicitud para cumplimentar'!B6:M6</f>
        <v>0</v>
      </c>
      <c r="D6" s="1444"/>
      <c r="E6" s="1445"/>
      <c r="G6" s="554" t="s">
        <v>766</v>
      </c>
      <c r="H6" s="555" t="s">
        <v>767</v>
      </c>
    </row>
    <row r="7" spans="1:10" ht="32.25" thickBot="1" x14ac:dyDescent="0.3">
      <c r="A7" s="213" t="s">
        <v>637</v>
      </c>
      <c r="B7" s="214">
        <f>'Solicitud para cumplimentar'!B8:M8</f>
        <v>0</v>
      </c>
      <c r="D7" s="554" t="s">
        <v>600</v>
      </c>
      <c r="E7" s="555" t="s">
        <v>518</v>
      </c>
      <c r="G7" s="742">
        <f>$K$30</f>
        <v>2944.027397260274</v>
      </c>
      <c r="H7" s="743">
        <f>$H$59+$H$85+$H$111+$H$137</f>
        <v>0</v>
      </c>
    </row>
    <row r="8" spans="1:10" ht="33" thickBot="1" x14ac:dyDescent="0.35">
      <c r="A8" s="1443" t="s">
        <v>638</v>
      </c>
      <c r="B8" s="1451">
        <f>'Solicitud para cumplimentar'!B7:M7</f>
        <v>0</v>
      </c>
      <c r="C8" s="556"/>
      <c r="D8" s="557">
        <f>K30</f>
        <v>2944.027397260274</v>
      </c>
      <c r="E8" s="557">
        <f>SUM(F147:F153)</f>
        <v>0</v>
      </c>
      <c r="G8" s="555" t="s">
        <v>770</v>
      </c>
      <c r="H8" s="744">
        <f>G7-H7</f>
        <v>2944.027397260274</v>
      </c>
    </row>
    <row r="9" spans="1:10" ht="30.75" customHeight="1" thickBot="1" x14ac:dyDescent="0.3">
      <c r="A9" s="1443"/>
      <c r="B9" s="1451"/>
      <c r="G9" s="1453" t="s">
        <v>773</v>
      </c>
      <c r="H9" s="1453"/>
    </row>
    <row r="10" spans="1:10" ht="32.25" thickBot="1" x14ac:dyDescent="0.3">
      <c r="A10" s="1443"/>
      <c r="B10" s="1451"/>
      <c r="D10" s="554" t="s">
        <v>601</v>
      </c>
      <c r="E10" s="558">
        <f>'Planificación contratos'!D10</f>
        <v>60000</v>
      </c>
      <c r="G10" s="745" t="s">
        <v>769</v>
      </c>
      <c r="H10" s="555" t="s">
        <v>775</v>
      </c>
    </row>
    <row r="11" spans="1:10" ht="32.25" thickBot="1" x14ac:dyDescent="0.3">
      <c r="A11" s="213" t="s">
        <v>671</v>
      </c>
      <c r="B11" s="214">
        <f>'Solicitud para cumplimentar'!B9:M9</f>
        <v>0</v>
      </c>
      <c r="D11" s="554" t="s">
        <v>602</v>
      </c>
      <c r="E11" s="558">
        <f>J30</f>
        <v>13.461151902621513</v>
      </c>
      <c r="G11" s="748">
        <f>$L$30</f>
        <v>39630</v>
      </c>
      <c r="H11" s="746">
        <f>$A$40</f>
        <v>0</v>
      </c>
    </row>
    <row r="12" spans="1:10" ht="48.75" thickBot="1" x14ac:dyDescent="0.35">
      <c r="A12" s="213" t="s">
        <v>375</v>
      </c>
      <c r="B12" s="214"/>
      <c r="D12" s="554" t="s">
        <v>603</v>
      </c>
      <c r="E12" s="559">
        <f>E11*D8</f>
        <v>39630</v>
      </c>
      <c r="G12" s="555" t="s">
        <v>771</v>
      </c>
      <c r="H12" s="747">
        <f>G11-H11</f>
        <v>39630</v>
      </c>
      <c r="J12" s="354"/>
    </row>
    <row r="13" spans="1:10" ht="48.75" customHeight="1" thickBot="1" x14ac:dyDescent="0.3">
      <c r="A13" s="213" t="s">
        <v>376</v>
      </c>
      <c r="B13" s="215">
        <f>'Solicitud para cumplimentar'!C11</f>
        <v>0</v>
      </c>
      <c r="D13" s="554" t="s">
        <v>604</v>
      </c>
      <c r="E13" s="558">
        <f>'Planificación contratos'!G10</f>
        <v>37519.876322622069</v>
      </c>
      <c r="G13" s="1453" t="s">
        <v>774</v>
      </c>
      <c r="H13" s="1453"/>
    </row>
    <row r="14" spans="1:10" ht="48.75" thickBot="1" x14ac:dyDescent="0.35">
      <c r="A14" s="216" t="s">
        <v>377</v>
      </c>
      <c r="B14" s="217">
        <f>'Solicitud para cumplimentar'!F11</f>
        <v>0</v>
      </c>
      <c r="D14" s="554" t="s">
        <v>517</v>
      </c>
      <c r="E14" s="601" t="s">
        <v>768</v>
      </c>
      <c r="G14" s="555" t="s">
        <v>771</v>
      </c>
      <c r="H14" s="747">
        <f>$D$8-$E$8</f>
        <v>2944.027397260274</v>
      </c>
      <c r="I14" s="757"/>
      <c r="J14" s="758"/>
    </row>
    <row r="15" spans="1:10" ht="31.5" x14ac:dyDescent="0.25">
      <c r="A15" s="218" t="s">
        <v>445</v>
      </c>
      <c r="B15" s="219" t="str">
        <f>'Programación,alta,seguimiento'!B12</f>
        <v>numero</v>
      </c>
    </row>
    <row r="16" spans="1:10" ht="15.75" x14ac:dyDescent="0.25">
      <c r="A16" s="218"/>
      <c r="B16" s="219"/>
    </row>
    <row r="17" spans="1:14" ht="15" x14ac:dyDescent="0.2">
      <c r="A17" s="548"/>
      <c r="B17" s="548"/>
      <c r="C17" s="1346" t="s">
        <v>336</v>
      </c>
      <c r="D17" s="1346"/>
      <c r="E17" s="1346"/>
      <c r="F17" s="1346"/>
      <c r="G17" s="1346"/>
      <c r="H17" s="1346"/>
    </row>
    <row r="18" spans="1:14" ht="18.75" thickBot="1" x14ac:dyDescent="0.3">
      <c r="A18" s="1454" t="s">
        <v>298</v>
      </c>
      <c r="B18" s="1455"/>
      <c r="C18" s="1478" t="s">
        <v>479</v>
      </c>
      <c r="D18" s="1479"/>
      <c r="E18" s="1479"/>
      <c r="F18" s="1480"/>
      <c r="G18" s="1478" t="s">
        <v>335</v>
      </c>
      <c r="H18" s="1480"/>
    </row>
    <row r="19" spans="1:14" ht="31.5" x14ac:dyDescent="0.2">
      <c r="A19" s="1457" t="str">
        <f>'Planificación contratos'!A21</f>
        <v>Categoría profesional</v>
      </c>
      <c r="B19" s="1458"/>
      <c r="C19" s="560" t="str">
        <f>'Planificación contratos'!C21</f>
        <v>Nº contratos</v>
      </c>
      <c r="D19" s="561" t="str">
        <f>'Planificación contratos'!D21</f>
        <v xml:space="preserve">Nº de horas </v>
      </c>
      <c r="E19" s="561" t="str">
        <f>'Planificación contratos'!E21</f>
        <v>Nº horas concedidas</v>
      </c>
      <c r="F19" s="562" t="str">
        <f>'Planificación contratos'!F21</f>
        <v>Remanente horas</v>
      </c>
      <c r="G19" s="563" t="str">
        <f>'Planificación contratos'!G21</f>
        <v>Gasto total contratos</v>
      </c>
      <c r="H19" s="564" t="str">
        <f>'Planificación contratos'!H21</f>
        <v>Precio / hora MEDIO</v>
      </c>
      <c r="J19" s="565"/>
      <c r="K19" s="565"/>
      <c r="L19" s="565"/>
      <c r="M19" s="565"/>
      <c r="N19" s="565"/>
    </row>
    <row r="20" spans="1:14" x14ac:dyDescent="0.2">
      <c r="A20" s="1349" t="str">
        <f>'Planificación contratos'!A22</f>
        <v>DOCTOR</v>
      </c>
      <c r="B20" s="1350"/>
      <c r="C20" s="511">
        <f>'Planificación contratos'!C22</f>
        <v>30</v>
      </c>
      <c r="D20" s="536">
        <f>'Planificación contratos'!D22</f>
        <v>88320.821917808222</v>
      </c>
      <c r="E20" s="543">
        <f>'Planificación contratos'!E22</f>
        <v>0</v>
      </c>
      <c r="F20" s="512">
        <f>'Planificación contratos'!F22</f>
        <v>-88320.821917808222</v>
      </c>
      <c r="G20" s="497">
        <f>'Planificación contratos'!G22</f>
        <v>1188900</v>
      </c>
      <c r="H20" s="502">
        <f>'Planificación contratos'!H22</f>
        <v>13.461151902621513</v>
      </c>
    </row>
    <row r="21" spans="1:14" ht="16.5" customHeight="1" x14ac:dyDescent="0.2">
      <c r="A21" s="1351" t="str">
        <f>'Planificación contratos'!A23</f>
        <v>LICENCIADO / INGENIERO</v>
      </c>
      <c r="B21" s="1352"/>
      <c r="C21" s="499">
        <f>'Planificación contratos'!C23</f>
        <v>0</v>
      </c>
      <c r="D21" s="537">
        <f>'Planificación contratos'!D23</f>
        <v>0</v>
      </c>
      <c r="E21" s="544">
        <f>'Planificación contratos'!E23</f>
        <v>0</v>
      </c>
      <c r="F21" s="508">
        <f>'Planificación contratos'!F23</f>
        <v>0</v>
      </c>
      <c r="G21" s="498">
        <f>'Planificación contratos'!G23</f>
        <v>0</v>
      </c>
      <c r="H21" s="503">
        <f>'Planificación contratos'!H23</f>
        <v>0</v>
      </c>
    </row>
    <row r="22" spans="1:14" ht="16.5" customHeight="1" x14ac:dyDescent="0.2">
      <c r="A22" s="1351" t="str">
        <f>'Planificación contratos'!A24</f>
        <v>DIPLOMADO/ INGENIERO TÉCNICO</v>
      </c>
      <c r="B22" s="1352"/>
      <c r="C22" s="500">
        <f>'Planificación contratos'!C24</f>
        <v>0</v>
      </c>
      <c r="D22" s="538">
        <f>'Planificación contratos'!D24</f>
        <v>0</v>
      </c>
      <c r="E22" s="544">
        <f>'Planificación contratos'!E24</f>
        <v>0</v>
      </c>
      <c r="F22" s="509">
        <f>'Planificación contratos'!F24</f>
        <v>0</v>
      </c>
      <c r="G22" s="498">
        <f>'Planificación contratos'!G24</f>
        <v>0</v>
      </c>
      <c r="H22" s="503">
        <f>'Planificación contratos'!H24</f>
        <v>0</v>
      </c>
    </row>
    <row r="23" spans="1:14" s="565" customFormat="1" ht="16.5" customHeight="1" thickBot="1" x14ac:dyDescent="0.25">
      <c r="A23" s="1354" t="str">
        <f>'Planificación contratos'!A25</f>
        <v>ENSEÑANZAS MEDIAS</v>
      </c>
      <c r="B23" s="1355"/>
      <c r="C23" s="506">
        <f>'Planificación contratos'!C25</f>
        <v>0</v>
      </c>
      <c r="D23" s="539">
        <f>'Planificación contratos'!D25</f>
        <v>0</v>
      </c>
      <c r="E23" s="545">
        <f>'Planificación contratos'!E25</f>
        <v>0</v>
      </c>
      <c r="F23" s="510">
        <f>'Planificación contratos'!F25</f>
        <v>0</v>
      </c>
      <c r="G23" s="507">
        <f>'Planificación contratos'!G25</f>
        <v>0</v>
      </c>
      <c r="H23" s="501">
        <f>'Planificación contratos'!H25</f>
        <v>0</v>
      </c>
    </row>
    <row r="24" spans="1:14" x14ac:dyDescent="0.2">
      <c r="A24" s="548"/>
      <c r="B24" s="548"/>
      <c r="C24" s="548"/>
      <c r="D24" s="548"/>
      <c r="E24" s="548"/>
      <c r="F24" s="548"/>
      <c r="G24" s="548"/>
      <c r="H24" s="548"/>
    </row>
    <row r="25" spans="1:14" x14ac:dyDescent="0.2">
      <c r="A25" s="548"/>
      <c r="B25" s="548"/>
      <c r="C25" s="548"/>
      <c r="D25" s="548"/>
      <c r="E25" s="548"/>
      <c r="F25" s="548"/>
      <c r="G25" s="548"/>
      <c r="H25" s="548"/>
    </row>
    <row r="26" spans="1:14" ht="13.5" thickBot="1" x14ac:dyDescent="0.25">
      <c r="A26" s="548"/>
      <c r="B26" s="548"/>
      <c r="C26" s="548"/>
      <c r="D26" s="548"/>
      <c r="E26" s="548"/>
      <c r="F26" s="548"/>
      <c r="G26" s="548"/>
      <c r="H26" s="548"/>
    </row>
    <row r="27" spans="1:14" ht="13.5" thickBot="1" x14ac:dyDescent="0.25">
      <c r="A27" s="1408" t="s">
        <v>68</v>
      </c>
      <c r="B27" s="1470" t="s">
        <v>69</v>
      </c>
      <c r="C27" s="1467" t="s">
        <v>70</v>
      </c>
      <c r="D27" s="1461" t="s">
        <v>71</v>
      </c>
      <c r="E27" s="1464" t="s">
        <v>76</v>
      </c>
      <c r="F27" s="1473" t="s">
        <v>72</v>
      </c>
      <c r="G27" s="1474"/>
      <c r="H27" s="1474"/>
      <c r="I27" s="1475"/>
      <c r="J27" s="1473" t="s">
        <v>73</v>
      </c>
      <c r="K27" s="1474"/>
      <c r="L27" s="1475"/>
    </row>
    <row r="28" spans="1:14" x14ac:dyDescent="0.2">
      <c r="A28" s="1409"/>
      <c r="B28" s="1471"/>
      <c r="C28" s="1468"/>
      <c r="D28" s="1462"/>
      <c r="E28" s="1465"/>
      <c r="F28" s="1476" t="s">
        <v>77</v>
      </c>
      <c r="G28" s="1462" t="s">
        <v>74</v>
      </c>
      <c r="H28" s="1462" t="s">
        <v>78</v>
      </c>
      <c r="I28" s="1459" t="s">
        <v>75</v>
      </c>
      <c r="J28" s="1409" t="s">
        <v>79</v>
      </c>
      <c r="K28" s="1462" t="s">
        <v>81</v>
      </c>
      <c r="L28" s="1459" t="s">
        <v>80</v>
      </c>
    </row>
    <row r="29" spans="1:14" ht="13.5" thickBot="1" x14ac:dyDescent="0.25">
      <c r="A29" s="1410"/>
      <c r="B29" s="1472"/>
      <c r="C29" s="1469"/>
      <c r="D29" s="1463"/>
      <c r="E29" s="1466"/>
      <c r="F29" s="1477"/>
      <c r="G29" s="1463"/>
      <c r="H29" s="1463"/>
      <c r="I29" s="1460"/>
      <c r="J29" s="1410"/>
      <c r="K29" s="1463"/>
      <c r="L29" s="1460"/>
    </row>
    <row r="30" spans="1:14" x14ac:dyDescent="0.2">
      <c r="A30" s="665">
        <f>F3</f>
        <v>1470</v>
      </c>
      <c r="B30" s="666">
        <v>40909</v>
      </c>
      <c r="C30" s="667">
        <v>41639</v>
      </c>
      <c r="D30" s="668">
        <f>C30-B30+1</f>
        <v>731</v>
      </c>
      <c r="E30" s="669">
        <f>(A30*D30)/365</f>
        <v>2944.027397260274</v>
      </c>
      <c r="F30" s="670">
        <v>30000</v>
      </c>
      <c r="G30" s="671">
        <f>F30</f>
        <v>30000</v>
      </c>
      <c r="H30" s="672">
        <v>0.32100000000000001</v>
      </c>
      <c r="I30" s="673">
        <f>G30*H30</f>
        <v>9630</v>
      </c>
      <c r="J30" s="673">
        <f>(F30+I30)/E30</f>
        <v>13.461151902621513</v>
      </c>
      <c r="K30" s="674">
        <f>E30</f>
        <v>2944.027397260274</v>
      </c>
      <c r="L30" s="675">
        <f>J30*K30</f>
        <v>39630</v>
      </c>
    </row>
    <row r="31" spans="1:14" ht="14.25" customHeight="1" x14ac:dyDescent="0.2">
      <c r="A31" s="341"/>
      <c r="B31" s="341"/>
      <c r="C31" s="342"/>
      <c r="D31" s="342"/>
      <c r="E31" s="342"/>
      <c r="F31" s="342"/>
      <c r="G31" s="342"/>
      <c r="H31" s="342"/>
    </row>
    <row r="32" spans="1:14" ht="14.25" customHeight="1" x14ac:dyDescent="0.2"/>
    <row r="34" spans="1:14" x14ac:dyDescent="0.2">
      <c r="B34" s="567"/>
      <c r="C34" s="567"/>
      <c r="D34" s="567"/>
      <c r="E34" s="567"/>
    </row>
    <row r="35" spans="1:14" ht="14.25" customHeight="1" x14ac:dyDescent="0.2">
      <c r="B35" s="1456"/>
      <c r="C35" s="1456"/>
      <c r="D35" s="1456"/>
      <c r="E35" s="1456"/>
    </row>
    <row r="36" spans="1:14" ht="14.25" customHeight="1" x14ac:dyDescent="0.2">
      <c r="C36" s="567"/>
    </row>
    <row r="37" spans="1:14" ht="32.25" customHeight="1" x14ac:dyDescent="0.25">
      <c r="A37" s="568" t="s">
        <v>379</v>
      </c>
      <c r="B37" s="1425" t="s">
        <v>596</v>
      </c>
      <c r="C37" s="1425"/>
      <c r="D37" s="1425"/>
      <c r="E37" s="1419">
        <f>A3</f>
        <v>0</v>
      </c>
      <c r="F37" s="1420"/>
      <c r="G37" s="1426" t="s">
        <v>608</v>
      </c>
      <c r="H37" s="1427"/>
    </row>
    <row r="38" spans="1:14" ht="26.25" x14ac:dyDescent="0.25">
      <c r="A38" s="571">
        <f>H59*E11</f>
        <v>0</v>
      </c>
      <c r="B38" s="572"/>
      <c r="C38" s="572"/>
      <c r="D38" s="569" t="s">
        <v>402</v>
      </c>
      <c r="E38" s="570">
        <f>'Solicitud para cumplimentar'!D3</f>
        <v>2016</v>
      </c>
      <c r="F38" s="572"/>
      <c r="G38" s="602" t="s">
        <v>609</v>
      </c>
      <c r="H38" s="603"/>
    </row>
    <row r="39" spans="1:14" ht="43.5" customHeight="1" x14ac:dyDescent="0.25">
      <c r="A39" s="574" t="s">
        <v>380</v>
      </c>
      <c r="B39" s="572"/>
      <c r="C39" s="572"/>
      <c r="D39" s="569"/>
      <c r="E39" s="570"/>
      <c r="F39" s="572"/>
      <c r="G39" s="575" t="s">
        <v>381</v>
      </c>
      <c r="H39" s="576">
        <f>'Planificación contratos'!D14</f>
        <v>9730.7769619475694</v>
      </c>
    </row>
    <row r="40" spans="1:14" ht="18" x14ac:dyDescent="0.25">
      <c r="A40" s="571">
        <f>A38+A64+A90+A116</f>
        <v>0</v>
      </c>
      <c r="B40" s="572"/>
      <c r="C40" s="572"/>
      <c r="D40" s="569"/>
      <c r="E40" s="570"/>
      <c r="F40" s="572"/>
      <c r="G40" s="577"/>
      <c r="H40" s="578"/>
      <c r="J40" s="579"/>
      <c r="K40" s="579"/>
      <c r="L40" s="579"/>
      <c r="M40" s="579"/>
      <c r="N40" s="579"/>
    </row>
    <row r="41" spans="1:14" ht="18" customHeight="1" x14ac:dyDescent="0.2">
      <c r="A41" s="580" t="s">
        <v>611</v>
      </c>
      <c r="B41" s="580" t="s">
        <v>612</v>
      </c>
      <c r="C41" s="581" t="s">
        <v>611</v>
      </c>
      <c r="D41" s="581" t="s">
        <v>612</v>
      </c>
      <c r="E41" s="581" t="s">
        <v>611</v>
      </c>
      <c r="F41" s="581" t="s">
        <v>612</v>
      </c>
      <c r="G41" s="581" t="s">
        <v>611</v>
      </c>
      <c r="H41" s="581" t="s">
        <v>612</v>
      </c>
    </row>
    <row r="42" spans="1:14" ht="18" customHeight="1" thickBot="1" x14ac:dyDescent="0.25">
      <c r="A42" s="604"/>
      <c r="B42" s="605"/>
      <c r="C42" s="605"/>
      <c r="D42" s="605"/>
      <c r="E42" s="605"/>
      <c r="F42" s="605"/>
      <c r="G42" s="605"/>
      <c r="H42" s="605"/>
    </row>
    <row r="43" spans="1:14" ht="16.5" customHeight="1" thickBot="1" x14ac:dyDescent="0.3">
      <c r="A43" s="1411" t="s">
        <v>474</v>
      </c>
      <c r="B43" s="1412"/>
      <c r="C43" s="1411" t="s">
        <v>475</v>
      </c>
      <c r="D43" s="1412"/>
      <c r="E43" s="1411" t="s">
        <v>476</v>
      </c>
      <c r="F43" s="1412"/>
      <c r="G43" s="1411" t="s">
        <v>477</v>
      </c>
      <c r="H43" s="1421"/>
      <c r="J43" s="582"/>
    </row>
    <row r="44" spans="1:14" s="579" customFormat="1" ht="33" customHeight="1" outlineLevel="1" thickBot="1" x14ac:dyDescent="0.25">
      <c r="A44" s="583" t="s">
        <v>478</v>
      </c>
      <c r="B44" s="583" t="s">
        <v>479</v>
      </c>
      <c r="C44" s="583" t="s">
        <v>478</v>
      </c>
      <c r="D44" s="583" t="s">
        <v>479</v>
      </c>
      <c r="E44" s="583" t="s">
        <v>478</v>
      </c>
      <c r="F44" s="583" t="s">
        <v>479</v>
      </c>
      <c r="G44" s="583" t="s">
        <v>478</v>
      </c>
      <c r="H44" s="583" t="s">
        <v>479</v>
      </c>
      <c r="J44" s="548"/>
      <c r="K44" s="548"/>
      <c r="L44" s="548"/>
      <c r="M44" s="548"/>
      <c r="N44" s="548"/>
    </row>
    <row r="45" spans="1:14" ht="13.5" outlineLevel="1" x14ac:dyDescent="0.2">
      <c r="A45" s="584" t="s">
        <v>480</v>
      </c>
      <c r="B45" s="606"/>
      <c r="C45" s="584" t="s">
        <v>480</v>
      </c>
      <c r="D45" s="606"/>
      <c r="E45" s="584" t="s">
        <v>480</v>
      </c>
      <c r="F45" s="606"/>
      <c r="G45" s="584" t="s">
        <v>480</v>
      </c>
      <c r="H45" s="607"/>
    </row>
    <row r="46" spans="1:14" ht="13.5" outlineLevel="1" x14ac:dyDescent="0.2">
      <c r="A46" s="584" t="s">
        <v>481</v>
      </c>
      <c r="B46" s="606"/>
      <c r="C46" s="584" t="s">
        <v>481</v>
      </c>
      <c r="D46" s="606"/>
      <c r="E46" s="584" t="s">
        <v>481</v>
      </c>
      <c r="F46" s="606"/>
      <c r="G46" s="584" t="s">
        <v>481</v>
      </c>
      <c r="H46" s="607"/>
    </row>
    <row r="47" spans="1:14" ht="12.75" customHeight="1" outlineLevel="1" x14ac:dyDescent="0.2">
      <c r="A47" s="584" t="s">
        <v>482</v>
      </c>
      <c r="B47" s="606"/>
      <c r="C47" s="584" t="s">
        <v>482</v>
      </c>
      <c r="D47" s="606"/>
      <c r="E47" s="584" t="s">
        <v>482</v>
      </c>
      <c r="F47" s="606"/>
      <c r="G47" s="584" t="s">
        <v>482</v>
      </c>
      <c r="H47" s="607"/>
      <c r="I47" s="582"/>
    </row>
    <row r="48" spans="1:14" ht="13.5" outlineLevel="1" x14ac:dyDescent="0.2">
      <c r="A48" s="584" t="s">
        <v>483</v>
      </c>
      <c r="B48" s="606"/>
      <c r="C48" s="584" t="s">
        <v>483</v>
      </c>
      <c r="D48" s="606"/>
      <c r="E48" s="584" t="s">
        <v>483</v>
      </c>
      <c r="F48" s="606"/>
      <c r="G48" s="584" t="s">
        <v>483</v>
      </c>
      <c r="H48" s="607"/>
    </row>
    <row r="49" spans="1:8" ht="14.25" customHeight="1" outlineLevel="1" x14ac:dyDescent="0.2">
      <c r="A49" s="584" t="s">
        <v>484</v>
      </c>
      <c r="B49" s="606"/>
      <c r="C49" s="584" t="s">
        <v>484</v>
      </c>
      <c r="D49" s="606"/>
      <c r="E49" s="584" t="s">
        <v>484</v>
      </c>
      <c r="F49" s="606"/>
      <c r="G49" s="584" t="s">
        <v>484</v>
      </c>
      <c r="H49" s="607"/>
    </row>
    <row r="50" spans="1:8" ht="13.5" outlineLevel="1" x14ac:dyDescent="0.2">
      <c r="A50" s="584" t="s">
        <v>485</v>
      </c>
      <c r="B50" s="606"/>
      <c r="C50" s="584" t="s">
        <v>485</v>
      </c>
      <c r="D50" s="606"/>
      <c r="E50" s="584" t="s">
        <v>485</v>
      </c>
      <c r="F50" s="606"/>
      <c r="G50" s="584" t="s">
        <v>485</v>
      </c>
      <c r="H50" s="607"/>
    </row>
    <row r="51" spans="1:8" ht="13.5" outlineLevel="1" x14ac:dyDescent="0.2">
      <c r="A51" s="584" t="s">
        <v>486</v>
      </c>
      <c r="B51" s="606"/>
      <c r="C51" s="584" t="s">
        <v>486</v>
      </c>
      <c r="D51" s="606"/>
      <c r="E51" s="584" t="s">
        <v>486</v>
      </c>
      <c r="F51" s="606"/>
      <c r="G51" s="584" t="s">
        <v>486</v>
      </c>
      <c r="H51" s="607"/>
    </row>
    <row r="52" spans="1:8" ht="13.5" outlineLevel="1" x14ac:dyDescent="0.2">
      <c r="A52" s="584" t="s">
        <v>487</v>
      </c>
      <c r="B52" s="606"/>
      <c r="C52" s="584" t="s">
        <v>487</v>
      </c>
      <c r="D52" s="606"/>
      <c r="E52" s="584" t="s">
        <v>487</v>
      </c>
      <c r="F52" s="606"/>
      <c r="G52" s="584" t="s">
        <v>487</v>
      </c>
      <c r="H52" s="607"/>
    </row>
    <row r="53" spans="1:8" ht="13.5" outlineLevel="1" x14ac:dyDescent="0.2">
      <c r="A53" s="584" t="s">
        <v>488</v>
      </c>
      <c r="B53" s="606"/>
      <c r="C53" s="584" t="s">
        <v>488</v>
      </c>
      <c r="D53" s="606"/>
      <c r="E53" s="584" t="s">
        <v>488</v>
      </c>
      <c r="F53" s="606"/>
      <c r="G53" s="584" t="s">
        <v>488</v>
      </c>
      <c r="H53" s="607"/>
    </row>
    <row r="54" spans="1:8" ht="13.5" outlineLevel="1" x14ac:dyDescent="0.2">
      <c r="A54" s="584" t="s">
        <v>489</v>
      </c>
      <c r="B54" s="606"/>
      <c r="C54" s="584" t="s">
        <v>489</v>
      </c>
      <c r="D54" s="606"/>
      <c r="E54" s="584" t="s">
        <v>489</v>
      </c>
      <c r="F54" s="606"/>
      <c r="G54" s="584" t="s">
        <v>489</v>
      </c>
      <c r="H54" s="607"/>
    </row>
    <row r="55" spans="1:8" ht="13.5" outlineLevel="1" x14ac:dyDescent="0.2">
      <c r="A55" s="584" t="s">
        <v>490</v>
      </c>
      <c r="B55" s="606"/>
      <c r="C55" s="584" t="s">
        <v>490</v>
      </c>
      <c r="D55" s="606"/>
      <c r="E55" s="584" t="s">
        <v>490</v>
      </c>
      <c r="F55" s="606"/>
      <c r="G55" s="584" t="s">
        <v>490</v>
      </c>
      <c r="H55" s="607"/>
    </row>
    <row r="56" spans="1:8" ht="13.5" outlineLevel="1" x14ac:dyDescent="0.2">
      <c r="A56" s="584" t="s">
        <v>491</v>
      </c>
      <c r="B56" s="606"/>
      <c r="C56" s="584" t="s">
        <v>491</v>
      </c>
      <c r="D56" s="606"/>
      <c r="E56" s="584" t="s">
        <v>491</v>
      </c>
      <c r="F56" s="606"/>
      <c r="G56" s="584" t="s">
        <v>491</v>
      </c>
      <c r="H56" s="607"/>
    </row>
    <row r="57" spans="1:8" ht="13.5" outlineLevel="1" x14ac:dyDescent="0.2">
      <c r="A57" s="584" t="s">
        <v>492</v>
      </c>
      <c r="B57" s="606"/>
      <c r="C57" s="584" t="s">
        <v>492</v>
      </c>
      <c r="D57" s="606"/>
      <c r="E57" s="584" t="s">
        <v>492</v>
      </c>
      <c r="F57" s="606"/>
      <c r="G57" s="584" t="s">
        <v>492</v>
      </c>
      <c r="H57" s="607"/>
    </row>
    <row r="58" spans="1:8" ht="14.25" thickBot="1" x14ac:dyDescent="0.3">
      <c r="A58" s="585" t="s">
        <v>493</v>
      </c>
      <c r="B58" s="586">
        <f>SUM(B45:B57)</f>
        <v>0</v>
      </c>
      <c r="C58" s="585" t="s">
        <v>493</v>
      </c>
      <c r="D58" s="586">
        <f>SUM(D45:D57)</f>
        <v>0</v>
      </c>
      <c r="E58" s="585" t="s">
        <v>493</v>
      </c>
      <c r="F58" s="586">
        <f>SUM(F45:F57)</f>
        <v>0</v>
      </c>
      <c r="G58" s="585" t="s">
        <v>493</v>
      </c>
      <c r="H58" s="587">
        <f>SUM(H45:H57)</f>
        <v>0</v>
      </c>
    </row>
    <row r="59" spans="1:8" ht="14.25" customHeight="1" thickBot="1" x14ac:dyDescent="0.3">
      <c r="A59" s="1435" t="s">
        <v>494</v>
      </c>
      <c r="B59" s="1436"/>
      <c r="C59" s="1436"/>
      <c r="D59" s="1436"/>
      <c r="E59" s="1436"/>
      <c r="F59" s="1436"/>
      <c r="G59" s="1437"/>
      <c r="H59" s="588">
        <f>IF((B58+D58+F58+H58)&gt;$F$3,"Demasiadas horas asignadas",(B58+D58+F58+H58))</f>
        <v>0</v>
      </c>
    </row>
    <row r="61" spans="1:8" ht="16.5" customHeight="1" x14ac:dyDescent="0.2"/>
    <row r="62" spans="1:8" x14ac:dyDescent="0.2">
      <c r="H62" s="589"/>
    </row>
    <row r="63" spans="1:8" ht="32.25" customHeight="1" x14ac:dyDescent="0.25">
      <c r="A63" s="568" t="s">
        <v>379</v>
      </c>
      <c r="B63" s="1425" t="s">
        <v>596</v>
      </c>
      <c r="C63" s="1425"/>
      <c r="D63" s="1425"/>
      <c r="E63" s="1419">
        <f>A3</f>
        <v>0</v>
      </c>
      <c r="F63" s="1420"/>
      <c r="G63" s="1426" t="s">
        <v>608</v>
      </c>
      <c r="H63" s="1427"/>
    </row>
    <row r="64" spans="1:8" ht="26.25" x14ac:dyDescent="0.25">
      <c r="A64" s="571">
        <f>H85*E11</f>
        <v>0</v>
      </c>
      <c r="B64" s="572"/>
      <c r="C64" s="572"/>
      <c r="D64" s="569" t="s">
        <v>402</v>
      </c>
      <c r="E64" s="570">
        <f>E38+1</f>
        <v>2017</v>
      </c>
      <c r="F64" s="572"/>
      <c r="G64" s="602" t="s">
        <v>609</v>
      </c>
      <c r="H64" s="603"/>
    </row>
    <row r="65" spans="1:8" ht="44.25" customHeight="1" x14ac:dyDescent="0.25">
      <c r="A65" s="574" t="s">
        <v>380</v>
      </c>
      <c r="B65" s="572"/>
      <c r="C65" s="572"/>
      <c r="D65" s="569"/>
      <c r="E65" s="570"/>
      <c r="F65" s="572"/>
      <c r="G65" s="575" t="s">
        <v>381</v>
      </c>
      <c r="H65" s="576">
        <f>'Planificación contratos'!D15</f>
        <v>1673.6606270415141</v>
      </c>
    </row>
    <row r="66" spans="1:8" ht="18" x14ac:dyDescent="0.25">
      <c r="A66" s="571">
        <f>$A$40</f>
        <v>0</v>
      </c>
      <c r="B66" s="572"/>
      <c r="C66" s="572"/>
      <c r="D66" s="569"/>
      <c r="E66" s="570"/>
      <c r="F66" s="572"/>
      <c r="G66" s="577"/>
      <c r="H66" s="578"/>
    </row>
    <row r="67" spans="1:8" ht="17.25" customHeight="1" x14ac:dyDescent="0.2">
      <c r="A67" s="590" t="s">
        <v>611</v>
      </c>
      <c r="B67" s="590" t="s">
        <v>612</v>
      </c>
      <c r="C67" s="553" t="s">
        <v>611</v>
      </c>
      <c r="D67" s="553" t="s">
        <v>612</v>
      </c>
      <c r="E67" s="553" t="s">
        <v>611</v>
      </c>
      <c r="F67" s="553" t="s">
        <v>612</v>
      </c>
      <c r="G67" s="553" t="s">
        <v>611</v>
      </c>
      <c r="H67" s="553" t="s">
        <v>612</v>
      </c>
    </row>
    <row r="68" spans="1:8" ht="17.25" customHeight="1" thickBot="1" x14ac:dyDescent="0.25">
      <c r="A68" s="604"/>
      <c r="B68" s="605"/>
      <c r="C68" s="605"/>
      <c r="D68" s="605"/>
      <c r="E68" s="605"/>
      <c r="F68" s="605"/>
      <c r="G68" s="605"/>
      <c r="H68" s="605"/>
    </row>
    <row r="69" spans="1:8" ht="16.5" thickBot="1" x14ac:dyDescent="0.3">
      <c r="A69" s="1411" t="s">
        <v>474</v>
      </c>
      <c r="B69" s="1412"/>
      <c r="C69" s="1411" t="s">
        <v>475</v>
      </c>
      <c r="D69" s="1412"/>
      <c r="E69" s="1411" t="s">
        <v>476</v>
      </c>
      <c r="F69" s="1412"/>
      <c r="G69" s="1411" t="s">
        <v>477</v>
      </c>
      <c r="H69" s="1421"/>
    </row>
    <row r="70" spans="1:8" ht="13.5" outlineLevel="1" thickBot="1" x14ac:dyDescent="0.25">
      <c r="A70" s="583" t="s">
        <v>478</v>
      </c>
      <c r="B70" s="583" t="s">
        <v>479</v>
      </c>
      <c r="C70" s="583" t="s">
        <v>478</v>
      </c>
      <c r="D70" s="583" t="s">
        <v>479</v>
      </c>
      <c r="E70" s="583" t="s">
        <v>478</v>
      </c>
      <c r="F70" s="583" t="s">
        <v>479</v>
      </c>
      <c r="G70" s="583" t="s">
        <v>478</v>
      </c>
      <c r="H70" s="583" t="s">
        <v>479</v>
      </c>
    </row>
    <row r="71" spans="1:8" ht="13.5" outlineLevel="1" x14ac:dyDescent="0.2">
      <c r="A71" s="584" t="s">
        <v>480</v>
      </c>
      <c r="B71" s="606"/>
      <c r="C71" s="584" t="s">
        <v>480</v>
      </c>
      <c r="D71" s="606"/>
      <c r="E71" s="584" t="s">
        <v>480</v>
      </c>
      <c r="F71" s="606"/>
      <c r="G71" s="584" t="s">
        <v>480</v>
      </c>
      <c r="H71" s="607"/>
    </row>
    <row r="72" spans="1:8" ht="13.5" outlineLevel="1" x14ac:dyDescent="0.2">
      <c r="A72" s="584" t="s">
        <v>481</v>
      </c>
      <c r="B72" s="606"/>
      <c r="C72" s="584" t="s">
        <v>481</v>
      </c>
      <c r="D72" s="606"/>
      <c r="E72" s="584" t="s">
        <v>481</v>
      </c>
      <c r="F72" s="606"/>
      <c r="G72" s="584" t="s">
        <v>481</v>
      </c>
      <c r="H72" s="607"/>
    </row>
    <row r="73" spans="1:8" ht="13.5" outlineLevel="1" x14ac:dyDescent="0.2">
      <c r="A73" s="584" t="s">
        <v>482</v>
      </c>
      <c r="B73" s="606"/>
      <c r="C73" s="584" t="s">
        <v>482</v>
      </c>
      <c r="D73" s="606"/>
      <c r="E73" s="584" t="s">
        <v>482</v>
      </c>
      <c r="F73" s="606"/>
      <c r="G73" s="584" t="s">
        <v>482</v>
      </c>
      <c r="H73" s="607"/>
    </row>
    <row r="74" spans="1:8" ht="13.5" outlineLevel="1" x14ac:dyDescent="0.2">
      <c r="A74" s="584" t="s">
        <v>483</v>
      </c>
      <c r="B74" s="606"/>
      <c r="C74" s="584" t="s">
        <v>483</v>
      </c>
      <c r="D74" s="606"/>
      <c r="E74" s="584" t="s">
        <v>483</v>
      </c>
      <c r="F74" s="606"/>
      <c r="G74" s="584" t="s">
        <v>483</v>
      </c>
      <c r="H74" s="607"/>
    </row>
    <row r="75" spans="1:8" ht="13.5" outlineLevel="1" x14ac:dyDescent="0.2">
      <c r="A75" s="584" t="s">
        <v>484</v>
      </c>
      <c r="B75" s="606"/>
      <c r="C75" s="584" t="s">
        <v>484</v>
      </c>
      <c r="D75" s="606"/>
      <c r="E75" s="584" t="s">
        <v>484</v>
      </c>
      <c r="F75" s="606"/>
      <c r="G75" s="584" t="s">
        <v>484</v>
      </c>
      <c r="H75" s="607"/>
    </row>
    <row r="76" spans="1:8" ht="13.5" outlineLevel="1" x14ac:dyDescent="0.2">
      <c r="A76" s="584" t="s">
        <v>485</v>
      </c>
      <c r="B76" s="606"/>
      <c r="C76" s="584" t="s">
        <v>485</v>
      </c>
      <c r="D76" s="606"/>
      <c r="E76" s="584" t="s">
        <v>485</v>
      </c>
      <c r="F76" s="606"/>
      <c r="G76" s="584" t="s">
        <v>485</v>
      </c>
      <c r="H76" s="607"/>
    </row>
    <row r="77" spans="1:8" ht="13.5" outlineLevel="1" x14ac:dyDescent="0.2">
      <c r="A77" s="584" t="s">
        <v>486</v>
      </c>
      <c r="B77" s="606"/>
      <c r="C77" s="584" t="s">
        <v>486</v>
      </c>
      <c r="D77" s="606"/>
      <c r="E77" s="584" t="s">
        <v>486</v>
      </c>
      <c r="F77" s="606"/>
      <c r="G77" s="584" t="s">
        <v>486</v>
      </c>
      <c r="H77" s="607"/>
    </row>
    <row r="78" spans="1:8" ht="13.5" outlineLevel="1" x14ac:dyDescent="0.2">
      <c r="A78" s="584" t="s">
        <v>487</v>
      </c>
      <c r="B78" s="606"/>
      <c r="C78" s="584" t="s">
        <v>487</v>
      </c>
      <c r="D78" s="606"/>
      <c r="E78" s="584" t="s">
        <v>487</v>
      </c>
      <c r="F78" s="606"/>
      <c r="G78" s="584" t="s">
        <v>487</v>
      </c>
      <c r="H78" s="607"/>
    </row>
    <row r="79" spans="1:8" ht="13.5" outlineLevel="1" x14ac:dyDescent="0.2">
      <c r="A79" s="584" t="s">
        <v>488</v>
      </c>
      <c r="B79" s="606"/>
      <c r="C79" s="584" t="s">
        <v>488</v>
      </c>
      <c r="D79" s="606"/>
      <c r="E79" s="584" t="s">
        <v>488</v>
      </c>
      <c r="F79" s="606"/>
      <c r="G79" s="584" t="s">
        <v>488</v>
      </c>
      <c r="H79" s="607"/>
    </row>
    <row r="80" spans="1:8" ht="13.5" outlineLevel="1" x14ac:dyDescent="0.2">
      <c r="A80" s="584" t="s">
        <v>489</v>
      </c>
      <c r="B80" s="606"/>
      <c r="C80" s="584" t="s">
        <v>489</v>
      </c>
      <c r="D80" s="606"/>
      <c r="E80" s="584" t="s">
        <v>489</v>
      </c>
      <c r="F80" s="606"/>
      <c r="G80" s="584" t="s">
        <v>489</v>
      </c>
      <c r="H80" s="607"/>
    </row>
    <row r="81" spans="1:8" ht="13.5" outlineLevel="1" x14ac:dyDescent="0.2">
      <c r="A81" s="584" t="s">
        <v>490</v>
      </c>
      <c r="B81" s="606"/>
      <c r="C81" s="584" t="s">
        <v>490</v>
      </c>
      <c r="D81" s="606"/>
      <c r="E81" s="584" t="s">
        <v>490</v>
      </c>
      <c r="F81" s="606"/>
      <c r="G81" s="584" t="s">
        <v>490</v>
      </c>
      <c r="H81" s="607"/>
    </row>
    <row r="82" spans="1:8" ht="13.5" outlineLevel="1" x14ac:dyDescent="0.2">
      <c r="A82" s="584" t="s">
        <v>491</v>
      </c>
      <c r="B82" s="606"/>
      <c r="C82" s="584" t="s">
        <v>491</v>
      </c>
      <c r="D82" s="606"/>
      <c r="E82" s="584" t="s">
        <v>491</v>
      </c>
      <c r="F82" s="606"/>
      <c r="G82" s="584" t="s">
        <v>491</v>
      </c>
      <c r="H82" s="607"/>
    </row>
    <row r="83" spans="1:8" ht="13.5" outlineLevel="1" x14ac:dyDescent="0.2">
      <c r="A83" s="584" t="s">
        <v>492</v>
      </c>
      <c r="B83" s="606"/>
      <c r="C83" s="584" t="s">
        <v>492</v>
      </c>
      <c r="D83" s="606"/>
      <c r="E83" s="584" t="s">
        <v>492</v>
      </c>
      <c r="F83" s="606"/>
      <c r="G83" s="584" t="s">
        <v>492</v>
      </c>
      <c r="H83" s="607"/>
    </row>
    <row r="84" spans="1:8" ht="14.25" thickBot="1" x14ac:dyDescent="0.3">
      <c r="A84" s="585" t="s">
        <v>493</v>
      </c>
      <c r="B84" s="586">
        <f>SUM(B71:B83)</f>
        <v>0</v>
      </c>
      <c r="C84" s="585" t="s">
        <v>493</v>
      </c>
      <c r="D84" s="586">
        <f>SUM(D71:D83)</f>
        <v>0</v>
      </c>
      <c r="E84" s="585" t="s">
        <v>493</v>
      </c>
      <c r="F84" s="586">
        <f>SUM(F71:F83)</f>
        <v>0</v>
      </c>
      <c r="G84" s="585" t="s">
        <v>493</v>
      </c>
      <c r="H84" s="587">
        <f>SUM(H71:H83)</f>
        <v>0</v>
      </c>
    </row>
    <row r="85" spans="1:8" ht="14.25" thickBot="1" x14ac:dyDescent="0.3">
      <c r="A85" s="1435" t="s">
        <v>494</v>
      </c>
      <c r="B85" s="1436"/>
      <c r="C85" s="1436"/>
      <c r="D85" s="1436"/>
      <c r="E85" s="1436"/>
      <c r="F85" s="1436"/>
      <c r="G85" s="1437"/>
      <c r="H85" s="588">
        <f>IF((B84+D84+F84+H84)&gt;$F$3,"Demasiadas horas asignadas",(B84+D84+F84+H84))</f>
        <v>0</v>
      </c>
    </row>
    <row r="89" spans="1:8" ht="32.25" customHeight="1" x14ac:dyDescent="0.25">
      <c r="A89" s="568" t="s">
        <v>379</v>
      </c>
      <c r="B89" s="1425" t="s">
        <v>596</v>
      </c>
      <c r="C89" s="1425"/>
      <c r="D89" s="1425"/>
      <c r="E89" s="1419">
        <f>A3</f>
        <v>0</v>
      </c>
      <c r="F89" s="1420"/>
      <c r="G89" s="1426" t="s">
        <v>608</v>
      </c>
      <c r="H89" s="1427"/>
    </row>
    <row r="90" spans="1:8" ht="26.25" x14ac:dyDescent="0.25">
      <c r="A90" s="571">
        <f>H111*E11</f>
        <v>0</v>
      </c>
      <c r="B90" s="572"/>
      <c r="C90" s="572"/>
      <c r="D90" s="569" t="s">
        <v>402</v>
      </c>
      <c r="E90" s="570">
        <f>E64+1</f>
        <v>2018</v>
      </c>
      <c r="F90" s="572"/>
      <c r="G90" s="602" t="s">
        <v>609</v>
      </c>
      <c r="H90" s="603"/>
    </row>
    <row r="91" spans="1:8" ht="44.25" customHeight="1" x14ac:dyDescent="0.25">
      <c r="A91" s="574" t="s">
        <v>380</v>
      </c>
      <c r="B91" s="572"/>
      <c r="C91" s="572"/>
      <c r="D91" s="569"/>
      <c r="E91" s="570"/>
      <c r="F91" s="572"/>
      <c r="G91" s="575" t="s">
        <v>381</v>
      </c>
      <c r="H91" s="576">
        <f>'Planificación contratos'!D16</f>
        <v>23192.330885842708</v>
      </c>
    </row>
    <row r="92" spans="1:8" ht="18" x14ac:dyDescent="0.25">
      <c r="A92" s="571">
        <f>$A$40</f>
        <v>0</v>
      </c>
      <c r="B92" s="572"/>
      <c r="C92" s="572"/>
      <c r="D92" s="569"/>
      <c r="E92" s="570"/>
      <c r="F92" s="572"/>
      <c r="G92" s="577"/>
      <c r="H92" s="578"/>
    </row>
    <row r="93" spans="1:8" ht="16.5" customHeight="1" x14ac:dyDescent="0.2">
      <c r="A93" s="590" t="s">
        <v>611</v>
      </c>
      <c r="B93" s="590" t="s">
        <v>612</v>
      </c>
      <c r="C93" s="553" t="s">
        <v>611</v>
      </c>
      <c r="D93" s="553" t="s">
        <v>612</v>
      </c>
      <c r="E93" s="553" t="s">
        <v>611</v>
      </c>
      <c r="F93" s="553" t="s">
        <v>612</v>
      </c>
      <c r="G93" s="553" t="s">
        <v>611</v>
      </c>
      <c r="H93" s="553" t="s">
        <v>612</v>
      </c>
    </row>
    <row r="94" spans="1:8" ht="16.5" customHeight="1" thickBot="1" x14ac:dyDescent="0.25">
      <c r="A94" s="604"/>
      <c r="B94" s="605"/>
      <c r="C94" s="605"/>
      <c r="D94" s="605"/>
      <c r="E94" s="605"/>
      <c r="F94" s="605"/>
      <c r="G94" s="605"/>
      <c r="H94" s="605"/>
    </row>
    <row r="95" spans="1:8" ht="16.5" thickBot="1" x14ac:dyDescent="0.3">
      <c r="A95" s="1411" t="s">
        <v>474</v>
      </c>
      <c r="B95" s="1412"/>
      <c r="C95" s="1411" t="s">
        <v>475</v>
      </c>
      <c r="D95" s="1412"/>
      <c r="E95" s="1411" t="s">
        <v>476</v>
      </c>
      <c r="F95" s="1412"/>
      <c r="G95" s="1411" t="s">
        <v>477</v>
      </c>
      <c r="H95" s="1421"/>
    </row>
    <row r="96" spans="1:8" ht="13.5" customHeight="1" outlineLevel="1" thickBot="1" x14ac:dyDescent="0.25">
      <c r="A96" s="583" t="s">
        <v>478</v>
      </c>
      <c r="B96" s="583" t="s">
        <v>479</v>
      </c>
      <c r="C96" s="583" t="s">
        <v>478</v>
      </c>
      <c r="D96" s="583" t="s">
        <v>479</v>
      </c>
      <c r="E96" s="583" t="s">
        <v>478</v>
      </c>
      <c r="F96" s="583" t="s">
        <v>479</v>
      </c>
      <c r="G96" s="583" t="s">
        <v>478</v>
      </c>
      <c r="H96" s="583" t="s">
        <v>479</v>
      </c>
    </row>
    <row r="97" spans="1:8" ht="13.5" customHeight="1" outlineLevel="1" x14ac:dyDescent="0.2">
      <c r="A97" s="584" t="s">
        <v>480</v>
      </c>
      <c r="B97" s="606"/>
      <c r="C97" s="584" t="s">
        <v>480</v>
      </c>
      <c r="D97" s="606"/>
      <c r="E97" s="584" t="s">
        <v>480</v>
      </c>
      <c r="F97" s="606"/>
      <c r="G97" s="584" t="s">
        <v>480</v>
      </c>
      <c r="H97" s="607"/>
    </row>
    <row r="98" spans="1:8" ht="13.5" customHeight="1" outlineLevel="1" x14ac:dyDescent="0.2">
      <c r="A98" s="584" t="s">
        <v>481</v>
      </c>
      <c r="B98" s="606"/>
      <c r="C98" s="584" t="s">
        <v>481</v>
      </c>
      <c r="D98" s="606"/>
      <c r="E98" s="584" t="s">
        <v>481</v>
      </c>
      <c r="F98" s="606"/>
      <c r="G98" s="584" t="s">
        <v>481</v>
      </c>
      <c r="H98" s="607"/>
    </row>
    <row r="99" spans="1:8" ht="13.5" customHeight="1" outlineLevel="1" x14ac:dyDescent="0.2">
      <c r="A99" s="584" t="s">
        <v>482</v>
      </c>
      <c r="B99" s="606"/>
      <c r="C99" s="584" t="s">
        <v>482</v>
      </c>
      <c r="D99" s="606"/>
      <c r="E99" s="584" t="s">
        <v>482</v>
      </c>
      <c r="F99" s="606"/>
      <c r="G99" s="584" t="s">
        <v>482</v>
      </c>
      <c r="H99" s="607"/>
    </row>
    <row r="100" spans="1:8" ht="13.5" customHeight="1" outlineLevel="1" x14ac:dyDescent="0.2">
      <c r="A100" s="584" t="s">
        <v>483</v>
      </c>
      <c r="B100" s="606"/>
      <c r="C100" s="584" t="s">
        <v>483</v>
      </c>
      <c r="D100" s="606"/>
      <c r="E100" s="584" t="s">
        <v>483</v>
      </c>
      <c r="F100" s="606"/>
      <c r="G100" s="584" t="s">
        <v>483</v>
      </c>
      <c r="H100" s="607"/>
    </row>
    <row r="101" spans="1:8" ht="13.5" customHeight="1" outlineLevel="1" x14ac:dyDescent="0.2">
      <c r="A101" s="584" t="s">
        <v>484</v>
      </c>
      <c r="B101" s="606"/>
      <c r="C101" s="584" t="s">
        <v>484</v>
      </c>
      <c r="D101" s="606"/>
      <c r="E101" s="584" t="s">
        <v>484</v>
      </c>
      <c r="F101" s="606"/>
      <c r="G101" s="584" t="s">
        <v>484</v>
      </c>
      <c r="H101" s="607"/>
    </row>
    <row r="102" spans="1:8" ht="13.5" customHeight="1" outlineLevel="1" x14ac:dyDescent="0.2">
      <c r="A102" s="584" t="s">
        <v>485</v>
      </c>
      <c r="B102" s="606"/>
      <c r="C102" s="584" t="s">
        <v>485</v>
      </c>
      <c r="D102" s="606"/>
      <c r="E102" s="584" t="s">
        <v>485</v>
      </c>
      <c r="F102" s="606"/>
      <c r="G102" s="584" t="s">
        <v>485</v>
      </c>
      <c r="H102" s="607"/>
    </row>
    <row r="103" spans="1:8" ht="13.5" customHeight="1" outlineLevel="1" x14ac:dyDescent="0.2">
      <c r="A103" s="584" t="s">
        <v>486</v>
      </c>
      <c r="B103" s="606"/>
      <c r="C103" s="584" t="s">
        <v>486</v>
      </c>
      <c r="D103" s="606"/>
      <c r="E103" s="584" t="s">
        <v>486</v>
      </c>
      <c r="F103" s="606"/>
      <c r="G103" s="584" t="s">
        <v>486</v>
      </c>
      <c r="H103" s="607"/>
    </row>
    <row r="104" spans="1:8" ht="13.5" customHeight="1" outlineLevel="1" x14ac:dyDescent="0.2">
      <c r="A104" s="584" t="s">
        <v>487</v>
      </c>
      <c r="B104" s="606"/>
      <c r="C104" s="584" t="s">
        <v>487</v>
      </c>
      <c r="D104" s="606"/>
      <c r="E104" s="584" t="s">
        <v>487</v>
      </c>
      <c r="F104" s="606"/>
      <c r="G104" s="584" t="s">
        <v>487</v>
      </c>
      <c r="H104" s="607"/>
    </row>
    <row r="105" spans="1:8" ht="13.5" customHeight="1" outlineLevel="1" x14ac:dyDescent="0.2">
      <c r="A105" s="584" t="s">
        <v>488</v>
      </c>
      <c r="B105" s="606"/>
      <c r="C105" s="584" t="s">
        <v>488</v>
      </c>
      <c r="D105" s="606"/>
      <c r="E105" s="584" t="s">
        <v>488</v>
      </c>
      <c r="F105" s="606"/>
      <c r="G105" s="584" t="s">
        <v>488</v>
      </c>
      <c r="H105" s="607"/>
    </row>
    <row r="106" spans="1:8" ht="13.5" customHeight="1" outlineLevel="1" x14ac:dyDescent="0.2">
      <c r="A106" s="584" t="s">
        <v>489</v>
      </c>
      <c r="B106" s="606"/>
      <c r="C106" s="584" t="s">
        <v>489</v>
      </c>
      <c r="D106" s="606"/>
      <c r="E106" s="584" t="s">
        <v>489</v>
      </c>
      <c r="F106" s="606"/>
      <c r="G106" s="584" t="s">
        <v>489</v>
      </c>
      <c r="H106" s="607"/>
    </row>
    <row r="107" spans="1:8" ht="13.5" customHeight="1" outlineLevel="1" x14ac:dyDescent="0.2">
      <c r="A107" s="584" t="s">
        <v>490</v>
      </c>
      <c r="B107" s="606"/>
      <c r="C107" s="584" t="s">
        <v>490</v>
      </c>
      <c r="D107" s="606"/>
      <c r="E107" s="584" t="s">
        <v>490</v>
      </c>
      <c r="F107" s="606"/>
      <c r="G107" s="584" t="s">
        <v>490</v>
      </c>
      <c r="H107" s="607"/>
    </row>
    <row r="108" spans="1:8" ht="13.5" customHeight="1" outlineLevel="1" x14ac:dyDescent="0.2">
      <c r="A108" s="584" t="s">
        <v>491</v>
      </c>
      <c r="B108" s="606"/>
      <c r="C108" s="584" t="s">
        <v>491</v>
      </c>
      <c r="D108" s="606"/>
      <c r="E108" s="584" t="s">
        <v>491</v>
      </c>
      <c r="F108" s="606"/>
      <c r="G108" s="584" t="s">
        <v>491</v>
      </c>
      <c r="H108" s="607"/>
    </row>
    <row r="109" spans="1:8" ht="13.5" customHeight="1" outlineLevel="1" x14ac:dyDescent="0.2">
      <c r="A109" s="584" t="s">
        <v>492</v>
      </c>
      <c r="B109" s="606"/>
      <c r="C109" s="584" t="s">
        <v>492</v>
      </c>
      <c r="D109" s="606"/>
      <c r="E109" s="584" t="s">
        <v>492</v>
      </c>
      <c r="F109" s="606"/>
      <c r="G109" s="584" t="s">
        <v>492</v>
      </c>
      <c r="H109" s="607"/>
    </row>
    <row r="110" spans="1:8" ht="14.25" thickBot="1" x14ac:dyDescent="0.3">
      <c r="A110" s="585" t="s">
        <v>493</v>
      </c>
      <c r="B110" s="586">
        <f>SUM(B97:B109)</f>
        <v>0</v>
      </c>
      <c r="C110" s="585" t="s">
        <v>493</v>
      </c>
      <c r="D110" s="586">
        <f>SUM(D97:D109)</f>
        <v>0</v>
      </c>
      <c r="E110" s="585" t="s">
        <v>493</v>
      </c>
      <c r="F110" s="586">
        <f>SUM(F97:F109)</f>
        <v>0</v>
      </c>
      <c r="G110" s="585" t="s">
        <v>493</v>
      </c>
      <c r="H110" s="587">
        <f>SUM(H97:H109)</f>
        <v>0</v>
      </c>
    </row>
    <row r="111" spans="1:8" ht="14.25" thickBot="1" x14ac:dyDescent="0.3">
      <c r="A111" s="1435" t="s">
        <v>494</v>
      </c>
      <c r="B111" s="1436"/>
      <c r="C111" s="1436"/>
      <c r="D111" s="1436"/>
      <c r="E111" s="1436"/>
      <c r="F111" s="1436"/>
      <c r="G111" s="1437"/>
      <c r="H111" s="588">
        <f>IF((B110+D110+F110+H110)&gt;$F$3,"Demasiadas horas asignadas",(B110+D110+F110+H110))</f>
        <v>0</v>
      </c>
    </row>
    <row r="115" spans="1:8" ht="32.25" customHeight="1" x14ac:dyDescent="0.25">
      <c r="A115" s="568" t="s">
        <v>379</v>
      </c>
      <c r="B115" s="1425" t="s">
        <v>596</v>
      </c>
      <c r="C115" s="1425"/>
      <c r="D115" s="1425"/>
      <c r="E115" s="1419">
        <f>A3</f>
        <v>0</v>
      </c>
      <c r="F115" s="1420"/>
      <c r="G115" s="1426" t="s">
        <v>608</v>
      </c>
      <c r="H115" s="1427"/>
    </row>
    <row r="116" spans="1:8" ht="26.25" x14ac:dyDescent="0.25">
      <c r="A116" s="571">
        <f>H137*E11</f>
        <v>0</v>
      </c>
      <c r="B116" s="572"/>
      <c r="C116" s="572"/>
      <c r="D116" s="569" t="s">
        <v>402</v>
      </c>
      <c r="E116" s="570">
        <f>E90+1</f>
        <v>2019</v>
      </c>
      <c r="F116" s="570"/>
      <c r="G116" s="602" t="s">
        <v>609</v>
      </c>
      <c r="H116" s="603"/>
    </row>
    <row r="117" spans="1:8" ht="44.25" customHeight="1" x14ac:dyDescent="0.25">
      <c r="A117" s="574" t="s">
        <v>380</v>
      </c>
      <c r="B117" s="572"/>
      <c r="C117" s="572"/>
      <c r="D117" s="569"/>
      <c r="E117" s="570"/>
      <c r="F117" s="570"/>
      <c r="G117" s="575" t="s">
        <v>381</v>
      </c>
      <c r="H117" s="576">
        <f>'Planificación contratos'!D17</f>
        <v>20923.107847790277</v>
      </c>
    </row>
    <row r="118" spans="1:8" ht="18" x14ac:dyDescent="0.25">
      <c r="A118" s="571">
        <f>$A$40</f>
        <v>0</v>
      </c>
      <c r="B118" s="572"/>
      <c r="C118" s="572"/>
      <c r="D118" s="569"/>
      <c r="E118" s="570"/>
      <c r="F118" s="570"/>
      <c r="G118" s="577"/>
      <c r="H118" s="578"/>
    </row>
    <row r="119" spans="1:8" ht="16.5" customHeight="1" x14ac:dyDescent="0.2">
      <c r="A119" s="590" t="s">
        <v>611</v>
      </c>
      <c r="B119" s="590" t="s">
        <v>612</v>
      </c>
      <c r="C119" s="553" t="s">
        <v>611</v>
      </c>
      <c r="D119" s="553" t="s">
        <v>612</v>
      </c>
      <c r="E119" s="553" t="s">
        <v>611</v>
      </c>
      <c r="F119" s="553" t="s">
        <v>612</v>
      </c>
      <c r="G119" s="553" t="s">
        <v>611</v>
      </c>
      <c r="H119" s="553" t="s">
        <v>612</v>
      </c>
    </row>
    <row r="120" spans="1:8" ht="16.5" customHeight="1" thickBot="1" x14ac:dyDescent="0.25">
      <c r="A120" s="604"/>
      <c r="B120" s="605"/>
      <c r="C120" s="605"/>
      <c r="D120" s="605"/>
      <c r="E120" s="605"/>
      <c r="F120" s="605"/>
      <c r="G120" s="605"/>
      <c r="H120" s="605"/>
    </row>
    <row r="121" spans="1:8" ht="16.5" thickBot="1" x14ac:dyDescent="0.3">
      <c r="A121" s="1411" t="s">
        <v>474</v>
      </c>
      <c r="B121" s="1412"/>
      <c r="C121" s="1411" t="s">
        <v>475</v>
      </c>
      <c r="D121" s="1412"/>
      <c r="E121" s="1411" t="s">
        <v>476</v>
      </c>
      <c r="F121" s="1412"/>
      <c r="G121" s="1411" t="s">
        <v>477</v>
      </c>
      <c r="H121" s="1421"/>
    </row>
    <row r="122" spans="1:8" ht="13.5" outlineLevel="1" thickBot="1" x14ac:dyDescent="0.25">
      <c r="A122" s="583" t="s">
        <v>478</v>
      </c>
      <c r="B122" s="583" t="s">
        <v>479</v>
      </c>
      <c r="C122" s="583" t="s">
        <v>478</v>
      </c>
      <c r="D122" s="583" t="s">
        <v>479</v>
      </c>
      <c r="E122" s="583" t="s">
        <v>478</v>
      </c>
      <c r="F122" s="583" t="s">
        <v>479</v>
      </c>
      <c r="G122" s="583" t="s">
        <v>478</v>
      </c>
      <c r="H122" s="583" t="s">
        <v>479</v>
      </c>
    </row>
    <row r="123" spans="1:8" ht="13.5" outlineLevel="1" x14ac:dyDescent="0.2">
      <c r="A123" s="584" t="s">
        <v>480</v>
      </c>
      <c r="B123" s="606"/>
      <c r="C123" s="584" t="s">
        <v>480</v>
      </c>
      <c r="D123" s="606"/>
      <c r="E123" s="584" t="s">
        <v>480</v>
      </c>
      <c r="F123" s="606"/>
      <c r="G123" s="584" t="s">
        <v>480</v>
      </c>
      <c r="H123" s="607"/>
    </row>
    <row r="124" spans="1:8" ht="13.5" outlineLevel="1" x14ac:dyDescent="0.2">
      <c r="A124" s="584" t="s">
        <v>481</v>
      </c>
      <c r="B124" s="606"/>
      <c r="C124" s="584" t="s">
        <v>481</v>
      </c>
      <c r="D124" s="606"/>
      <c r="E124" s="584" t="s">
        <v>481</v>
      </c>
      <c r="F124" s="606"/>
      <c r="G124" s="584" t="s">
        <v>481</v>
      </c>
      <c r="H124" s="607"/>
    </row>
    <row r="125" spans="1:8" ht="13.5" outlineLevel="1" x14ac:dyDescent="0.2">
      <c r="A125" s="584" t="s">
        <v>482</v>
      </c>
      <c r="B125" s="606"/>
      <c r="C125" s="584" t="s">
        <v>482</v>
      </c>
      <c r="D125" s="606"/>
      <c r="E125" s="584" t="s">
        <v>482</v>
      </c>
      <c r="F125" s="606"/>
      <c r="G125" s="584" t="s">
        <v>482</v>
      </c>
      <c r="H125" s="607"/>
    </row>
    <row r="126" spans="1:8" ht="13.5" outlineLevel="1" x14ac:dyDescent="0.2">
      <c r="A126" s="584" t="s">
        <v>483</v>
      </c>
      <c r="B126" s="606"/>
      <c r="C126" s="584" t="s">
        <v>483</v>
      </c>
      <c r="D126" s="606"/>
      <c r="E126" s="584" t="s">
        <v>483</v>
      </c>
      <c r="F126" s="606"/>
      <c r="G126" s="584" t="s">
        <v>483</v>
      </c>
      <c r="H126" s="607"/>
    </row>
    <row r="127" spans="1:8" ht="13.5" outlineLevel="1" x14ac:dyDescent="0.2">
      <c r="A127" s="584" t="s">
        <v>484</v>
      </c>
      <c r="B127" s="606"/>
      <c r="C127" s="584" t="s">
        <v>484</v>
      </c>
      <c r="D127" s="606"/>
      <c r="E127" s="584" t="s">
        <v>484</v>
      </c>
      <c r="F127" s="606"/>
      <c r="G127" s="584" t="s">
        <v>484</v>
      </c>
      <c r="H127" s="607"/>
    </row>
    <row r="128" spans="1:8" ht="13.5" outlineLevel="1" x14ac:dyDescent="0.2">
      <c r="A128" s="584" t="s">
        <v>485</v>
      </c>
      <c r="B128" s="606"/>
      <c r="C128" s="584" t="s">
        <v>485</v>
      </c>
      <c r="D128" s="606"/>
      <c r="E128" s="584" t="s">
        <v>485</v>
      </c>
      <c r="F128" s="606"/>
      <c r="G128" s="584" t="s">
        <v>485</v>
      </c>
      <c r="H128" s="607"/>
    </row>
    <row r="129" spans="1:8" ht="13.5" outlineLevel="1" x14ac:dyDescent="0.2">
      <c r="A129" s="584" t="s">
        <v>486</v>
      </c>
      <c r="B129" s="606"/>
      <c r="C129" s="584" t="s">
        <v>486</v>
      </c>
      <c r="D129" s="606"/>
      <c r="E129" s="584" t="s">
        <v>486</v>
      </c>
      <c r="F129" s="606"/>
      <c r="G129" s="584" t="s">
        <v>486</v>
      </c>
      <c r="H129" s="607"/>
    </row>
    <row r="130" spans="1:8" ht="13.5" outlineLevel="1" x14ac:dyDescent="0.2">
      <c r="A130" s="584" t="s">
        <v>487</v>
      </c>
      <c r="B130" s="606"/>
      <c r="C130" s="584" t="s">
        <v>487</v>
      </c>
      <c r="D130" s="606"/>
      <c r="E130" s="584" t="s">
        <v>487</v>
      </c>
      <c r="F130" s="606"/>
      <c r="G130" s="584" t="s">
        <v>487</v>
      </c>
      <c r="H130" s="607"/>
    </row>
    <row r="131" spans="1:8" ht="13.5" outlineLevel="1" x14ac:dyDescent="0.2">
      <c r="A131" s="584" t="s">
        <v>488</v>
      </c>
      <c r="B131" s="606"/>
      <c r="C131" s="584" t="s">
        <v>488</v>
      </c>
      <c r="D131" s="606"/>
      <c r="E131" s="584" t="s">
        <v>488</v>
      </c>
      <c r="F131" s="606"/>
      <c r="G131" s="584" t="s">
        <v>488</v>
      </c>
      <c r="H131" s="607"/>
    </row>
    <row r="132" spans="1:8" ht="13.5" outlineLevel="1" x14ac:dyDescent="0.2">
      <c r="A132" s="584" t="s">
        <v>489</v>
      </c>
      <c r="B132" s="606"/>
      <c r="C132" s="584" t="s">
        <v>489</v>
      </c>
      <c r="D132" s="606"/>
      <c r="E132" s="584" t="s">
        <v>489</v>
      </c>
      <c r="F132" s="606"/>
      <c r="G132" s="584" t="s">
        <v>489</v>
      </c>
      <c r="H132" s="607"/>
    </row>
    <row r="133" spans="1:8" ht="13.5" outlineLevel="1" x14ac:dyDescent="0.2">
      <c r="A133" s="584" t="s">
        <v>490</v>
      </c>
      <c r="B133" s="606"/>
      <c r="C133" s="584" t="s">
        <v>490</v>
      </c>
      <c r="D133" s="606"/>
      <c r="E133" s="584" t="s">
        <v>490</v>
      </c>
      <c r="F133" s="606"/>
      <c r="G133" s="584" t="s">
        <v>490</v>
      </c>
      <c r="H133" s="607"/>
    </row>
    <row r="134" spans="1:8" ht="13.5" outlineLevel="1" x14ac:dyDescent="0.2">
      <c r="A134" s="584" t="s">
        <v>491</v>
      </c>
      <c r="B134" s="606"/>
      <c r="C134" s="584" t="s">
        <v>491</v>
      </c>
      <c r="D134" s="606"/>
      <c r="E134" s="584" t="s">
        <v>491</v>
      </c>
      <c r="F134" s="606"/>
      <c r="G134" s="584" t="s">
        <v>491</v>
      </c>
      <c r="H134" s="607"/>
    </row>
    <row r="135" spans="1:8" ht="13.5" outlineLevel="1" x14ac:dyDescent="0.2">
      <c r="A135" s="584" t="s">
        <v>492</v>
      </c>
      <c r="B135" s="606"/>
      <c r="C135" s="584" t="s">
        <v>492</v>
      </c>
      <c r="D135" s="606"/>
      <c r="E135" s="584" t="s">
        <v>492</v>
      </c>
      <c r="F135" s="606"/>
      <c r="G135" s="584" t="s">
        <v>492</v>
      </c>
      <c r="H135" s="607"/>
    </row>
    <row r="136" spans="1:8" ht="14.25" thickBot="1" x14ac:dyDescent="0.3">
      <c r="A136" s="585" t="s">
        <v>493</v>
      </c>
      <c r="B136" s="586">
        <f>SUM(B123:B135)</f>
        <v>0</v>
      </c>
      <c r="C136" s="585" t="s">
        <v>493</v>
      </c>
      <c r="D136" s="586">
        <f>SUM(D123:D135)</f>
        <v>0</v>
      </c>
      <c r="E136" s="585" t="s">
        <v>493</v>
      </c>
      <c r="F136" s="586">
        <f>SUM(F123:F135)</f>
        <v>0</v>
      </c>
      <c r="G136" s="585" t="s">
        <v>493</v>
      </c>
      <c r="H136" s="587">
        <f>SUM(H123:H135)</f>
        <v>0</v>
      </c>
    </row>
    <row r="137" spans="1:8" ht="14.25" thickBot="1" x14ac:dyDescent="0.3">
      <c r="A137" s="1435" t="s">
        <v>494</v>
      </c>
      <c r="B137" s="1436"/>
      <c r="C137" s="1436"/>
      <c r="D137" s="1436"/>
      <c r="E137" s="1436"/>
      <c r="F137" s="1436"/>
      <c r="G137" s="1437"/>
      <c r="H137" s="588">
        <f>IF((B136+D136+F136+H136)&gt;$F$3,"Demasiadas horas asignadas",(B136+D136+F136+H136))</f>
        <v>0</v>
      </c>
    </row>
    <row r="138" spans="1:8" ht="13.5" x14ac:dyDescent="0.25">
      <c r="A138" s="591"/>
      <c r="B138" s="591"/>
      <c r="C138" s="591"/>
      <c r="D138" s="591"/>
      <c r="E138" s="591"/>
      <c r="F138" s="591"/>
      <c r="G138" s="591"/>
      <c r="H138" s="592"/>
    </row>
    <row r="139" spans="1:8" ht="13.5" x14ac:dyDescent="0.25">
      <c r="A139" s="591"/>
      <c r="B139" s="591"/>
      <c r="C139" s="591"/>
      <c r="D139" s="591"/>
      <c r="E139" s="591"/>
      <c r="F139" s="591"/>
      <c r="G139" s="591"/>
      <c r="H139" s="592"/>
    </row>
    <row r="140" spans="1:8" ht="13.5" x14ac:dyDescent="0.25">
      <c r="A140" s="591"/>
      <c r="B140" s="591"/>
      <c r="C140" s="591"/>
      <c r="D140" s="591"/>
      <c r="E140" s="591"/>
      <c r="F140" s="591"/>
      <c r="G140" s="591"/>
      <c r="H140" s="592"/>
    </row>
    <row r="143" spans="1:8" ht="18" x14ac:dyDescent="0.25">
      <c r="B143" s="1425" t="s">
        <v>598</v>
      </c>
      <c r="C143" s="1425"/>
      <c r="D143" s="1425"/>
      <c r="E143" s="1431">
        <f>A3</f>
        <v>0</v>
      </c>
      <c r="F143" s="1431"/>
    </row>
    <row r="144" spans="1:8" ht="13.5" thickBot="1" x14ac:dyDescent="0.25">
      <c r="F144" s="567"/>
    </row>
    <row r="145" spans="1:7" ht="16.5" customHeight="1" thickBot="1" x14ac:dyDescent="0.25">
      <c r="A145" s="1438" t="s">
        <v>519</v>
      </c>
      <c r="B145" s="1439"/>
      <c r="C145" s="1439"/>
      <c r="D145" s="1439"/>
      <c r="E145" s="1439"/>
      <c r="F145" s="1439"/>
      <c r="G145" s="1440"/>
    </row>
    <row r="146" spans="1:7" ht="26.25" customHeight="1" outlineLevel="1" thickBot="1" x14ac:dyDescent="0.25">
      <c r="A146" s="1416" t="s">
        <v>496</v>
      </c>
      <c r="B146" s="1417"/>
      <c r="C146" s="1417"/>
      <c r="D146" s="1417"/>
      <c r="E146" s="1418"/>
      <c r="F146" s="593" t="s">
        <v>497</v>
      </c>
      <c r="G146" s="594" t="s">
        <v>495</v>
      </c>
    </row>
    <row r="147" spans="1:7" outlineLevel="1" x14ac:dyDescent="0.2">
      <c r="A147" s="1402" t="s">
        <v>599</v>
      </c>
      <c r="B147" s="1403"/>
      <c r="C147" s="1403"/>
      <c r="D147" s="1403"/>
      <c r="E147" s="1404"/>
      <c r="F147" s="608"/>
      <c r="G147" s="595">
        <f>$D$8-F147</f>
        <v>2944.027397260274</v>
      </c>
    </row>
    <row r="148" spans="1:7" outlineLevel="1" x14ac:dyDescent="0.2">
      <c r="A148" s="1413"/>
      <c r="B148" s="1414"/>
      <c r="C148" s="1414"/>
      <c r="D148" s="1414"/>
      <c r="E148" s="1415"/>
      <c r="F148" s="609"/>
      <c r="G148" s="596">
        <f t="shared" ref="G148:G153" si="0">IF(F148&gt;0,(G147-F148), )</f>
        <v>0</v>
      </c>
    </row>
    <row r="149" spans="1:7" outlineLevel="1" x14ac:dyDescent="0.2">
      <c r="A149" s="1413"/>
      <c r="B149" s="1414"/>
      <c r="C149" s="1414"/>
      <c r="D149" s="1414"/>
      <c r="E149" s="1415"/>
      <c r="F149" s="610"/>
      <c r="G149" s="596">
        <f t="shared" si="0"/>
        <v>0</v>
      </c>
    </row>
    <row r="150" spans="1:7" outlineLevel="1" x14ac:dyDescent="0.2">
      <c r="A150" s="1405"/>
      <c r="B150" s="1406"/>
      <c r="C150" s="1406"/>
      <c r="D150" s="1406"/>
      <c r="E150" s="1407"/>
      <c r="F150" s="611"/>
      <c r="G150" s="596">
        <f t="shared" si="0"/>
        <v>0</v>
      </c>
    </row>
    <row r="151" spans="1:7" outlineLevel="1" x14ac:dyDescent="0.2">
      <c r="A151" s="1405"/>
      <c r="B151" s="1406"/>
      <c r="C151" s="1406"/>
      <c r="D151" s="1406"/>
      <c r="E151" s="1407"/>
      <c r="F151" s="612"/>
      <c r="G151" s="596">
        <f t="shared" si="0"/>
        <v>0</v>
      </c>
    </row>
    <row r="152" spans="1:7" outlineLevel="1" x14ac:dyDescent="0.2">
      <c r="A152" s="1432"/>
      <c r="B152" s="1433"/>
      <c r="C152" s="1433"/>
      <c r="D152" s="1433"/>
      <c r="E152" s="1434"/>
      <c r="F152" s="612"/>
      <c r="G152" s="596">
        <f t="shared" si="0"/>
        <v>0</v>
      </c>
    </row>
    <row r="153" spans="1:7" ht="13.5" outlineLevel="1" thickBot="1" x14ac:dyDescent="0.25">
      <c r="A153" s="1428"/>
      <c r="B153" s="1429"/>
      <c r="C153" s="1429"/>
      <c r="D153" s="1429"/>
      <c r="E153" s="1430"/>
      <c r="F153" s="613"/>
      <c r="G153" s="597">
        <f t="shared" si="0"/>
        <v>0</v>
      </c>
    </row>
    <row r="155" spans="1:7" ht="20.25" x14ac:dyDescent="0.3">
      <c r="G155" s="598">
        <f>D8-(SUM(F147:F153))</f>
        <v>2944.027397260274</v>
      </c>
    </row>
  </sheetData>
  <sheetProtection selectLockedCells="1"/>
  <mergeCells count="77">
    <mergeCell ref="A150:E150"/>
    <mergeCell ref="A151:E151"/>
    <mergeCell ref="A152:E152"/>
    <mergeCell ref="A153:E153"/>
    <mergeCell ref="A146:E146"/>
    <mergeCell ref="A147:E147"/>
    <mergeCell ref="A148:E148"/>
    <mergeCell ref="A149:E149"/>
    <mergeCell ref="A137:G137"/>
    <mergeCell ref="B143:D143"/>
    <mergeCell ref="E143:F143"/>
    <mergeCell ref="A145:G145"/>
    <mergeCell ref="A121:B121"/>
    <mergeCell ref="C121:D121"/>
    <mergeCell ref="E121:F121"/>
    <mergeCell ref="G121:H121"/>
    <mergeCell ref="A111:G111"/>
    <mergeCell ref="B115:D115"/>
    <mergeCell ref="E115:F115"/>
    <mergeCell ref="G115:H115"/>
    <mergeCell ref="A95:B95"/>
    <mergeCell ref="C95:D95"/>
    <mergeCell ref="E95:F95"/>
    <mergeCell ref="G95:H95"/>
    <mergeCell ref="A85:G85"/>
    <mergeCell ref="B89:D89"/>
    <mergeCell ref="E89:F89"/>
    <mergeCell ref="G89:H89"/>
    <mergeCell ref="A69:B69"/>
    <mergeCell ref="C69:D69"/>
    <mergeCell ref="E69:F69"/>
    <mergeCell ref="G69:H69"/>
    <mergeCell ref="A59:G59"/>
    <mergeCell ref="B63:D63"/>
    <mergeCell ref="E63:F63"/>
    <mergeCell ref="G63:H63"/>
    <mergeCell ref="G37:H37"/>
    <mergeCell ref="A43:B43"/>
    <mergeCell ref="C43:D43"/>
    <mergeCell ref="E43:F43"/>
    <mergeCell ref="G43:H43"/>
    <mergeCell ref="B35:E35"/>
    <mergeCell ref="B37:D37"/>
    <mergeCell ref="E37:F37"/>
    <mergeCell ref="A19:B19"/>
    <mergeCell ref="A20:B20"/>
    <mergeCell ref="A21:B21"/>
    <mergeCell ref="A22:B22"/>
    <mergeCell ref="A27:A29"/>
    <mergeCell ref="B27:B29"/>
    <mergeCell ref="D6:E6"/>
    <mergeCell ref="A8:A10"/>
    <mergeCell ref="B8:B10"/>
    <mergeCell ref="G9:H9"/>
    <mergeCell ref="A23:B23"/>
    <mergeCell ref="C17:H17"/>
    <mergeCell ref="G13:H13"/>
    <mergeCell ref="A18:B18"/>
    <mergeCell ref="C18:F18"/>
    <mergeCell ref="G18:H18"/>
    <mergeCell ref="A1:H1"/>
    <mergeCell ref="A2:B2"/>
    <mergeCell ref="A3:B3"/>
    <mergeCell ref="D5:E5"/>
    <mergeCell ref="G5:H5"/>
    <mergeCell ref="K28:K29"/>
    <mergeCell ref="L28:L29"/>
    <mergeCell ref="C27:C29"/>
    <mergeCell ref="D27:D29"/>
    <mergeCell ref="E27:E29"/>
    <mergeCell ref="F27:I27"/>
    <mergeCell ref="J27:L27"/>
    <mergeCell ref="F28:F29"/>
    <mergeCell ref="G28:G29"/>
    <mergeCell ref="H28:H29"/>
    <mergeCell ref="I28:I29"/>
    <mergeCell ref="J28:J29"/>
  </mergeCells>
  <phoneticPr fontId="3" type="noConversion"/>
  <conditionalFormatting sqref="G155">
    <cfRule type="cellIs" dxfId="65" priority="3" stopIfTrue="1" operator="greaterThan">
      <formula>0</formula>
    </cfRule>
  </conditionalFormatting>
  <conditionalFormatting sqref="G147:G153">
    <cfRule type="cellIs" dxfId="64" priority="4" stopIfTrue="1" operator="equal">
      <formula>0</formula>
    </cfRule>
  </conditionalFormatting>
  <conditionalFormatting sqref="H8">
    <cfRule type="cellIs" dxfId="63" priority="1" stopIfTrue="1" operator="lessThan">
      <formula>0</formula>
    </cfRule>
    <cfRule type="cellIs" priority="2" stopIfTrue="1" operator="lessThan">
      <formula>0</formula>
    </cfRule>
  </conditionalFormatting>
  <dataValidations count="9">
    <dataValidation type="list" allowBlank="1" showInputMessage="1" showErrorMessage="1" sqref="D6:E6">
      <formula1>"CONTRATO,BECA"</formula1>
    </dataValidation>
    <dataValidation type="list" allowBlank="1" showInputMessage="1" showErrorMessage="1" sqref="E14">
      <formula1>"Propio,Externo"</formula1>
    </dataValidation>
    <dataValidation type="whole" operator="greaterThan" allowBlank="1" showErrorMessage="1" errorTitle="NÚMERO DE HORAS" error="Esta casilla sólo admite números enteros mayores que cero. " promptTitle="Horas imputadas por tarea" prompt="Señale el número de horas totales que se imputan al proyecto para esta tarea y para la persona que se declara." sqref="F147:F153">
      <formula1>0</formula1>
    </dataValidation>
    <dataValidation type="list" allowBlank="1" showInputMessage="1" showErrorMessage="1" sqref="G37:H37 G63:H63 G89:H89 G115:H115">
      <formula1>"PLANIFICACIÓN INICIAL,MODIFICACION 1,MODIFICACIÓN 2,MODIFICACIÓN 3"</formula1>
    </dataValidation>
    <dataValidation type="list" allowBlank="1" showErrorMessage="1" errorTitle="Escoja una tarea de la lista" error="Si la lista de tareas o su carga horaria han cambiado, por favor, comuníquelo a la OTRI-UCM en el 6472." promptTitle="Asignación de tareas" prompt="Declare la tarea de investigación en la que ha participado la persona cuyas horas se declaran. Sólo puede escoger entre las tareas del listado, que coinciden con las declaradas en la solicitud." sqref="A147:E153">
      <formula1>TAREAS</formula1>
    </dataValidation>
    <dataValidation type="list" showInputMessage="1" showErrorMessage="1" sqref="D3">
      <formula1>CATPROF</formula1>
    </dataValidation>
    <dataValidation type="date" operator="lessThanOrEqual" allowBlank="1" showInputMessage="1" showErrorMessage="1" errorTitle="ERROR EN FECHA" error="La fecha de finalización del último trimestre presupuestado no puede superar la del final del proyecto. " sqref="H120">
      <formula1>B14</formula1>
    </dataValidation>
    <dataValidation type="date" operator="greaterThan" allowBlank="1" showInputMessage="1" showErrorMessage="1" errorTitle="ERROR EN FECHA" error="Debe introducir un valor posterior a fecha fin del último trimestre presupuestado_x000a_" sqref="A120 A68 A94">
      <formula1>H42</formula1>
    </dataValidation>
    <dataValidation type="date" operator="greaterThanOrEqual" allowBlank="1" showInputMessage="1" showErrorMessage="1" errorTitle="ERROR EN FECHA " error="Debe introducir una fecha que sea igual o posterior a la fecha de inicio del proyecto" sqref="A42">
      <formula1>B13</formula1>
    </dataValidation>
  </dataValidations>
  <hyperlinks>
    <hyperlink ref="A18:B18" location="'Planificación contratos'!A1" display="Volver a planificación de contratos"/>
  </hyperlinks>
  <pageMargins left="0.75" right="0.75" top="1" bottom="1" header="0" footer="0"/>
  <headerFooter alignWithMargins="0"/>
  <drawing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8"/>
  </sheetPr>
  <dimension ref="A1:N155"/>
  <sheetViews>
    <sheetView showGridLines="0" zoomScale="70" workbookViewId="0">
      <selection sqref="A1:H1"/>
    </sheetView>
  </sheetViews>
  <sheetFormatPr baseColWidth="10" defaultColWidth="11.42578125" defaultRowHeight="12.75" outlineLevelRow="1" x14ac:dyDescent="0.2"/>
  <cols>
    <col min="1" max="8" width="22.7109375" style="553" customWidth="1"/>
    <col min="9" max="9" width="17.140625" style="548" bestFit="1" customWidth="1"/>
    <col min="10" max="10" width="29.140625" style="548" bestFit="1" customWidth="1"/>
    <col min="11" max="11" width="13.42578125" style="548" bestFit="1" customWidth="1"/>
    <col min="12" max="12" width="14.85546875" style="548" bestFit="1" customWidth="1"/>
    <col min="13" max="13" width="13.42578125" style="548" bestFit="1" customWidth="1"/>
    <col min="14" max="16384" width="11.42578125" style="548"/>
  </cols>
  <sheetData>
    <row r="1" spans="1:10" ht="61.5" customHeight="1" thickBot="1" x14ac:dyDescent="0.25">
      <c r="A1" s="1441" t="s">
        <v>597</v>
      </c>
      <c r="B1" s="1442"/>
      <c r="C1" s="1442"/>
      <c r="D1" s="1442"/>
      <c r="E1" s="1442"/>
      <c r="F1" s="1442"/>
      <c r="G1" s="1442"/>
      <c r="H1" s="1442"/>
    </row>
    <row r="2" spans="1:10" ht="14.25" customHeight="1" thickBot="1" x14ac:dyDescent="0.25">
      <c r="A2" s="1438" t="s">
        <v>226</v>
      </c>
      <c r="B2" s="1448"/>
      <c r="C2" s="549" t="s">
        <v>468</v>
      </c>
      <c r="D2" s="550" t="s">
        <v>469</v>
      </c>
      <c r="E2" s="551" t="s">
        <v>470</v>
      </c>
      <c r="F2" s="551" t="s">
        <v>471</v>
      </c>
      <c r="G2" s="551" t="s">
        <v>472</v>
      </c>
      <c r="H2" s="551" t="s">
        <v>473</v>
      </c>
    </row>
    <row r="3" spans="1:10" ht="15.75" thickBot="1" x14ac:dyDescent="0.25">
      <c r="A3" s="1449"/>
      <c r="B3" s="1450"/>
      <c r="C3" s="599"/>
      <c r="D3" s="600" t="s">
        <v>228</v>
      </c>
      <c r="E3" s="600"/>
      <c r="F3" s="552">
        <f>IF($E$14="Propio",987,1470)</f>
        <v>1470</v>
      </c>
      <c r="G3" s="741">
        <f>B30</f>
        <v>40909</v>
      </c>
      <c r="H3" s="741">
        <f>C30</f>
        <v>41639</v>
      </c>
    </row>
    <row r="4" spans="1:10" ht="27" thickBot="1" x14ac:dyDescent="0.25">
      <c r="A4" s="546"/>
      <c r="B4" s="547"/>
      <c r="C4" s="547"/>
      <c r="D4" s="547"/>
      <c r="E4" s="547"/>
      <c r="F4" s="547"/>
      <c r="G4" s="547"/>
      <c r="H4" s="547"/>
    </row>
    <row r="5" spans="1:10" ht="16.5" thickBot="1" x14ac:dyDescent="0.3">
      <c r="A5" s="210" t="s">
        <v>635</v>
      </c>
      <c r="B5" s="211">
        <f>'Solicitud para cumplimentar'!B4:J4</f>
        <v>0</v>
      </c>
      <c r="D5" s="1446" t="s">
        <v>382</v>
      </c>
      <c r="E5" s="1447"/>
      <c r="G5" s="1452" t="s">
        <v>772</v>
      </c>
      <c r="H5" s="1452"/>
      <c r="I5" s="566"/>
      <c r="J5" s="355"/>
    </row>
    <row r="6" spans="1:10" ht="32.25" thickBot="1" x14ac:dyDescent="0.3">
      <c r="A6" s="213" t="s">
        <v>636</v>
      </c>
      <c r="B6" s="214">
        <f>'Solicitud para cumplimentar'!B6:M6</f>
        <v>0</v>
      </c>
      <c r="D6" s="1444"/>
      <c r="E6" s="1445"/>
      <c r="G6" s="554" t="s">
        <v>766</v>
      </c>
      <c r="H6" s="555" t="s">
        <v>767</v>
      </c>
    </row>
    <row r="7" spans="1:10" ht="32.25" thickBot="1" x14ac:dyDescent="0.3">
      <c r="A7" s="213" t="s">
        <v>637</v>
      </c>
      <c r="B7" s="214">
        <f>'Solicitud para cumplimentar'!B8:M8</f>
        <v>0</v>
      </c>
      <c r="D7" s="554" t="s">
        <v>600</v>
      </c>
      <c r="E7" s="555" t="s">
        <v>518</v>
      </c>
      <c r="G7" s="742">
        <f>$K$30</f>
        <v>2944.027397260274</v>
      </c>
      <c r="H7" s="743">
        <f>$H$59+$H$85+$H$111+$H$137</f>
        <v>0</v>
      </c>
    </row>
    <row r="8" spans="1:10" ht="33" thickBot="1" x14ac:dyDescent="0.35">
      <c r="A8" s="1443" t="s">
        <v>638</v>
      </c>
      <c r="B8" s="1451">
        <f>'Solicitud para cumplimentar'!B7:M7</f>
        <v>0</v>
      </c>
      <c r="C8" s="556"/>
      <c r="D8" s="557">
        <f>K30</f>
        <v>2944.027397260274</v>
      </c>
      <c r="E8" s="557">
        <f>SUM(F147:F153)</f>
        <v>0</v>
      </c>
      <c r="G8" s="555" t="s">
        <v>770</v>
      </c>
      <c r="H8" s="744">
        <f>G7-H7</f>
        <v>2944.027397260274</v>
      </c>
    </row>
    <row r="9" spans="1:10" ht="30.75" customHeight="1" thickBot="1" x14ac:dyDescent="0.3">
      <c r="A9" s="1443"/>
      <c r="B9" s="1451"/>
      <c r="G9" s="1453" t="s">
        <v>773</v>
      </c>
      <c r="H9" s="1453"/>
    </row>
    <row r="10" spans="1:10" ht="32.25" thickBot="1" x14ac:dyDescent="0.3">
      <c r="A10" s="1443"/>
      <c r="B10" s="1451"/>
      <c r="D10" s="554" t="s">
        <v>601</v>
      </c>
      <c r="E10" s="558">
        <f>'Planificación contratos'!D10</f>
        <v>60000</v>
      </c>
      <c r="G10" s="745" t="s">
        <v>769</v>
      </c>
      <c r="H10" s="555" t="s">
        <v>775</v>
      </c>
    </row>
    <row r="11" spans="1:10" ht="32.25" thickBot="1" x14ac:dyDescent="0.3">
      <c r="A11" s="213" t="s">
        <v>671</v>
      </c>
      <c r="B11" s="214">
        <f>'Solicitud para cumplimentar'!B9:M9</f>
        <v>0</v>
      </c>
      <c r="D11" s="554" t="s">
        <v>602</v>
      </c>
      <c r="E11" s="558">
        <f>J30</f>
        <v>13.461151902621513</v>
      </c>
      <c r="G11" s="748">
        <f>$L$30</f>
        <v>39630</v>
      </c>
      <c r="H11" s="746">
        <f>$A$40</f>
        <v>0</v>
      </c>
    </row>
    <row r="12" spans="1:10" ht="48.75" thickBot="1" x14ac:dyDescent="0.35">
      <c r="A12" s="213" t="s">
        <v>375</v>
      </c>
      <c r="B12" s="214"/>
      <c r="D12" s="554" t="s">
        <v>603</v>
      </c>
      <c r="E12" s="559">
        <f>E11*D8</f>
        <v>39630</v>
      </c>
      <c r="G12" s="555" t="s">
        <v>771</v>
      </c>
      <c r="H12" s="747">
        <f>G11-H11</f>
        <v>39630</v>
      </c>
      <c r="J12" s="354"/>
    </row>
    <row r="13" spans="1:10" ht="48.75" customHeight="1" thickBot="1" x14ac:dyDescent="0.3">
      <c r="A13" s="213" t="s">
        <v>376</v>
      </c>
      <c r="B13" s="215">
        <f>'Solicitud para cumplimentar'!C11</f>
        <v>0</v>
      </c>
      <c r="D13" s="554" t="s">
        <v>604</v>
      </c>
      <c r="E13" s="558">
        <f>'Planificación contratos'!G10</f>
        <v>37519.876322622069</v>
      </c>
      <c r="G13" s="1453" t="s">
        <v>774</v>
      </c>
      <c r="H13" s="1453"/>
    </row>
    <row r="14" spans="1:10" ht="48.75" thickBot="1" x14ac:dyDescent="0.35">
      <c r="A14" s="216" t="s">
        <v>377</v>
      </c>
      <c r="B14" s="217">
        <f>'Solicitud para cumplimentar'!F11</f>
        <v>0</v>
      </c>
      <c r="D14" s="554" t="s">
        <v>517</v>
      </c>
      <c r="E14" s="601" t="s">
        <v>768</v>
      </c>
      <c r="G14" s="555" t="s">
        <v>771</v>
      </c>
      <c r="H14" s="747">
        <f>$D$8-$E$8</f>
        <v>2944.027397260274</v>
      </c>
      <c r="I14" s="757"/>
      <c r="J14" s="758"/>
    </row>
    <row r="15" spans="1:10" ht="31.5" x14ac:dyDescent="0.25">
      <c r="A15" s="218" t="s">
        <v>445</v>
      </c>
      <c r="B15" s="219" t="str">
        <f>'Programación,alta,seguimiento'!B12</f>
        <v>numero</v>
      </c>
    </row>
    <row r="16" spans="1:10" ht="15.75" x14ac:dyDescent="0.25">
      <c r="A16" s="218"/>
      <c r="B16" s="219"/>
    </row>
    <row r="17" spans="1:14" ht="15" x14ac:dyDescent="0.2">
      <c r="A17" s="548"/>
      <c r="B17" s="548"/>
      <c r="C17" s="1346" t="s">
        <v>336</v>
      </c>
      <c r="D17" s="1346"/>
      <c r="E17" s="1346"/>
      <c r="F17" s="1346"/>
      <c r="G17" s="1346"/>
      <c r="H17" s="1346"/>
    </row>
    <row r="18" spans="1:14" ht="18.75" thickBot="1" x14ac:dyDescent="0.3">
      <c r="A18" s="1454" t="s">
        <v>298</v>
      </c>
      <c r="B18" s="1455"/>
      <c r="C18" s="1478" t="s">
        <v>479</v>
      </c>
      <c r="D18" s="1479"/>
      <c r="E18" s="1479"/>
      <c r="F18" s="1480"/>
      <c r="G18" s="1478" t="s">
        <v>335</v>
      </c>
      <c r="H18" s="1480"/>
    </row>
    <row r="19" spans="1:14" ht="31.5" x14ac:dyDescent="0.2">
      <c r="A19" s="1457" t="str">
        <f>'Planificación contratos'!A21</f>
        <v>Categoría profesional</v>
      </c>
      <c r="B19" s="1458"/>
      <c r="C19" s="560" t="str">
        <f>'Planificación contratos'!C21</f>
        <v>Nº contratos</v>
      </c>
      <c r="D19" s="561" t="str">
        <f>'Planificación contratos'!D21</f>
        <v xml:space="preserve">Nº de horas </v>
      </c>
      <c r="E19" s="561" t="str">
        <f>'Planificación contratos'!E21</f>
        <v>Nº horas concedidas</v>
      </c>
      <c r="F19" s="562" t="str">
        <f>'Planificación contratos'!F21</f>
        <v>Remanente horas</v>
      </c>
      <c r="G19" s="563" t="str">
        <f>'Planificación contratos'!G21</f>
        <v>Gasto total contratos</v>
      </c>
      <c r="H19" s="564" t="str">
        <f>'Planificación contratos'!H21</f>
        <v>Precio / hora MEDIO</v>
      </c>
      <c r="J19" s="565"/>
      <c r="K19" s="565"/>
      <c r="L19" s="565"/>
      <c r="M19" s="565"/>
      <c r="N19" s="565"/>
    </row>
    <row r="20" spans="1:14" x14ac:dyDescent="0.2">
      <c r="A20" s="1349" t="str">
        <f>'Planificación contratos'!A22</f>
        <v>DOCTOR</v>
      </c>
      <c r="B20" s="1350"/>
      <c r="C20" s="511">
        <f>'Planificación contratos'!C22</f>
        <v>30</v>
      </c>
      <c r="D20" s="536">
        <f>'Planificación contratos'!D22</f>
        <v>88320.821917808222</v>
      </c>
      <c r="E20" s="543">
        <f>'Planificación contratos'!E22</f>
        <v>0</v>
      </c>
      <c r="F20" s="512">
        <f>'Planificación contratos'!F22</f>
        <v>-88320.821917808222</v>
      </c>
      <c r="G20" s="497">
        <f>'Planificación contratos'!G22</f>
        <v>1188900</v>
      </c>
      <c r="H20" s="502">
        <f>'Planificación contratos'!H22</f>
        <v>13.461151902621513</v>
      </c>
    </row>
    <row r="21" spans="1:14" ht="16.5" customHeight="1" x14ac:dyDescent="0.2">
      <c r="A21" s="1351" t="str">
        <f>'Planificación contratos'!A23</f>
        <v>LICENCIADO / INGENIERO</v>
      </c>
      <c r="B21" s="1352"/>
      <c r="C21" s="499">
        <f>'Planificación contratos'!C23</f>
        <v>0</v>
      </c>
      <c r="D21" s="537">
        <f>'Planificación contratos'!D23</f>
        <v>0</v>
      </c>
      <c r="E21" s="544">
        <f>'Planificación contratos'!E23</f>
        <v>0</v>
      </c>
      <c r="F21" s="508">
        <f>'Planificación contratos'!F23</f>
        <v>0</v>
      </c>
      <c r="G21" s="498">
        <f>'Planificación contratos'!G23</f>
        <v>0</v>
      </c>
      <c r="H21" s="503">
        <f>'Planificación contratos'!H23</f>
        <v>0</v>
      </c>
    </row>
    <row r="22" spans="1:14" ht="16.5" customHeight="1" x14ac:dyDescent="0.2">
      <c r="A22" s="1351" t="str">
        <f>'Planificación contratos'!A24</f>
        <v>DIPLOMADO/ INGENIERO TÉCNICO</v>
      </c>
      <c r="B22" s="1352"/>
      <c r="C22" s="500">
        <f>'Planificación contratos'!C24</f>
        <v>0</v>
      </c>
      <c r="D22" s="538">
        <f>'Planificación contratos'!D24</f>
        <v>0</v>
      </c>
      <c r="E22" s="544">
        <f>'Planificación contratos'!E24</f>
        <v>0</v>
      </c>
      <c r="F22" s="509">
        <f>'Planificación contratos'!F24</f>
        <v>0</v>
      </c>
      <c r="G22" s="498">
        <f>'Planificación contratos'!G24</f>
        <v>0</v>
      </c>
      <c r="H22" s="503">
        <f>'Planificación contratos'!H24</f>
        <v>0</v>
      </c>
    </row>
    <row r="23" spans="1:14" s="565" customFormat="1" ht="16.5" customHeight="1" thickBot="1" x14ac:dyDescent="0.25">
      <c r="A23" s="1354" t="str">
        <f>'Planificación contratos'!A25</f>
        <v>ENSEÑANZAS MEDIAS</v>
      </c>
      <c r="B23" s="1355"/>
      <c r="C23" s="506">
        <f>'Planificación contratos'!C25</f>
        <v>0</v>
      </c>
      <c r="D23" s="539">
        <f>'Planificación contratos'!D25</f>
        <v>0</v>
      </c>
      <c r="E23" s="545">
        <f>'Planificación contratos'!E25</f>
        <v>0</v>
      </c>
      <c r="F23" s="510">
        <f>'Planificación contratos'!F25</f>
        <v>0</v>
      </c>
      <c r="G23" s="507">
        <f>'Planificación contratos'!G25</f>
        <v>0</v>
      </c>
      <c r="H23" s="501">
        <f>'Planificación contratos'!H25</f>
        <v>0</v>
      </c>
    </row>
    <row r="24" spans="1:14" x14ac:dyDescent="0.2">
      <c r="A24" s="548"/>
      <c r="B24" s="548"/>
      <c r="C24" s="548"/>
      <c r="D24" s="548"/>
      <c r="E24" s="548"/>
      <c r="F24" s="548"/>
      <c r="G24" s="548"/>
      <c r="H24" s="548"/>
    </row>
    <row r="25" spans="1:14" x14ac:dyDescent="0.2">
      <c r="A25" s="548"/>
      <c r="B25" s="548"/>
      <c r="C25" s="548"/>
      <c r="D25" s="548"/>
      <c r="E25" s="548"/>
      <c r="F25" s="548"/>
      <c r="G25" s="548"/>
      <c r="H25" s="548"/>
    </row>
    <row r="26" spans="1:14" ht="13.5" thickBot="1" x14ac:dyDescent="0.25">
      <c r="A26" s="548"/>
      <c r="B26" s="548"/>
      <c r="C26" s="548"/>
      <c r="D26" s="548"/>
      <c r="E26" s="548"/>
      <c r="F26" s="548"/>
      <c r="G26" s="548"/>
      <c r="H26" s="548"/>
    </row>
    <row r="27" spans="1:14" ht="13.5" thickBot="1" x14ac:dyDescent="0.25">
      <c r="A27" s="1408" t="s">
        <v>68</v>
      </c>
      <c r="B27" s="1470" t="s">
        <v>69</v>
      </c>
      <c r="C27" s="1467" t="s">
        <v>70</v>
      </c>
      <c r="D27" s="1461" t="s">
        <v>71</v>
      </c>
      <c r="E27" s="1464" t="s">
        <v>76</v>
      </c>
      <c r="F27" s="1473" t="s">
        <v>72</v>
      </c>
      <c r="G27" s="1474"/>
      <c r="H27" s="1474"/>
      <c r="I27" s="1475"/>
      <c r="J27" s="1473" t="s">
        <v>73</v>
      </c>
      <c r="K27" s="1474"/>
      <c r="L27" s="1475"/>
    </row>
    <row r="28" spans="1:14" x14ac:dyDescent="0.2">
      <c r="A28" s="1409"/>
      <c r="B28" s="1471"/>
      <c r="C28" s="1468"/>
      <c r="D28" s="1462"/>
      <c r="E28" s="1465"/>
      <c r="F28" s="1476" t="s">
        <v>77</v>
      </c>
      <c r="G28" s="1462" t="s">
        <v>74</v>
      </c>
      <c r="H28" s="1462" t="s">
        <v>78</v>
      </c>
      <c r="I28" s="1459" t="s">
        <v>75</v>
      </c>
      <c r="J28" s="1409" t="s">
        <v>79</v>
      </c>
      <c r="K28" s="1462" t="s">
        <v>81</v>
      </c>
      <c r="L28" s="1459" t="s">
        <v>80</v>
      </c>
    </row>
    <row r="29" spans="1:14" ht="13.5" thickBot="1" x14ac:dyDescent="0.25">
      <c r="A29" s="1410"/>
      <c r="B29" s="1472"/>
      <c r="C29" s="1469"/>
      <c r="D29" s="1463"/>
      <c r="E29" s="1466"/>
      <c r="F29" s="1477"/>
      <c r="G29" s="1463"/>
      <c r="H29" s="1463"/>
      <c r="I29" s="1460"/>
      <c r="J29" s="1410"/>
      <c r="K29" s="1463"/>
      <c r="L29" s="1460"/>
    </row>
    <row r="30" spans="1:14" x14ac:dyDescent="0.2">
      <c r="A30" s="665">
        <f>F3</f>
        <v>1470</v>
      </c>
      <c r="B30" s="666">
        <v>40909</v>
      </c>
      <c r="C30" s="667">
        <v>41639</v>
      </c>
      <c r="D30" s="668">
        <f>C30-B30+1</f>
        <v>731</v>
      </c>
      <c r="E30" s="669">
        <f>(A30*D30)/365</f>
        <v>2944.027397260274</v>
      </c>
      <c r="F30" s="670">
        <v>30000</v>
      </c>
      <c r="G30" s="671">
        <f>F30</f>
        <v>30000</v>
      </c>
      <c r="H30" s="672">
        <v>0.32100000000000001</v>
      </c>
      <c r="I30" s="673">
        <f>G30*H30</f>
        <v>9630</v>
      </c>
      <c r="J30" s="673">
        <f>(F30+I30)/E30</f>
        <v>13.461151902621513</v>
      </c>
      <c r="K30" s="674">
        <f>E30</f>
        <v>2944.027397260274</v>
      </c>
      <c r="L30" s="675">
        <f>J30*K30</f>
        <v>39630</v>
      </c>
    </row>
    <row r="31" spans="1:14" ht="14.25" customHeight="1" x14ac:dyDescent="0.2">
      <c r="A31" s="341"/>
      <c r="B31" s="341"/>
      <c r="C31" s="342"/>
      <c r="D31" s="342"/>
      <c r="E31" s="342"/>
      <c r="F31" s="342"/>
      <c r="G31" s="342"/>
      <c r="H31" s="342"/>
    </row>
    <row r="32" spans="1:14" ht="14.25" customHeight="1" x14ac:dyDescent="0.2"/>
    <row r="34" spans="1:14" x14ac:dyDescent="0.2">
      <c r="B34" s="567"/>
      <c r="C34" s="567"/>
      <c r="D34" s="567"/>
      <c r="E34" s="567"/>
    </row>
    <row r="35" spans="1:14" ht="14.25" customHeight="1" x14ac:dyDescent="0.2">
      <c r="B35" s="1456"/>
      <c r="C35" s="1456"/>
      <c r="D35" s="1456"/>
      <c r="E35" s="1456"/>
    </row>
    <row r="36" spans="1:14" ht="14.25" customHeight="1" x14ac:dyDescent="0.2">
      <c r="C36" s="567"/>
    </row>
    <row r="37" spans="1:14" ht="32.25" customHeight="1" x14ac:dyDescent="0.25">
      <c r="A37" s="568" t="s">
        <v>379</v>
      </c>
      <c r="B37" s="1425" t="s">
        <v>596</v>
      </c>
      <c r="C37" s="1425"/>
      <c r="D37" s="1425"/>
      <c r="E37" s="1419">
        <f>A3</f>
        <v>0</v>
      </c>
      <c r="F37" s="1420"/>
      <c r="G37" s="1426" t="s">
        <v>608</v>
      </c>
      <c r="H37" s="1427"/>
    </row>
    <row r="38" spans="1:14" ht="26.25" x14ac:dyDescent="0.25">
      <c r="A38" s="571">
        <f>H59*E11</f>
        <v>0</v>
      </c>
      <c r="B38" s="572"/>
      <c r="C38" s="572"/>
      <c r="D38" s="569" t="s">
        <v>402</v>
      </c>
      <c r="E38" s="570">
        <f>'Solicitud para cumplimentar'!D3</f>
        <v>2016</v>
      </c>
      <c r="F38" s="572"/>
      <c r="G38" s="602" t="s">
        <v>609</v>
      </c>
      <c r="H38" s="603"/>
    </row>
    <row r="39" spans="1:14" ht="43.5" customHeight="1" x14ac:dyDescent="0.25">
      <c r="A39" s="574" t="s">
        <v>380</v>
      </c>
      <c r="B39" s="572"/>
      <c r="C39" s="572"/>
      <c r="D39" s="569"/>
      <c r="E39" s="570"/>
      <c r="F39" s="572"/>
      <c r="G39" s="575" t="s">
        <v>381</v>
      </c>
      <c r="H39" s="576">
        <f>'Planificación contratos'!D14</f>
        <v>9730.7769619475694</v>
      </c>
    </row>
    <row r="40" spans="1:14" ht="18" x14ac:dyDescent="0.25">
      <c r="A40" s="571">
        <f>A38+A64+A90+A116</f>
        <v>0</v>
      </c>
      <c r="B40" s="572"/>
      <c r="C40" s="572"/>
      <c r="D40" s="569"/>
      <c r="E40" s="570"/>
      <c r="F40" s="572"/>
      <c r="G40" s="577"/>
      <c r="H40" s="578"/>
      <c r="J40" s="579"/>
      <c r="K40" s="579"/>
      <c r="L40" s="579"/>
      <c r="M40" s="579"/>
      <c r="N40" s="579"/>
    </row>
    <row r="41" spans="1:14" ht="18" customHeight="1" x14ac:dyDescent="0.2">
      <c r="A41" s="580" t="s">
        <v>611</v>
      </c>
      <c r="B41" s="580" t="s">
        <v>612</v>
      </c>
      <c r="C41" s="581" t="s">
        <v>611</v>
      </c>
      <c r="D41" s="581" t="s">
        <v>612</v>
      </c>
      <c r="E41" s="581" t="s">
        <v>611</v>
      </c>
      <c r="F41" s="581" t="s">
        <v>612</v>
      </c>
      <c r="G41" s="581" t="s">
        <v>611</v>
      </c>
      <c r="H41" s="581" t="s">
        <v>612</v>
      </c>
    </row>
    <row r="42" spans="1:14" ht="18" customHeight="1" thickBot="1" x14ac:dyDescent="0.25">
      <c r="A42" s="604"/>
      <c r="B42" s="605"/>
      <c r="C42" s="605"/>
      <c r="D42" s="605"/>
      <c r="E42" s="605"/>
      <c r="F42" s="605"/>
      <c r="G42" s="605"/>
      <c r="H42" s="605"/>
    </row>
    <row r="43" spans="1:14" ht="16.5" customHeight="1" thickBot="1" x14ac:dyDescent="0.3">
      <c r="A43" s="1411" t="s">
        <v>474</v>
      </c>
      <c r="B43" s="1412"/>
      <c r="C43" s="1411" t="s">
        <v>475</v>
      </c>
      <c r="D43" s="1412"/>
      <c r="E43" s="1411" t="s">
        <v>476</v>
      </c>
      <c r="F43" s="1412"/>
      <c r="G43" s="1411" t="s">
        <v>477</v>
      </c>
      <c r="H43" s="1421"/>
      <c r="J43" s="582"/>
    </row>
    <row r="44" spans="1:14" s="579" customFormat="1" ht="33" customHeight="1" outlineLevel="1" thickBot="1" x14ac:dyDescent="0.25">
      <c r="A44" s="583" t="s">
        <v>478</v>
      </c>
      <c r="B44" s="583" t="s">
        <v>479</v>
      </c>
      <c r="C44" s="583" t="s">
        <v>478</v>
      </c>
      <c r="D44" s="583" t="s">
        <v>479</v>
      </c>
      <c r="E44" s="583" t="s">
        <v>478</v>
      </c>
      <c r="F44" s="583" t="s">
        <v>479</v>
      </c>
      <c r="G44" s="583" t="s">
        <v>478</v>
      </c>
      <c r="H44" s="583" t="s">
        <v>479</v>
      </c>
      <c r="J44" s="548"/>
      <c r="K44" s="548"/>
      <c r="L44" s="548"/>
      <c r="M44" s="548"/>
      <c r="N44" s="548"/>
    </row>
    <row r="45" spans="1:14" ht="13.5" outlineLevel="1" x14ac:dyDescent="0.2">
      <c r="A45" s="584" t="s">
        <v>480</v>
      </c>
      <c r="B45" s="606"/>
      <c r="C45" s="584" t="s">
        <v>480</v>
      </c>
      <c r="D45" s="606"/>
      <c r="E45" s="584" t="s">
        <v>480</v>
      </c>
      <c r="F45" s="606"/>
      <c r="G45" s="584" t="s">
        <v>480</v>
      </c>
      <c r="H45" s="607"/>
    </row>
    <row r="46" spans="1:14" ht="13.5" outlineLevel="1" x14ac:dyDescent="0.2">
      <c r="A46" s="584" t="s">
        <v>481</v>
      </c>
      <c r="B46" s="606"/>
      <c r="C46" s="584" t="s">
        <v>481</v>
      </c>
      <c r="D46" s="606"/>
      <c r="E46" s="584" t="s">
        <v>481</v>
      </c>
      <c r="F46" s="606"/>
      <c r="G46" s="584" t="s">
        <v>481</v>
      </c>
      <c r="H46" s="607"/>
    </row>
    <row r="47" spans="1:14" ht="12.75" customHeight="1" outlineLevel="1" x14ac:dyDescent="0.2">
      <c r="A47" s="584" t="s">
        <v>482</v>
      </c>
      <c r="B47" s="606"/>
      <c r="C47" s="584" t="s">
        <v>482</v>
      </c>
      <c r="D47" s="606"/>
      <c r="E47" s="584" t="s">
        <v>482</v>
      </c>
      <c r="F47" s="606"/>
      <c r="G47" s="584" t="s">
        <v>482</v>
      </c>
      <c r="H47" s="607"/>
      <c r="I47" s="582"/>
    </row>
    <row r="48" spans="1:14" ht="13.5" outlineLevel="1" x14ac:dyDescent="0.2">
      <c r="A48" s="584" t="s">
        <v>483</v>
      </c>
      <c r="B48" s="606"/>
      <c r="C48" s="584" t="s">
        <v>483</v>
      </c>
      <c r="D48" s="606"/>
      <c r="E48" s="584" t="s">
        <v>483</v>
      </c>
      <c r="F48" s="606"/>
      <c r="G48" s="584" t="s">
        <v>483</v>
      </c>
      <c r="H48" s="607"/>
    </row>
    <row r="49" spans="1:8" ht="14.25" customHeight="1" outlineLevel="1" x14ac:dyDescent="0.2">
      <c r="A49" s="584" t="s">
        <v>484</v>
      </c>
      <c r="B49" s="606"/>
      <c r="C49" s="584" t="s">
        <v>484</v>
      </c>
      <c r="D49" s="606"/>
      <c r="E49" s="584" t="s">
        <v>484</v>
      </c>
      <c r="F49" s="606"/>
      <c r="G49" s="584" t="s">
        <v>484</v>
      </c>
      <c r="H49" s="607"/>
    </row>
    <row r="50" spans="1:8" ht="13.5" outlineLevel="1" x14ac:dyDescent="0.2">
      <c r="A50" s="584" t="s">
        <v>485</v>
      </c>
      <c r="B50" s="606"/>
      <c r="C50" s="584" t="s">
        <v>485</v>
      </c>
      <c r="D50" s="606"/>
      <c r="E50" s="584" t="s">
        <v>485</v>
      </c>
      <c r="F50" s="606"/>
      <c r="G50" s="584" t="s">
        <v>485</v>
      </c>
      <c r="H50" s="607"/>
    </row>
    <row r="51" spans="1:8" ht="13.5" outlineLevel="1" x14ac:dyDescent="0.2">
      <c r="A51" s="584" t="s">
        <v>486</v>
      </c>
      <c r="B51" s="606"/>
      <c r="C51" s="584" t="s">
        <v>486</v>
      </c>
      <c r="D51" s="606"/>
      <c r="E51" s="584" t="s">
        <v>486</v>
      </c>
      <c r="F51" s="606"/>
      <c r="G51" s="584" t="s">
        <v>486</v>
      </c>
      <c r="H51" s="607"/>
    </row>
    <row r="52" spans="1:8" ht="13.5" outlineLevel="1" x14ac:dyDescent="0.2">
      <c r="A52" s="584" t="s">
        <v>487</v>
      </c>
      <c r="B52" s="606"/>
      <c r="C52" s="584" t="s">
        <v>487</v>
      </c>
      <c r="D52" s="606"/>
      <c r="E52" s="584" t="s">
        <v>487</v>
      </c>
      <c r="F52" s="606"/>
      <c r="G52" s="584" t="s">
        <v>487</v>
      </c>
      <c r="H52" s="607"/>
    </row>
    <row r="53" spans="1:8" ht="13.5" outlineLevel="1" x14ac:dyDescent="0.2">
      <c r="A53" s="584" t="s">
        <v>488</v>
      </c>
      <c r="B53" s="606"/>
      <c r="C53" s="584" t="s">
        <v>488</v>
      </c>
      <c r="D53" s="606"/>
      <c r="E53" s="584" t="s">
        <v>488</v>
      </c>
      <c r="F53" s="606"/>
      <c r="G53" s="584" t="s">
        <v>488</v>
      </c>
      <c r="H53" s="607"/>
    </row>
    <row r="54" spans="1:8" ht="13.5" outlineLevel="1" x14ac:dyDescent="0.2">
      <c r="A54" s="584" t="s">
        <v>489</v>
      </c>
      <c r="B54" s="606"/>
      <c r="C54" s="584" t="s">
        <v>489</v>
      </c>
      <c r="D54" s="606"/>
      <c r="E54" s="584" t="s">
        <v>489</v>
      </c>
      <c r="F54" s="606"/>
      <c r="G54" s="584" t="s">
        <v>489</v>
      </c>
      <c r="H54" s="607"/>
    </row>
    <row r="55" spans="1:8" ht="13.5" outlineLevel="1" x14ac:dyDescent="0.2">
      <c r="A55" s="584" t="s">
        <v>490</v>
      </c>
      <c r="B55" s="606"/>
      <c r="C55" s="584" t="s">
        <v>490</v>
      </c>
      <c r="D55" s="606"/>
      <c r="E55" s="584" t="s">
        <v>490</v>
      </c>
      <c r="F55" s="606"/>
      <c r="G55" s="584" t="s">
        <v>490</v>
      </c>
      <c r="H55" s="607"/>
    </row>
    <row r="56" spans="1:8" ht="13.5" outlineLevel="1" x14ac:dyDescent="0.2">
      <c r="A56" s="584" t="s">
        <v>491</v>
      </c>
      <c r="B56" s="606"/>
      <c r="C56" s="584" t="s">
        <v>491</v>
      </c>
      <c r="D56" s="606"/>
      <c r="E56" s="584" t="s">
        <v>491</v>
      </c>
      <c r="F56" s="606"/>
      <c r="G56" s="584" t="s">
        <v>491</v>
      </c>
      <c r="H56" s="607"/>
    </row>
    <row r="57" spans="1:8" ht="13.5" outlineLevel="1" x14ac:dyDescent="0.2">
      <c r="A57" s="584" t="s">
        <v>492</v>
      </c>
      <c r="B57" s="606"/>
      <c r="C57" s="584" t="s">
        <v>492</v>
      </c>
      <c r="D57" s="606"/>
      <c r="E57" s="584" t="s">
        <v>492</v>
      </c>
      <c r="F57" s="606"/>
      <c r="G57" s="584" t="s">
        <v>492</v>
      </c>
      <c r="H57" s="607"/>
    </row>
    <row r="58" spans="1:8" ht="14.25" thickBot="1" x14ac:dyDescent="0.3">
      <c r="A58" s="585" t="s">
        <v>493</v>
      </c>
      <c r="B58" s="586">
        <f>SUM(B45:B57)</f>
        <v>0</v>
      </c>
      <c r="C58" s="585" t="s">
        <v>493</v>
      </c>
      <c r="D58" s="586">
        <f>SUM(D45:D57)</f>
        <v>0</v>
      </c>
      <c r="E58" s="585" t="s">
        <v>493</v>
      </c>
      <c r="F58" s="586">
        <f>SUM(F45:F57)</f>
        <v>0</v>
      </c>
      <c r="G58" s="585" t="s">
        <v>493</v>
      </c>
      <c r="H58" s="587">
        <f>SUM(H45:H57)</f>
        <v>0</v>
      </c>
    </row>
    <row r="59" spans="1:8" ht="14.25" customHeight="1" thickBot="1" x14ac:dyDescent="0.3">
      <c r="A59" s="1435" t="s">
        <v>494</v>
      </c>
      <c r="B59" s="1436"/>
      <c r="C59" s="1436"/>
      <c r="D59" s="1436"/>
      <c r="E59" s="1436"/>
      <c r="F59" s="1436"/>
      <c r="G59" s="1437"/>
      <c r="H59" s="588">
        <f>IF((B58+D58+F58+H58)&gt;$F$3,"Demasiadas horas asignadas",(B58+D58+F58+H58))</f>
        <v>0</v>
      </c>
    </row>
    <row r="61" spans="1:8" ht="16.5" customHeight="1" x14ac:dyDescent="0.2"/>
    <row r="62" spans="1:8" x14ac:dyDescent="0.2">
      <c r="H62" s="589"/>
    </row>
    <row r="63" spans="1:8" ht="32.25" customHeight="1" x14ac:dyDescent="0.25">
      <c r="A63" s="568" t="s">
        <v>379</v>
      </c>
      <c r="B63" s="1425" t="s">
        <v>596</v>
      </c>
      <c r="C63" s="1425"/>
      <c r="D63" s="1425"/>
      <c r="E63" s="1419">
        <f>A3</f>
        <v>0</v>
      </c>
      <c r="F63" s="1420"/>
      <c r="G63" s="1426" t="s">
        <v>608</v>
      </c>
      <c r="H63" s="1427"/>
    </row>
    <row r="64" spans="1:8" ht="26.25" x14ac:dyDescent="0.25">
      <c r="A64" s="571">
        <f>H85*E11</f>
        <v>0</v>
      </c>
      <c r="B64" s="572"/>
      <c r="C64" s="572"/>
      <c r="D64" s="569" t="s">
        <v>402</v>
      </c>
      <c r="E64" s="570">
        <f>E38+1</f>
        <v>2017</v>
      </c>
      <c r="F64" s="572"/>
      <c r="G64" s="602" t="s">
        <v>609</v>
      </c>
      <c r="H64" s="603"/>
    </row>
    <row r="65" spans="1:8" ht="44.25" customHeight="1" x14ac:dyDescent="0.25">
      <c r="A65" s="574" t="s">
        <v>380</v>
      </c>
      <c r="B65" s="572"/>
      <c r="C65" s="572"/>
      <c r="D65" s="569"/>
      <c r="E65" s="570"/>
      <c r="F65" s="572"/>
      <c r="G65" s="575" t="s">
        <v>381</v>
      </c>
      <c r="H65" s="576">
        <f>'Planificación contratos'!D15</f>
        <v>1673.6606270415141</v>
      </c>
    </row>
    <row r="66" spans="1:8" ht="18" x14ac:dyDescent="0.25">
      <c r="A66" s="571">
        <f>$A$40</f>
        <v>0</v>
      </c>
      <c r="B66" s="572"/>
      <c r="C66" s="572"/>
      <c r="D66" s="569"/>
      <c r="E66" s="570"/>
      <c r="F66" s="572"/>
      <c r="G66" s="577"/>
      <c r="H66" s="578"/>
    </row>
    <row r="67" spans="1:8" ht="17.25" customHeight="1" x14ac:dyDescent="0.2">
      <c r="A67" s="590" t="s">
        <v>611</v>
      </c>
      <c r="B67" s="590" t="s">
        <v>612</v>
      </c>
      <c r="C67" s="553" t="s">
        <v>611</v>
      </c>
      <c r="D67" s="553" t="s">
        <v>612</v>
      </c>
      <c r="E67" s="553" t="s">
        <v>611</v>
      </c>
      <c r="F67" s="553" t="s">
        <v>612</v>
      </c>
      <c r="G67" s="553" t="s">
        <v>611</v>
      </c>
      <c r="H67" s="553" t="s">
        <v>612</v>
      </c>
    </row>
    <row r="68" spans="1:8" ht="17.25" customHeight="1" thickBot="1" x14ac:dyDescent="0.25">
      <c r="A68" s="604"/>
      <c r="B68" s="605"/>
      <c r="C68" s="605"/>
      <c r="D68" s="605"/>
      <c r="E68" s="605"/>
      <c r="F68" s="605"/>
      <c r="G68" s="605"/>
      <c r="H68" s="605"/>
    </row>
    <row r="69" spans="1:8" ht="16.5" thickBot="1" x14ac:dyDescent="0.3">
      <c r="A69" s="1411" t="s">
        <v>474</v>
      </c>
      <c r="B69" s="1412"/>
      <c r="C69" s="1411" t="s">
        <v>475</v>
      </c>
      <c r="D69" s="1412"/>
      <c r="E69" s="1411" t="s">
        <v>476</v>
      </c>
      <c r="F69" s="1412"/>
      <c r="G69" s="1411" t="s">
        <v>477</v>
      </c>
      <c r="H69" s="1421"/>
    </row>
    <row r="70" spans="1:8" ht="13.5" outlineLevel="1" thickBot="1" x14ac:dyDescent="0.25">
      <c r="A70" s="583" t="s">
        <v>478</v>
      </c>
      <c r="B70" s="583" t="s">
        <v>479</v>
      </c>
      <c r="C70" s="583" t="s">
        <v>478</v>
      </c>
      <c r="D70" s="583" t="s">
        <v>479</v>
      </c>
      <c r="E70" s="583" t="s">
        <v>478</v>
      </c>
      <c r="F70" s="583" t="s">
        <v>479</v>
      </c>
      <c r="G70" s="583" t="s">
        <v>478</v>
      </c>
      <c r="H70" s="583" t="s">
        <v>479</v>
      </c>
    </row>
    <row r="71" spans="1:8" ht="13.5" outlineLevel="1" x14ac:dyDescent="0.2">
      <c r="A71" s="584" t="s">
        <v>480</v>
      </c>
      <c r="B71" s="606"/>
      <c r="C71" s="584" t="s">
        <v>480</v>
      </c>
      <c r="D71" s="606"/>
      <c r="E71" s="584" t="s">
        <v>480</v>
      </c>
      <c r="F71" s="606"/>
      <c r="G71" s="584" t="s">
        <v>480</v>
      </c>
      <c r="H71" s="607"/>
    </row>
    <row r="72" spans="1:8" ht="13.5" outlineLevel="1" x14ac:dyDescent="0.2">
      <c r="A72" s="584" t="s">
        <v>481</v>
      </c>
      <c r="B72" s="606"/>
      <c r="C72" s="584" t="s">
        <v>481</v>
      </c>
      <c r="D72" s="606"/>
      <c r="E72" s="584" t="s">
        <v>481</v>
      </c>
      <c r="F72" s="606"/>
      <c r="G72" s="584" t="s">
        <v>481</v>
      </c>
      <c r="H72" s="607"/>
    </row>
    <row r="73" spans="1:8" ht="13.5" outlineLevel="1" x14ac:dyDescent="0.2">
      <c r="A73" s="584" t="s">
        <v>482</v>
      </c>
      <c r="B73" s="606"/>
      <c r="C73" s="584" t="s">
        <v>482</v>
      </c>
      <c r="D73" s="606"/>
      <c r="E73" s="584" t="s">
        <v>482</v>
      </c>
      <c r="F73" s="606"/>
      <c r="G73" s="584" t="s">
        <v>482</v>
      </c>
      <c r="H73" s="607"/>
    </row>
    <row r="74" spans="1:8" ht="13.5" outlineLevel="1" x14ac:dyDescent="0.2">
      <c r="A74" s="584" t="s">
        <v>483</v>
      </c>
      <c r="B74" s="606"/>
      <c r="C74" s="584" t="s">
        <v>483</v>
      </c>
      <c r="D74" s="606"/>
      <c r="E74" s="584" t="s">
        <v>483</v>
      </c>
      <c r="F74" s="606"/>
      <c r="G74" s="584" t="s">
        <v>483</v>
      </c>
      <c r="H74" s="607"/>
    </row>
    <row r="75" spans="1:8" ht="13.5" outlineLevel="1" x14ac:dyDescent="0.2">
      <c r="A75" s="584" t="s">
        <v>484</v>
      </c>
      <c r="B75" s="606"/>
      <c r="C75" s="584" t="s">
        <v>484</v>
      </c>
      <c r="D75" s="606"/>
      <c r="E75" s="584" t="s">
        <v>484</v>
      </c>
      <c r="F75" s="606"/>
      <c r="G75" s="584" t="s">
        <v>484</v>
      </c>
      <c r="H75" s="607"/>
    </row>
    <row r="76" spans="1:8" ht="13.5" outlineLevel="1" x14ac:dyDescent="0.2">
      <c r="A76" s="584" t="s">
        <v>485</v>
      </c>
      <c r="B76" s="606"/>
      <c r="C76" s="584" t="s">
        <v>485</v>
      </c>
      <c r="D76" s="606"/>
      <c r="E76" s="584" t="s">
        <v>485</v>
      </c>
      <c r="F76" s="606"/>
      <c r="G76" s="584" t="s">
        <v>485</v>
      </c>
      <c r="H76" s="607"/>
    </row>
    <row r="77" spans="1:8" ht="13.5" outlineLevel="1" x14ac:dyDescent="0.2">
      <c r="A77" s="584" t="s">
        <v>486</v>
      </c>
      <c r="B77" s="606"/>
      <c r="C77" s="584" t="s">
        <v>486</v>
      </c>
      <c r="D77" s="606"/>
      <c r="E77" s="584" t="s">
        <v>486</v>
      </c>
      <c r="F77" s="606"/>
      <c r="G77" s="584" t="s">
        <v>486</v>
      </c>
      <c r="H77" s="607"/>
    </row>
    <row r="78" spans="1:8" ht="13.5" outlineLevel="1" x14ac:dyDescent="0.2">
      <c r="A78" s="584" t="s">
        <v>487</v>
      </c>
      <c r="B78" s="606"/>
      <c r="C78" s="584" t="s">
        <v>487</v>
      </c>
      <c r="D78" s="606"/>
      <c r="E78" s="584" t="s">
        <v>487</v>
      </c>
      <c r="F78" s="606"/>
      <c r="G78" s="584" t="s">
        <v>487</v>
      </c>
      <c r="H78" s="607"/>
    </row>
    <row r="79" spans="1:8" ht="13.5" outlineLevel="1" x14ac:dyDescent="0.2">
      <c r="A79" s="584" t="s">
        <v>488</v>
      </c>
      <c r="B79" s="606"/>
      <c r="C79" s="584" t="s">
        <v>488</v>
      </c>
      <c r="D79" s="606"/>
      <c r="E79" s="584" t="s">
        <v>488</v>
      </c>
      <c r="F79" s="606"/>
      <c r="G79" s="584" t="s">
        <v>488</v>
      </c>
      <c r="H79" s="607"/>
    </row>
    <row r="80" spans="1:8" ht="13.5" outlineLevel="1" x14ac:dyDescent="0.2">
      <c r="A80" s="584" t="s">
        <v>489</v>
      </c>
      <c r="B80" s="606"/>
      <c r="C80" s="584" t="s">
        <v>489</v>
      </c>
      <c r="D80" s="606"/>
      <c r="E80" s="584" t="s">
        <v>489</v>
      </c>
      <c r="F80" s="606"/>
      <c r="G80" s="584" t="s">
        <v>489</v>
      </c>
      <c r="H80" s="607"/>
    </row>
    <row r="81" spans="1:8" ht="13.5" outlineLevel="1" x14ac:dyDescent="0.2">
      <c r="A81" s="584" t="s">
        <v>490</v>
      </c>
      <c r="B81" s="606"/>
      <c r="C81" s="584" t="s">
        <v>490</v>
      </c>
      <c r="D81" s="606"/>
      <c r="E81" s="584" t="s">
        <v>490</v>
      </c>
      <c r="F81" s="606"/>
      <c r="G81" s="584" t="s">
        <v>490</v>
      </c>
      <c r="H81" s="607"/>
    </row>
    <row r="82" spans="1:8" ht="13.5" outlineLevel="1" x14ac:dyDescent="0.2">
      <c r="A82" s="584" t="s">
        <v>491</v>
      </c>
      <c r="B82" s="606"/>
      <c r="C82" s="584" t="s">
        <v>491</v>
      </c>
      <c r="D82" s="606"/>
      <c r="E82" s="584" t="s">
        <v>491</v>
      </c>
      <c r="F82" s="606"/>
      <c r="G82" s="584" t="s">
        <v>491</v>
      </c>
      <c r="H82" s="607"/>
    </row>
    <row r="83" spans="1:8" ht="13.5" outlineLevel="1" x14ac:dyDescent="0.2">
      <c r="A83" s="584" t="s">
        <v>492</v>
      </c>
      <c r="B83" s="606"/>
      <c r="C83" s="584" t="s">
        <v>492</v>
      </c>
      <c r="D83" s="606"/>
      <c r="E83" s="584" t="s">
        <v>492</v>
      </c>
      <c r="F83" s="606"/>
      <c r="G83" s="584" t="s">
        <v>492</v>
      </c>
      <c r="H83" s="607"/>
    </row>
    <row r="84" spans="1:8" ht="14.25" thickBot="1" x14ac:dyDescent="0.3">
      <c r="A84" s="585" t="s">
        <v>493</v>
      </c>
      <c r="B84" s="586">
        <f>SUM(B71:B83)</f>
        <v>0</v>
      </c>
      <c r="C84" s="585" t="s">
        <v>493</v>
      </c>
      <c r="D84" s="586">
        <f>SUM(D71:D83)</f>
        <v>0</v>
      </c>
      <c r="E84" s="585" t="s">
        <v>493</v>
      </c>
      <c r="F84" s="586">
        <f>SUM(F71:F83)</f>
        <v>0</v>
      </c>
      <c r="G84" s="585" t="s">
        <v>493</v>
      </c>
      <c r="H84" s="587">
        <f>SUM(H71:H83)</f>
        <v>0</v>
      </c>
    </row>
    <row r="85" spans="1:8" ht="14.25" thickBot="1" x14ac:dyDescent="0.3">
      <c r="A85" s="1435" t="s">
        <v>494</v>
      </c>
      <c r="B85" s="1436"/>
      <c r="C85" s="1436"/>
      <c r="D85" s="1436"/>
      <c r="E85" s="1436"/>
      <c r="F85" s="1436"/>
      <c r="G85" s="1437"/>
      <c r="H85" s="588">
        <f>IF((B84+D84+F84+H84)&gt;$F$3,"Demasiadas horas asignadas",(B84+D84+F84+H84))</f>
        <v>0</v>
      </c>
    </row>
    <row r="89" spans="1:8" ht="32.25" customHeight="1" x14ac:dyDescent="0.25">
      <c r="A89" s="568" t="s">
        <v>379</v>
      </c>
      <c r="B89" s="1425" t="s">
        <v>596</v>
      </c>
      <c r="C89" s="1425"/>
      <c r="D89" s="1425"/>
      <c r="E89" s="1419">
        <f>A3</f>
        <v>0</v>
      </c>
      <c r="F89" s="1420"/>
      <c r="G89" s="1426" t="s">
        <v>608</v>
      </c>
      <c r="H89" s="1427"/>
    </row>
    <row r="90" spans="1:8" ht="26.25" x14ac:dyDescent="0.25">
      <c r="A90" s="571">
        <f>H111*E11</f>
        <v>0</v>
      </c>
      <c r="B90" s="572"/>
      <c r="C90" s="572"/>
      <c r="D90" s="569" t="s">
        <v>402</v>
      </c>
      <c r="E90" s="570">
        <f>E64+1</f>
        <v>2018</v>
      </c>
      <c r="F90" s="572"/>
      <c r="G90" s="602" t="s">
        <v>609</v>
      </c>
      <c r="H90" s="603"/>
    </row>
    <row r="91" spans="1:8" ht="44.25" customHeight="1" x14ac:dyDescent="0.25">
      <c r="A91" s="574" t="s">
        <v>380</v>
      </c>
      <c r="B91" s="572"/>
      <c r="C91" s="572"/>
      <c r="D91" s="569"/>
      <c r="E91" s="570"/>
      <c r="F91" s="572"/>
      <c r="G91" s="575" t="s">
        <v>381</v>
      </c>
      <c r="H91" s="576">
        <f>'Planificación contratos'!D16</f>
        <v>23192.330885842708</v>
      </c>
    </row>
    <row r="92" spans="1:8" ht="18" x14ac:dyDescent="0.25">
      <c r="A92" s="571">
        <f>$A$40</f>
        <v>0</v>
      </c>
      <c r="B92" s="572"/>
      <c r="C92" s="572"/>
      <c r="D92" s="569"/>
      <c r="E92" s="570"/>
      <c r="F92" s="572"/>
      <c r="G92" s="577"/>
      <c r="H92" s="578"/>
    </row>
    <row r="93" spans="1:8" ht="16.5" customHeight="1" x14ac:dyDescent="0.2">
      <c r="A93" s="590" t="s">
        <v>611</v>
      </c>
      <c r="B93" s="590" t="s">
        <v>612</v>
      </c>
      <c r="C93" s="553" t="s">
        <v>611</v>
      </c>
      <c r="D93" s="553" t="s">
        <v>612</v>
      </c>
      <c r="E93" s="553" t="s">
        <v>611</v>
      </c>
      <c r="F93" s="553" t="s">
        <v>612</v>
      </c>
      <c r="G93" s="553" t="s">
        <v>611</v>
      </c>
      <c r="H93" s="553" t="s">
        <v>612</v>
      </c>
    </row>
    <row r="94" spans="1:8" ht="16.5" customHeight="1" thickBot="1" x14ac:dyDescent="0.25">
      <c r="A94" s="604"/>
      <c r="B94" s="605"/>
      <c r="C94" s="605"/>
      <c r="D94" s="605"/>
      <c r="E94" s="605"/>
      <c r="F94" s="605"/>
      <c r="G94" s="605"/>
      <c r="H94" s="605"/>
    </row>
    <row r="95" spans="1:8" ht="16.5" thickBot="1" x14ac:dyDescent="0.3">
      <c r="A95" s="1411" t="s">
        <v>474</v>
      </c>
      <c r="B95" s="1412"/>
      <c r="C95" s="1411" t="s">
        <v>475</v>
      </c>
      <c r="D95" s="1412"/>
      <c r="E95" s="1411" t="s">
        <v>476</v>
      </c>
      <c r="F95" s="1412"/>
      <c r="G95" s="1411" t="s">
        <v>477</v>
      </c>
      <c r="H95" s="1421"/>
    </row>
    <row r="96" spans="1:8" ht="13.5" customHeight="1" outlineLevel="1" thickBot="1" x14ac:dyDescent="0.25">
      <c r="A96" s="583" t="s">
        <v>478</v>
      </c>
      <c r="B96" s="583" t="s">
        <v>479</v>
      </c>
      <c r="C96" s="583" t="s">
        <v>478</v>
      </c>
      <c r="D96" s="583" t="s">
        <v>479</v>
      </c>
      <c r="E96" s="583" t="s">
        <v>478</v>
      </c>
      <c r="F96" s="583" t="s">
        <v>479</v>
      </c>
      <c r="G96" s="583" t="s">
        <v>478</v>
      </c>
      <c r="H96" s="583" t="s">
        <v>479</v>
      </c>
    </row>
    <row r="97" spans="1:8" ht="13.5" customHeight="1" outlineLevel="1" x14ac:dyDescent="0.2">
      <c r="A97" s="584" t="s">
        <v>480</v>
      </c>
      <c r="B97" s="606"/>
      <c r="C97" s="584" t="s">
        <v>480</v>
      </c>
      <c r="D97" s="606"/>
      <c r="E97" s="584" t="s">
        <v>480</v>
      </c>
      <c r="F97" s="606"/>
      <c r="G97" s="584" t="s">
        <v>480</v>
      </c>
      <c r="H97" s="607"/>
    </row>
    <row r="98" spans="1:8" ht="13.5" customHeight="1" outlineLevel="1" x14ac:dyDescent="0.2">
      <c r="A98" s="584" t="s">
        <v>481</v>
      </c>
      <c r="B98" s="606"/>
      <c r="C98" s="584" t="s">
        <v>481</v>
      </c>
      <c r="D98" s="606"/>
      <c r="E98" s="584" t="s">
        <v>481</v>
      </c>
      <c r="F98" s="606"/>
      <c r="G98" s="584" t="s">
        <v>481</v>
      </c>
      <c r="H98" s="607"/>
    </row>
    <row r="99" spans="1:8" ht="13.5" customHeight="1" outlineLevel="1" x14ac:dyDescent="0.2">
      <c r="A99" s="584" t="s">
        <v>482</v>
      </c>
      <c r="B99" s="606"/>
      <c r="C99" s="584" t="s">
        <v>482</v>
      </c>
      <c r="D99" s="606"/>
      <c r="E99" s="584" t="s">
        <v>482</v>
      </c>
      <c r="F99" s="606"/>
      <c r="G99" s="584" t="s">
        <v>482</v>
      </c>
      <c r="H99" s="607"/>
    </row>
    <row r="100" spans="1:8" ht="13.5" customHeight="1" outlineLevel="1" x14ac:dyDescent="0.2">
      <c r="A100" s="584" t="s">
        <v>483</v>
      </c>
      <c r="B100" s="606"/>
      <c r="C100" s="584" t="s">
        <v>483</v>
      </c>
      <c r="D100" s="606"/>
      <c r="E100" s="584" t="s">
        <v>483</v>
      </c>
      <c r="F100" s="606"/>
      <c r="G100" s="584" t="s">
        <v>483</v>
      </c>
      <c r="H100" s="607"/>
    </row>
    <row r="101" spans="1:8" ht="13.5" customHeight="1" outlineLevel="1" x14ac:dyDescent="0.2">
      <c r="A101" s="584" t="s">
        <v>484</v>
      </c>
      <c r="B101" s="606"/>
      <c r="C101" s="584" t="s">
        <v>484</v>
      </c>
      <c r="D101" s="606"/>
      <c r="E101" s="584" t="s">
        <v>484</v>
      </c>
      <c r="F101" s="606"/>
      <c r="G101" s="584" t="s">
        <v>484</v>
      </c>
      <c r="H101" s="607"/>
    </row>
    <row r="102" spans="1:8" ht="13.5" customHeight="1" outlineLevel="1" x14ac:dyDescent="0.2">
      <c r="A102" s="584" t="s">
        <v>485</v>
      </c>
      <c r="B102" s="606"/>
      <c r="C102" s="584" t="s">
        <v>485</v>
      </c>
      <c r="D102" s="606"/>
      <c r="E102" s="584" t="s">
        <v>485</v>
      </c>
      <c r="F102" s="606"/>
      <c r="G102" s="584" t="s">
        <v>485</v>
      </c>
      <c r="H102" s="607"/>
    </row>
    <row r="103" spans="1:8" ht="13.5" customHeight="1" outlineLevel="1" x14ac:dyDescent="0.2">
      <c r="A103" s="584" t="s">
        <v>486</v>
      </c>
      <c r="B103" s="606"/>
      <c r="C103" s="584" t="s">
        <v>486</v>
      </c>
      <c r="D103" s="606"/>
      <c r="E103" s="584" t="s">
        <v>486</v>
      </c>
      <c r="F103" s="606"/>
      <c r="G103" s="584" t="s">
        <v>486</v>
      </c>
      <c r="H103" s="607"/>
    </row>
    <row r="104" spans="1:8" ht="13.5" customHeight="1" outlineLevel="1" x14ac:dyDescent="0.2">
      <c r="A104" s="584" t="s">
        <v>487</v>
      </c>
      <c r="B104" s="606"/>
      <c r="C104" s="584" t="s">
        <v>487</v>
      </c>
      <c r="D104" s="606"/>
      <c r="E104" s="584" t="s">
        <v>487</v>
      </c>
      <c r="F104" s="606"/>
      <c r="G104" s="584" t="s">
        <v>487</v>
      </c>
      <c r="H104" s="607"/>
    </row>
    <row r="105" spans="1:8" ht="13.5" customHeight="1" outlineLevel="1" x14ac:dyDescent="0.2">
      <c r="A105" s="584" t="s">
        <v>488</v>
      </c>
      <c r="B105" s="606"/>
      <c r="C105" s="584" t="s">
        <v>488</v>
      </c>
      <c r="D105" s="606"/>
      <c r="E105" s="584" t="s">
        <v>488</v>
      </c>
      <c r="F105" s="606"/>
      <c r="G105" s="584" t="s">
        <v>488</v>
      </c>
      <c r="H105" s="607"/>
    </row>
    <row r="106" spans="1:8" ht="13.5" customHeight="1" outlineLevel="1" x14ac:dyDescent="0.2">
      <c r="A106" s="584" t="s">
        <v>489</v>
      </c>
      <c r="B106" s="606"/>
      <c r="C106" s="584" t="s">
        <v>489</v>
      </c>
      <c r="D106" s="606"/>
      <c r="E106" s="584" t="s">
        <v>489</v>
      </c>
      <c r="F106" s="606"/>
      <c r="G106" s="584" t="s">
        <v>489</v>
      </c>
      <c r="H106" s="607"/>
    </row>
    <row r="107" spans="1:8" ht="13.5" customHeight="1" outlineLevel="1" x14ac:dyDescent="0.2">
      <c r="A107" s="584" t="s">
        <v>490</v>
      </c>
      <c r="B107" s="606"/>
      <c r="C107" s="584" t="s">
        <v>490</v>
      </c>
      <c r="D107" s="606"/>
      <c r="E107" s="584" t="s">
        <v>490</v>
      </c>
      <c r="F107" s="606"/>
      <c r="G107" s="584" t="s">
        <v>490</v>
      </c>
      <c r="H107" s="607"/>
    </row>
    <row r="108" spans="1:8" ht="13.5" customHeight="1" outlineLevel="1" x14ac:dyDescent="0.2">
      <c r="A108" s="584" t="s">
        <v>491</v>
      </c>
      <c r="B108" s="606"/>
      <c r="C108" s="584" t="s">
        <v>491</v>
      </c>
      <c r="D108" s="606"/>
      <c r="E108" s="584" t="s">
        <v>491</v>
      </c>
      <c r="F108" s="606"/>
      <c r="G108" s="584" t="s">
        <v>491</v>
      </c>
      <c r="H108" s="607"/>
    </row>
    <row r="109" spans="1:8" ht="13.5" customHeight="1" outlineLevel="1" x14ac:dyDescent="0.2">
      <c r="A109" s="584" t="s">
        <v>492</v>
      </c>
      <c r="B109" s="606"/>
      <c r="C109" s="584" t="s">
        <v>492</v>
      </c>
      <c r="D109" s="606"/>
      <c r="E109" s="584" t="s">
        <v>492</v>
      </c>
      <c r="F109" s="606"/>
      <c r="G109" s="584" t="s">
        <v>492</v>
      </c>
      <c r="H109" s="607"/>
    </row>
    <row r="110" spans="1:8" ht="14.25" thickBot="1" x14ac:dyDescent="0.3">
      <c r="A110" s="585" t="s">
        <v>493</v>
      </c>
      <c r="B110" s="586">
        <f>SUM(B97:B109)</f>
        <v>0</v>
      </c>
      <c r="C110" s="585" t="s">
        <v>493</v>
      </c>
      <c r="D110" s="586">
        <f>SUM(D97:D109)</f>
        <v>0</v>
      </c>
      <c r="E110" s="585" t="s">
        <v>493</v>
      </c>
      <c r="F110" s="586">
        <f>SUM(F97:F109)</f>
        <v>0</v>
      </c>
      <c r="G110" s="585" t="s">
        <v>493</v>
      </c>
      <c r="H110" s="587">
        <f>SUM(H97:H109)</f>
        <v>0</v>
      </c>
    </row>
    <row r="111" spans="1:8" ht="14.25" thickBot="1" x14ac:dyDescent="0.3">
      <c r="A111" s="1435" t="s">
        <v>494</v>
      </c>
      <c r="B111" s="1436"/>
      <c r="C111" s="1436"/>
      <c r="D111" s="1436"/>
      <c r="E111" s="1436"/>
      <c r="F111" s="1436"/>
      <c r="G111" s="1437"/>
      <c r="H111" s="588">
        <f>IF((B110+D110+F110+H110)&gt;$F$3,"Demasiadas horas asignadas",(B110+D110+F110+H110))</f>
        <v>0</v>
      </c>
    </row>
    <row r="115" spans="1:8" ht="32.25" customHeight="1" x14ac:dyDescent="0.25">
      <c r="A115" s="568" t="s">
        <v>379</v>
      </c>
      <c r="B115" s="1425" t="s">
        <v>596</v>
      </c>
      <c r="C115" s="1425"/>
      <c r="D115" s="1425"/>
      <c r="E115" s="1419">
        <f>A3</f>
        <v>0</v>
      </c>
      <c r="F115" s="1420"/>
      <c r="G115" s="1426" t="s">
        <v>608</v>
      </c>
      <c r="H115" s="1427"/>
    </row>
    <row r="116" spans="1:8" ht="26.25" x14ac:dyDescent="0.25">
      <c r="A116" s="571">
        <f>H137*E11</f>
        <v>0</v>
      </c>
      <c r="B116" s="572"/>
      <c r="C116" s="572"/>
      <c r="D116" s="569" t="s">
        <v>402</v>
      </c>
      <c r="E116" s="570">
        <f>E90+1</f>
        <v>2019</v>
      </c>
      <c r="F116" s="570"/>
      <c r="G116" s="602" t="s">
        <v>609</v>
      </c>
      <c r="H116" s="603"/>
    </row>
    <row r="117" spans="1:8" ht="44.25" customHeight="1" x14ac:dyDescent="0.25">
      <c r="A117" s="574" t="s">
        <v>380</v>
      </c>
      <c r="B117" s="572"/>
      <c r="C117" s="572"/>
      <c r="D117" s="569"/>
      <c r="E117" s="570"/>
      <c r="F117" s="570"/>
      <c r="G117" s="575" t="s">
        <v>381</v>
      </c>
      <c r="H117" s="576">
        <f>'Planificación contratos'!D17</f>
        <v>20923.107847790277</v>
      </c>
    </row>
    <row r="118" spans="1:8" ht="18" x14ac:dyDescent="0.25">
      <c r="A118" s="571">
        <f>$A$40</f>
        <v>0</v>
      </c>
      <c r="B118" s="572"/>
      <c r="C118" s="572"/>
      <c r="D118" s="569"/>
      <c r="E118" s="570"/>
      <c r="F118" s="570"/>
      <c r="G118" s="577"/>
      <c r="H118" s="578"/>
    </row>
    <row r="119" spans="1:8" ht="16.5" customHeight="1" x14ac:dyDescent="0.2">
      <c r="A119" s="590" t="s">
        <v>611</v>
      </c>
      <c r="B119" s="590" t="s">
        <v>612</v>
      </c>
      <c r="C119" s="553" t="s">
        <v>611</v>
      </c>
      <c r="D119" s="553" t="s">
        <v>612</v>
      </c>
      <c r="E119" s="553" t="s">
        <v>611</v>
      </c>
      <c r="F119" s="553" t="s">
        <v>612</v>
      </c>
      <c r="G119" s="553" t="s">
        <v>611</v>
      </c>
      <c r="H119" s="553" t="s">
        <v>612</v>
      </c>
    </row>
    <row r="120" spans="1:8" ht="16.5" customHeight="1" thickBot="1" x14ac:dyDescent="0.25">
      <c r="A120" s="604"/>
      <c r="B120" s="605"/>
      <c r="C120" s="605"/>
      <c r="D120" s="605"/>
      <c r="E120" s="605"/>
      <c r="F120" s="605"/>
      <c r="G120" s="605"/>
      <c r="H120" s="605"/>
    </row>
    <row r="121" spans="1:8" ht="16.5" thickBot="1" x14ac:dyDescent="0.3">
      <c r="A121" s="1411" t="s">
        <v>474</v>
      </c>
      <c r="B121" s="1412"/>
      <c r="C121" s="1411" t="s">
        <v>475</v>
      </c>
      <c r="D121" s="1412"/>
      <c r="E121" s="1411" t="s">
        <v>476</v>
      </c>
      <c r="F121" s="1412"/>
      <c r="G121" s="1411" t="s">
        <v>477</v>
      </c>
      <c r="H121" s="1421"/>
    </row>
    <row r="122" spans="1:8" ht="13.5" outlineLevel="1" thickBot="1" x14ac:dyDescent="0.25">
      <c r="A122" s="583" t="s">
        <v>478</v>
      </c>
      <c r="B122" s="583" t="s">
        <v>479</v>
      </c>
      <c r="C122" s="583" t="s">
        <v>478</v>
      </c>
      <c r="D122" s="583" t="s">
        <v>479</v>
      </c>
      <c r="E122" s="583" t="s">
        <v>478</v>
      </c>
      <c r="F122" s="583" t="s">
        <v>479</v>
      </c>
      <c r="G122" s="583" t="s">
        <v>478</v>
      </c>
      <c r="H122" s="583" t="s">
        <v>479</v>
      </c>
    </row>
    <row r="123" spans="1:8" ht="13.5" outlineLevel="1" x14ac:dyDescent="0.2">
      <c r="A123" s="584" t="s">
        <v>480</v>
      </c>
      <c r="B123" s="606"/>
      <c r="C123" s="584" t="s">
        <v>480</v>
      </c>
      <c r="D123" s="606"/>
      <c r="E123" s="584" t="s">
        <v>480</v>
      </c>
      <c r="F123" s="606"/>
      <c r="G123" s="584" t="s">
        <v>480</v>
      </c>
      <c r="H123" s="607"/>
    </row>
    <row r="124" spans="1:8" ht="13.5" outlineLevel="1" x14ac:dyDescent="0.2">
      <c r="A124" s="584" t="s">
        <v>481</v>
      </c>
      <c r="B124" s="606"/>
      <c r="C124" s="584" t="s">
        <v>481</v>
      </c>
      <c r="D124" s="606"/>
      <c r="E124" s="584" t="s">
        <v>481</v>
      </c>
      <c r="F124" s="606"/>
      <c r="G124" s="584" t="s">
        <v>481</v>
      </c>
      <c r="H124" s="607"/>
    </row>
    <row r="125" spans="1:8" ht="13.5" outlineLevel="1" x14ac:dyDescent="0.2">
      <c r="A125" s="584" t="s">
        <v>482</v>
      </c>
      <c r="B125" s="606"/>
      <c r="C125" s="584" t="s">
        <v>482</v>
      </c>
      <c r="D125" s="606"/>
      <c r="E125" s="584" t="s">
        <v>482</v>
      </c>
      <c r="F125" s="606"/>
      <c r="G125" s="584" t="s">
        <v>482</v>
      </c>
      <c r="H125" s="607"/>
    </row>
    <row r="126" spans="1:8" ht="13.5" outlineLevel="1" x14ac:dyDescent="0.2">
      <c r="A126" s="584" t="s">
        <v>483</v>
      </c>
      <c r="B126" s="606"/>
      <c r="C126" s="584" t="s">
        <v>483</v>
      </c>
      <c r="D126" s="606"/>
      <c r="E126" s="584" t="s">
        <v>483</v>
      </c>
      <c r="F126" s="606"/>
      <c r="G126" s="584" t="s">
        <v>483</v>
      </c>
      <c r="H126" s="607"/>
    </row>
    <row r="127" spans="1:8" ht="13.5" outlineLevel="1" x14ac:dyDescent="0.2">
      <c r="A127" s="584" t="s">
        <v>484</v>
      </c>
      <c r="B127" s="606"/>
      <c r="C127" s="584" t="s">
        <v>484</v>
      </c>
      <c r="D127" s="606"/>
      <c r="E127" s="584" t="s">
        <v>484</v>
      </c>
      <c r="F127" s="606"/>
      <c r="G127" s="584" t="s">
        <v>484</v>
      </c>
      <c r="H127" s="607"/>
    </row>
    <row r="128" spans="1:8" ht="13.5" outlineLevel="1" x14ac:dyDescent="0.2">
      <c r="A128" s="584" t="s">
        <v>485</v>
      </c>
      <c r="B128" s="606"/>
      <c r="C128" s="584" t="s">
        <v>485</v>
      </c>
      <c r="D128" s="606"/>
      <c r="E128" s="584" t="s">
        <v>485</v>
      </c>
      <c r="F128" s="606"/>
      <c r="G128" s="584" t="s">
        <v>485</v>
      </c>
      <c r="H128" s="607"/>
    </row>
    <row r="129" spans="1:8" ht="13.5" outlineLevel="1" x14ac:dyDescent="0.2">
      <c r="A129" s="584" t="s">
        <v>486</v>
      </c>
      <c r="B129" s="606"/>
      <c r="C129" s="584" t="s">
        <v>486</v>
      </c>
      <c r="D129" s="606"/>
      <c r="E129" s="584" t="s">
        <v>486</v>
      </c>
      <c r="F129" s="606"/>
      <c r="G129" s="584" t="s">
        <v>486</v>
      </c>
      <c r="H129" s="607"/>
    </row>
    <row r="130" spans="1:8" ht="13.5" outlineLevel="1" x14ac:dyDescent="0.2">
      <c r="A130" s="584" t="s">
        <v>487</v>
      </c>
      <c r="B130" s="606"/>
      <c r="C130" s="584" t="s">
        <v>487</v>
      </c>
      <c r="D130" s="606"/>
      <c r="E130" s="584" t="s">
        <v>487</v>
      </c>
      <c r="F130" s="606"/>
      <c r="G130" s="584" t="s">
        <v>487</v>
      </c>
      <c r="H130" s="607"/>
    </row>
    <row r="131" spans="1:8" ht="13.5" outlineLevel="1" x14ac:dyDescent="0.2">
      <c r="A131" s="584" t="s">
        <v>488</v>
      </c>
      <c r="B131" s="606"/>
      <c r="C131" s="584" t="s">
        <v>488</v>
      </c>
      <c r="D131" s="606"/>
      <c r="E131" s="584" t="s">
        <v>488</v>
      </c>
      <c r="F131" s="606"/>
      <c r="G131" s="584" t="s">
        <v>488</v>
      </c>
      <c r="H131" s="607"/>
    </row>
    <row r="132" spans="1:8" ht="13.5" outlineLevel="1" x14ac:dyDescent="0.2">
      <c r="A132" s="584" t="s">
        <v>489</v>
      </c>
      <c r="B132" s="606"/>
      <c r="C132" s="584" t="s">
        <v>489</v>
      </c>
      <c r="D132" s="606"/>
      <c r="E132" s="584" t="s">
        <v>489</v>
      </c>
      <c r="F132" s="606"/>
      <c r="G132" s="584" t="s">
        <v>489</v>
      </c>
      <c r="H132" s="607"/>
    </row>
    <row r="133" spans="1:8" ht="13.5" outlineLevel="1" x14ac:dyDescent="0.2">
      <c r="A133" s="584" t="s">
        <v>490</v>
      </c>
      <c r="B133" s="606"/>
      <c r="C133" s="584" t="s">
        <v>490</v>
      </c>
      <c r="D133" s="606"/>
      <c r="E133" s="584" t="s">
        <v>490</v>
      </c>
      <c r="F133" s="606"/>
      <c r="G133" s="584" t="s">
        <v>490</v>
      </c>
      <c r="H133" s="607"/>
    </row>
    <row r="134" spans="1:8" ht="13.5" outlineLevel="1" x14ac:dyDescent="0.2">
      <c r="A134" s="584" t="s">
        <v>491</v>
      </c>
      <c r="B134" s="606"/>
      <c r="C134" s="584" t="s">
        <v>491</v>
      </c>
      <c r="D134" s="606"/>
      <c r="E134" s="584" t="s">
        <v>491</v>
      </c>
      <c r="F134" s="606"/>
      <c r="G134" s="584" t="s">
        <v>491</v>
      </c>
      <c r="H134" s="607"/>
    </row>
    <row r="135" spans="1:8" ht="13.5" outlineLevel="1" x14ac:dyDescent="0.2">
      <c r="A135" s="584" t="s">
        <v>492</v>
      </c>
      <c r="B135" s="606"/>
      <c r="C135" s="584" t="s">
        <v>492</v>
      </c>
      <c r="D135" s="606"/>
      <c r="E135" s="584" t="s">
        <v>492</v>
      </c>
      <c r="F135" s="606"/>
      <c r="G135" s="584" t="s">
        <v>492</v>
      </c>
      <c r="H135" s="607"/>
    </row>
    <row r="136" spans="1:8" ht="14.25" thickBot="1" x14ac:dyDescent="0.3">
      <c r="A136" s="585" t="s">
        <v>493</v>
      </c>
      <c r="B136" s="586">
        <f>SUM(B123:B135)</f>
        <v>0</v>
      </c>
      <c r="C136" s="585" t="s">
        <v>493</v>
      </c>
      <c r="D136" s="586">
        <f>SUM(D123:D135)</f>
        <v>0</v>
      </c>
      <c r="E136" s="585" t="s">
        <v>493</v>
      </c>
      <c r="F136" s="586">
        <f>SUM(F123:F135)</f>
        <v>0</v>
      </c>
      <c r="G136" s="585" t="s">
        <v>493</v>
      </c>
      <c r="H136" s="587">
        <f>SUM(H123:H135)</f>
        <v>0</v>
      </c>
    </row>
    <row r="137" spans="1:8" ht="14.25" thickBot="1" x14ac:dyDescent="0.3">
      <c r="A137" s="1435" t="s">
        <v>494</v>
      </c>
      <c r="B137" s="1436"/>
      <c r="C137" s="1436"/>
      <c r="D137" s="1436"/>
      <c r="E137" s="1436"/>
      <c r="F137" s="1436"/>
      <c r="G137" s="1437"/>
      <c r="H137" s="588">
        <f>IF((B136+D136+F136+H136)&gt;$F$3,"Demasiadas horas asignadas",(B136+D136+F136+H136))</f>
        <v>0</v>
      </c>
    </row>
    <row r="138" spans="1:8" ht="13.5" x14ac:dyDescent="0.25">
      <c r="A138" s="591"/>
      <c r="B138" s="591"/>
      <c r="C138" s="591"/>
      <c r="D138" s="591"/>
      <c r="E138" s="591"/>
      <c r="F138" s="591"/>
      <c r="G138" s="591"/>
      <c r="H138" s="592"/>
    </row>
    <row r="139" spans="1:8" ht="13.5" x14ac:dyDescent="0.25">
      <c r="A139" s="591"/>
      <c r="B139" s="591"/>
      <c r="C139" s="591"/>
      <c r="D139" s="591"/>
      <c r="E139" s="591"/>
      <c r="F139" s="591"/>
      <c r="G139" s="591"/>
      <c r="H139" s="592"/>
    </row>
    <row r="140" spans="1:8" ht="13.5" x14ac:dyDescent="0.25">
      <c r="A140" s="591"/>
      <c r="B140" s="591"/>
      <c r="C140" s="591"/>
      <c r="D140" s="591"/>
      <c r="E140" s="591"/>
      <c r="F140" s="591"/>
      <c r="G140" s="591"/>
      <c r="H140" s="592"/>
    </row>
    <row r="143" spans="1:8" ht="18" x14ac:dyDescent="0.25">
      <c r="B143" s="1425" t="s">
        <v>598</v>
      </c>
      <c r="C143" s="1425"/>
      <c r="D143" s="1425"/>
      <c r="E143" s="1431">
        <f>A3</f>
        <v>0</v>
      </c>
      <c r="F143" s="1431"/>
    </row>
    <row r="144" spans="1:8" ht="13.5" thickBot="1" x14ac:dyDescent="0.25">
      <c r="F144" s="567"/>
    </row>
    <row r="145" spans="1:7" ht="16.5" customHeight="1" thickBot="1" x14ac:dyDescent="0.25">
      <c r="A145" s="1438" t="s">
        <v>519</v>
      </c>
      <c r="B145" s="1439"/>
      <c r="C145" s="1439"/>
      <c r="D145" s="1439"/>
      <c r="E145" s="1439"/>
      <c r="F145" s="1439"/>
      <c r="G145" s="1440"/>
    </row>
    <row r="146" spans="1:7" ht="26.25" customHeight="1" outlineLevel="1" thickBot="1" x14ac:dyDescent="0.25">
      <c r="A146" s="1416" t="s">
        <v>496</v>
      </c>
      <c r="B146" s="1417"/>
      <c r="C146" s="1417"/>
      <c r="D146" s="1417"/>
      <c r="E146" s="1418"/>
      <c r="F146" s="593" t="s">
        <v>497</v>
      </c>
      <c r="G146" s="594" t="s">
        <v>495</v>
      </c>
    </row>
    <row r="147" spans="1:7" outlineLevel="1" x14ac:dyDescent="0.2">
      <c r="A147" s="1402" t="s">
        <v>599</v>
      </c>
      <c r="B147" s="1403"/>
      <c r="C147" s="1403"/>
      <c r="D147" s="1403"/>
      <c r="E147" s="1404"/>
      <c r="F147" s="608"/>
      <c r="G147" s="595">
        <f>$D$8-F147</f>
        <v>2944.027397260274</v>
      </c>
    </row>
    <row r="148" spans="1:7" outlineLevel="1" x14ac:dyDescent="0.2">
      <c r="A148" s="1413"/>
      <c r="B148" s="1414"/>
      <c r="C148" s="1414"/>
      <c r="D148" s="1414"/>
      <c r="E148" s="1415"/>
      <c r="F148" s="609"/>
      <c r="G148" s="596">
        <f t="shared" ref="G148:G153" si="0">IF(F148&gt;0,(G147-F148), )</f>
        <v>0</v>
      </c>
    </row>
    <row r="149" spans="1:7" outlineLevel="1" x14ac:dyDescent="0.2">
      <c r="A149" s="1413"/>
      <c r="B149" s="1414"/>
      <c r="C149" s="1414"/>
      <c r="D149" s="1414"/>
      <c r="E149" s="1415"/>
      <c r="F149" s="610"/>
      <c r="G149" s="596">
        <f t="shared" si="0"/>
        <v>0</v>
      </c>
    </row>
    <row r="150" spans="1:7" outlineLevel="1" x14ac:dyDescent="0.2">
      <c r="A150" s="1405"/>
      <c r="B150" s="1406"/>
      <c r="C150" s="1406"/>
      <c r="D150" s="1406"/>
      <c r="E150" s="1407"/>
      <c r="F150" s="611"/>
      <c r="G150" s="596">
        <f t="shared" si="0"/>
        <v>0</v>
      </c>
    </row>
    <row r="151" spans="1:7" outlineLevel="1" x14ac:dyDescent="0.2">
      <c r="A151" s="1405"/>
      <c r="B151" s="1406"/>
      <c r="C151" s="1406"/>
      <c r="D151" s="1406"/>
      <c r="E151" s="1407"/>
      <c r="F151" s="612"/>
      <c r="G151" s="596">
        <f t="shared" si="0"/>
        <v>0</v>
      </c>
    </row>
    <row r="152" spans="1:7" outlineLevel="1" x14ac:dyDescent="0.2">
      <c r="A152" s="1432"/>
      <c r="B152" s="1433"/>
      <c r="C152" s="1433"/>
      <c r="D152" s="1433"/>
      <c r="E152" s="1434"/>
      <c r="F152" s="612"/>
      <c r="G152" s="596">
        <f t="shared" si="0"/>
        <v>0</v>
      </c>
    </row>
    <row r="153" spans="1:7" ht="13.5" outlineLevel="1" thickBot="1" x14ac:dyDescent="0.25">
      <c r="A153" s="1428"/>
      <c r="B153" s="1429"/>
      <c r="C153" s="1429"/>
      <c r="D153" s="1429"/>
      <c r="E153" s="1430"/>
      <c r="F153" s="613"/>
      <c r="G153" s="597">
        <f t="shared" si="0"/>
        <v>0</v>
      </c>
    </row>
    <row r="155" spans="1:7" ht="20.25" x14ac:dyDescent="0.3">
      <c r="G155" s="598">
        <f>D8-(SUM(F147:F153))</f>
        <v>2944.027397260274</v>
      </c>
    </row>
  </sheetData>
  <sheetProtection selectLockedCells="1"/>
  <mergeCells count="77">
    <mergeCell ref="A150:E150"/>
    <mergeCell ref="A151:E151"/>
    <mergeCell ref="A152:E152"/>
    <mergeCell ref="A153:E153"/>
    <mergeCell ref="A146:E146"/>
    <mergeCell ref="A147:E147"/>
    <mergeCell ref="A148:E148"/>
    <mergeCell ref="A149:E149"/>
    <mergeCell ref="A137:G137"/>
    <mergeCell ref="B143:D143"/>
    <mergeCell ref="E143:F143"/>
    <mergeCell ref="A145:G145"/>
    <mergeCell ref="A121:B121"/>
    <mergeCell ref="C121:D121"/>
    <mergeCell ref="E121:F121"/>
    <mergeCell ref="G121:H121"/>
    <mergeCell ref="A111:G111"/>
    <mergeCell ref="B115:D115"/>
    <mergeCell ref="E115:F115"/>
    <mergeCell ref="G115:H115"/>
    <mergeCell ref="A95:B95"/>
    <mergeCell ref="C95:D95"/>
    <mergeCell ref="E95:F95"/>
    <mergeCell ref="G95:H95"/>
    <mergeCell ref="A85:G85"/>
    <mergeCell ref="B89:D89"/>
    <mergeCell ref="E89:F89"/>
    <mergeCell ref="G89:H89"/>
    <mergeCell ref="A69:B69"/>
    <mergeCell ref="C69:D69"/>
    <mergeCell ref="E69:F69"/>
    <mergeCell ref="G69:H69"/>
    <mergeCell ref="A59:G59"/>
    <mergeCell ref="B63:D63"/>
    <mergeCell ref="E63:F63"/>
    <mergeCell ref="G63:H63"/>
    <mergeCell ref="G37:H37"/>
    <mergeCell ref="A43:B43"/>
    <mergeCell ref="C43:D43"/>
    <mergeCell ref="E43:F43"/>
    <mergeCell ref="G43:H43"/>
    <mergeCell ref="B35:E35"/>
    <mergeCell ref="B37:D37"/>
    <mergeCell ref="E37:F37"/>
    <mergeCell ref="A19:B19"/>
    <mergeCell ref="A20:B20"/>
    <mergeCell ref="A21:B21"/>
    <mergeCell ref="A22:B22"/>
    <mergeCell ref="A27:A29"/>
    <mergeCell ref="B27:B29"/>
    <mergeCell ref="D6:E6"/>
    <mergeCell ref="A8:A10"/>
    <mergeCell ref="B8:B10"/>
    <mergeCell ref="G9:H9"/>
    <mergeCell ref="A23:B23"/>
    <mergeCell ref="C17:H17"/>
    <mergeCell ref="G13:H13"/>
    <mergeCell ref="A18:B18"/>
    <mergeCell ref="C18:F18"/>
    <mergeCell ref="G18:H18"/>
    <mergeCell ref="A1:H1"/>
    <mergeCell ref="A2:B2"/>
    <mergeCell ref="A3:B3"/>
    <mergeCell ref="D5:E5"/>
    <mergeCell ref="G5:H5"/>
    <mergeCell ref="K28:K29"/>
    <mergeCell ref="L28:L29"/>
    <mergeCell ref="C27:C29"/>
    <mergeCell ref="D27:D29"/>
    <mergeCell ref="E27:E29"/>
    <mergeCell ref="F27:I27"/>
    <mergeCell ref="J27:L27"/>
    <mergeCell ref="F28:F29"/>
    <mergeCell ref="G28:G29"/>
    <mergeCell ref="H28:H29"/>
    <mergeCell ref="I28:I29"/>
    <mergeCell ref="J28:J29"/>
  </mergeCells>
  <phoneticPr fontId="3" type="noConversion"/>
  <conditionalFormatting sqref="G155">
    <cfRule type="cellIs" dxfId="62" priority="3" stopIfTrue="1" operator="greaterThan">
      <formula>0</formula>
    </cfRule>
  </conditionalFormatting>
  <conditionalFormatting sqref="G147:G153">
    <cfRule type="cellIs" dxfId="61" priority="4" stopIfTrue="1" operator="equal">
      <formula>0</formula>
    </cfRule>
  </conditionalFormatting>
  <conditionalFormatting sqref="H8">
    <cfRule type="cellIs" dxfId="60" priority="1" stopIfTrue="1" operator="lessThan">
      <formula>0</formula>
    </cfRule>
    <cfRule type="cellIs" priority="2" stopIfTrue="1" operator="lessThan">
      <formula>0</formula>
    </cfRule>
  </conditionalFormatting>
  <dataValidations count="9">
    <dataValidation type="list" allowBlank="1" showInputMessage="1" showErrorMessage="1" sqref="D6:E6">
      <formula1>"CONTRATO,BECA"</formula1>
    </dataValidation>
    <dataValidation type="list" allowBlank="1" showInputMessage="1" showErrorMessage="1" sqref="E14">
      <formula1>"Propio,Externo"</formula1>
    </dataValidation>
    <dataValidation type="whole" operator="greaterThan" allowBlank="1" showErrorMessage="1" errorTitle="NÚMERO DE HORAS" error="Esta casilla sólo admite números enteros mayores que cero. " promptTitle="Horas imputadas por tarea" prompt="Señale el número de horas totales que se imputan al proyecto para esta tarea y para la persona que se declara." sqref="F147:F153">
      <formula1>0</formula1>
    </dataValidation>
    <dataValidation type="list" allowBlank="1" showInputMessage="1" showErrorMessage="1" sqref="G37:H37 G63:H63 G89:H89 G115:H115">
      <formula1>"PLANIFICACIÓN INICIAL,MODIFICACION 1,MODIFICACIÓN 2,MODIFICACIÓN 3"</formula1>
    </dataValidation>
    <dataValidation type="list" allowBlank="1" showErrorMessage="1" errorTitle="Escoja una tarea de la lista" error="Si la lista de tareas o su carga horaria han cambiado, por favor, comuníquelo a la OTRI-UCM en el 6472." promptTitle="Asignación de tareas" prompt="Declare la tarea de investigación en la que ha participado la persona cuyas horas se declaran. Sólo puede escoger entre las tareas del listado, que coinciden con las declaradas en la solicitud." sqref="A147:E153">
      <formula1>TAREAS</formula1>
    </dataValidation>
    <dataValidation type="list" showInputMessage="1" showErrorMessage="1" sqref="D3">
      <formula1>CATPROF</formula1>
    </dataValidation>
    <dataValidation type="date" operator="lessThanOrEqual" allowBlank="1" showInputMessage="1" showErrorMessage="1" errorTitle="ERROR EN FECHA" error="La fecha de finalización del último trimestre presupuestado no puede superar la del final del proyecto. " sqref="H120">
      <formula1>B14</formula1>
    </dataValidation>
    <dataValidation type="date" operator="greaterThan" allowBlank="1" showInputMessage="1" showErrorMessage="1" errorTitle="ERROR EN FECHA" error="Debe introducir un valor posterior a fecha fin del último trimestre presupuestado_x000a_" sqref="A120 A68 A94">
      <formula1>H42</formula1>
    </dataValidation>
    <dataValidation type="date" operator="greaterThanOrEqual" allowBlank="1" showInputMessage="1" showErrorMessage="1" errorTitle="ERROR EN FECHA " error="Debe introducir una fecha que sea igual o posterior a la fecha de inicio del proyecto" sqref="A42">
      <formula1>B13</formula1>
    </dataValidation>
  </dataValidations>
  <hyperlinks>
    <hyperlink ref="A18:B18" location="'Planificación contratos'!A1" display="Volver a planificación de contratos"/>
  </hyperlinks>
  <pageMargins left="0.75" right="0.75" top="1" bottom="1" header="0" footer="0"/>
  <headerFooter alignWithMargins="0"/>
  <drawing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8"/>
  </sheetPr>
  <dimension ref="A1:N155"/>
  <sheetViews>
    <sheetView showGridLines="0" zoomScale="70" workbookViewId="0">
      <selection sqref="A1:H1"/>
    </sheetView>
  </sheetViews>
  <sheetFormatPr baseColWidth="10" defaultColWidth="11.42578125" defaultRowHeight="12.75" outlineLevelRow="1" x14ac:dyDescent="0.2"/>
  <cols>
    <col min="1" max="8" width="22.7109375" style="553" customWidth="1"/>
    <col min="9" max="9" width="17.140625" style="548" bestFit="1" customWidth="1"/>
    <col min="10" max="10" width="29.140625" style="548" bestFit="1" customWidth="1"/>
    <col min="11" max="11" width="13.42578125" style="548" bestFit="1" customWidth="1"/>
    <col min="12" max="12" width="14.85546875" style="548" bestFit="1" customWidth="1"/>
    <col min="13" max="13" width="13.42578125" style="548" bestFit="1" customWidth="1"/>
    <col min="14" max="16384" width="11.42578125" style="548"/>
  </cols>
  <sheetData>
    <row r="1" spans="1:10" ht="61.5" customHeight="1" thickBot="1" x14ac:dyDescent="0.25">
      <c r="A1" s="1441" t="s">
        <v>597</v>
      </c>
      <c r="B1" s="1442"/>
      <c r="C1" s="1442"/>
      <c r="D1" s="1442"/>
      <c r="E1" s="1442"/>
      <c r="F1" s="1442"/>
      <c r="G1" s="1442"/>
      <c r="H1" s="1442"/>
    </row>
    <row r="2" spans="1:10" ht="14.25" customHeight="1" thickBot="1" x14ac:dyDescent="0.25">
      <c r="A2" s="1438" t="s">
        <v>226</v>
      </c>
      <c r="B2" s="1448"/>
      <c r="C2" s="549" t="s">
        <v>468</v>
      </c>
      <c r="D2" s="550" t="s">
        <v>469</v>
      </c>
      <c r="E2" s="551" t="s">
        <v>470</v>
      </c>
      <c r="F2" s="551" t="s">
        <v>471</v>
      </c>
      <c r="G2" s="551" t="s">
        <v>472</v>
      </c>
      <c r="H2" s="551" t="s">
        <v>473</v>
      </c>
    </row>
    <row r="3" spans="1:10" ht="15.75" thickBot="1" x14ac:dyDescent="0.25">
      <c r="A3" s="1449" t="s">
        <v>554</v>
      </c>
      <c r="B3" s="1450"/>
      <c r="C3" s="599"/>
      <c r="D3" s="600" t="s">
        <v>228</v>
      </c>
      <c r="E3" s="600"/>
      <c r="F3" s="552">
        <f>IF($E$14="Propio",987,1470)</f>
        <v>1470</v>
      </c>
      <c r="G3" s="741">
        <f>B30</f>
        <v>40909</v>
      </c>
      <c r="H3" s="741">
        <f>C30</f>
        <v>41639</v>
      </c>
    </row>
    <row r="4" spans="1:10" ht="27" thickBot="1" x14ac:dyDescent="0.25">
      <c r="A4" s="546"/>
      <c r="B4" s="547"/>
      <c r="C4" s="547"/>
      <c r="D4" s="547"/>
      <c r="E4" s="547"/>
      <c r="F4" s="547"/>
      <c r="G4" s="547"/>
      <c r="H4" s="547"/>
    </row>
    <row r="5" spans="1:10" ht="16.5" thickBot="1" x14ac:dyDescent="0.3">
      <c r="A5" s="210" t="s">
        <v>635</v>
      </c>
      <c r="B5" s="211">
        <f>'Solicitud para cumplimentar'!B4:J4</f>
        <v>0</v>
      </c>
      <c r="D5" s="1446" t="s">
        <v>382</v>
      </c>
      <c r="E5" s="1447"/>
      <c r="G5" s="1452" t="s">
        <v>772</v>
      </c>
      <c r="H5" s="1452"/>
      <c r="I5" s="566"/>
      <c r="J5" s="355"/>
    </row>
    <row r="6" spans="1:10" ht="32.25" thickBot="1" x14ac:dyDescent="0.3">
      <c r="A6" s="213" t="s">
        <v>636</v>
      </c>
      <c r="B6" s="214">
        <f>'Solicitud para cumplimentar'!B6:M6</f>
        <v>0</v>
      </c>
      <c r="D6" s="1444"/>
      <c r="E6" s="1445"/>
      <c r="G6" s="554" t="s">
        <v>766</v>
      </c>
      <c r="H6" s="555" t="s">
        <v>767</v>
      </c>
    </row>
    <row r="7" spans="1:10" ht="32.25" thickBot="1" x14ac:dyDescent="0.3">
      <c r="A7" s="213" t="s">
        <v>637</v>
      </c>
      <c r="B7" s="214">
        <f>'Solicitud para cumplimentar'!B8:M8</f>
        <v>0</v>
      </c>
      <c r="D7" s="554" t="s">
        <v>600</v>
      </c>
      <c r="E7" s="555" t="s">
        <v>518</v>
      </c>
      <c r="G7" s="742">
        <f>$K$30</f>
        <v>2944.027397260274</v>
      </c>
      <c r="H7" s="743">
        <f>$H$59+$H$85+$H$111+$H$137</f>
        <v>0</v>
      </c>
    </row>
    <row r="8" spans="1:10" ht="33" thickBot="1" x14ac:dyDescent="0.35">
      <c r="A8" s="1443" t="s">
        <v>638</v>
      </c>
      <c r="B8" s="1451">
        <f>'Solicitud para cumplimentar'!B7:M7</f>
        <v>0</v>
      </c>
      <c r="C8" s="556"/>
      <c r="D8" s="557">
        <f>K30</f>
        <v>2944.027397260274</v>
      </c>
      <c r="E8" s="557">
        <f>SUM(F147:F153)</f>
        <v>0</v>
      </c>
      <c r="G8" s="555" t="s">
        <v>770</v>
      </c>
      <c r="H8" s="744">
        <f>G7-H7</f>
        <v>2944.027397260274</v>
      </c>
    </row>
    <row r="9" spans="1:10" ht="30.75" customHeight="1" thickBot="1" x14ac:dyDescent="0.3">
      <c r="A9" s="1443"/>
      <c r="B9" s="1451"/>
      <c r="G9" s="1453" t="s">
        <v>773</v>
      </c>
      <c r="H9" s="1453"/>
    </row>
    <row r="10" spans="1:10" ht="32.25" thickBot="1" x14ac:dyDescent="0.3">
      <c r="A10" s="1443"/>
      <c r="B10" s="1451"/>
      <c r="D10" s="554" t="s">
        <v>601</v>
      </c>
      <c r="E10" s="558">
        <f>'Planificación contratos'!D10</f>
        <v>60000</v>
      </c>
      <c r="G10" s="745" t="s">
        <v>769</v>
      </c>
      <c r="H10" s="555" t="s">
        <v>775</v>
      </c>
    </row>
    <row r="11" spans="1:10" ht="32.25" thickBot="1" x14ac:dyDescent="0.3">
      <c r="A11" s="213" t="s">
        <v>671</v>
      </c>
      <c r="B11" s="214">
        <f>'Solicitud para cumplimentar'!B9:M9</f>
        <v>0</v>
      </c>
      <c r="D11" s="554" t="s">
        <v>602</v>
      </c>
      <c r="E11" s="558">
        <f>J30</f>
        <v>13.461151902621513</v>
      </c>
      <c r="G11" s="748">
        <f>$L$30</f>
        <v>39630</v>
      </c>
      <c r="H11" s="746">
        <f>$A$40</f>
        <v>0</v>
      </c>
    </row>
    <row r="12" spans="1:10" ht="48.75" thickBot="1" x14ac:dyDescent="0.35">
      <c r="A12" s="213" t="s">
        <v>375</v>
      </c>
      <c r="B12" s="214"/>
      <c r="D12" s="554" t="s">
        <v>603</v>
      </c>
      <c r="E12" s="559">
        <f>E11*D8</f>
        <v>39630</v>
      </c>
      <c r="G12" s="555" t="s">
        <v>771</v>
      </c>
      <c r="H12" s="747">
        <f>G11-H11</f>
        <v>39630</v>
      </c>
      <c r="J12" s="354"/>
    </row>
    <row r="13" spans="1:10" ht="48.75" customHeight="1" thickBot="1" x14ac:dyDescent="0.3">
      <c r="A13" s="213" t="s">
        <v>376</v>
      </c>
      <c r="B13" s="215">
        <f>'Solicitud para cumplimentar'!C11</f>
        <v>0</v>
      </c>
      <c r="D13" s="554" t="s">
        <v>604</v>
      </c>
      <c r="E13" s="558">
        <f>'Planificación contratos'!G10</f>
        <v>37519.876322622069</v>
      </c>
      <c r="G13" s="1453" t="s">
        <v>774</v>
      </c>
      <c r="H13" s="1453"/>
    </row>
    <row r="14" spans="1:10" ht="48.75" thickBot="1" x14ac:dyDescent="0.35">
      <c r="A14" s="216" t="s">
        <v>377</v>
      </c>
      <c r="B14" s="217">
        <f>'Solicitud para cumplimentar'!F11</f>
        <v>0</v>
      </c>
      <c r="D14" s="554" t="s">
        <v>517</v>
      </c>
      <c r="E14" s="601" t="s">
        <v>768</v>
      </c>
      <c r="G14" s="555" t="s">
        <v>771</v>
      </c>
      <c r="H14" s="747">
        <f>$D$8-$E$8</f>
        <v>2944.027397260274</v>
      </c>
      <c r="I14" s="757"/>
      <c r="J14" s="758"/>
    </row>
    <row r="15" spans="1:10" ht="31.5" x14ac:dyDescent="0.25">
      <c r="A15" s="218" t="s">
        <v>445</v>
      </c>
      <c r="B15" s="219" t="str">
        <f>'Programación,alta,seguimiento'!B12</f>
        <v>numero</v>
      </c>
    </row>
    <row r="16" spans="1:10" ht="15.75" x14ac:dyDescent="0.25">
      <c r="A16" s="218"/>
      <c r="B16" s="219"/>
    </row>
    <row r="17" spans="1:14" ht="15" x14ac:dyDescent="0.2">
      <c r="A17" s="548"/>
      <c r="B17" s="548"/>
      <c r="C17" s="1346" t="s">
        <v>336</v>
      </c>
      <c r="D17" s="1346"/>
      <c r="E17" s="1346"/>
      <c r="F17" s="1346"/>
      <c r="G17" s="1346"/>
      <c r="H17" s="1346"/>
    </row>
    <row r="18" spans="1:14" ht="18.75" thickBot="1" x14ac:dyDescent="0.3">
      <c r="A18" s="1454" t="s">
        <v>298</v>
      </c>
      <c r="B18" s="1455"/>
      <c r="C18" s="1478" t="s">
        <v>479</v>
      </c>
      <c r="D18" s="1479"/>
      <c r="E18" s="1479"/>
      <c r="F18" s="1480"/>
      <c r="G18" s="1478" t="s">
        <v>335</v>
      </c>
      <c r="H18" s="1480"/>
    </row>
    <row r="19" spans="1:14" ht="31.5" x14ac:dyDescent="0.2">
      <c r="A19" s="1457" t="str">
        <f>'Planificación contratos'!A21</f>
        <v>Categoría profesional</v>
      </c>
      <c r="B19" s="1458"/>
      <c r="C19" s="560" t="str">
        <f>'Planificación contratos'!C21</f>
        <v>Nº contratos</v>
      </c>
      <c r="D19" s="561" t="str">
        <f>'Planificación contratos'!D21</f>
        <v xml:space="preserve">Nº de horas </v>
      </c>
      <c r="E19" s="561" t="str">
        <f>'Planificación contratos'!E21</f>
        <v>Nº horas concedidas</v>
      </c>
      <c r="F19" s="562" t="str">
        <f>'Planificación contratos'!F21</f>
        <v>Remanente horas</v>
      </c>
      <c r="G19" s="563" t="str">
        <f>'Planificación contratos'!G21</f>
        <v>Gasto total contratos</v>
      </c>
      <c r="H19" s="564" t="str">
        <f>'Planificación contratos'!H21</f>
        <v>Precio / hora MEDIO</v>
      </c>
      <c r="J19" s="565"/>
      <c r="K19" s="565"/>
      <c r="L19" s="565"/>
      <c r="M19" s="565"/>
      <c r="N19" s="565"/>
    </row>
    <row r="20" spans="1:14" x14ac:dyDescent="0.2">
      <c r="A20" s="1349" t="str">
        <f>'Planificación contratos'!A22</f>
        <v>DOCTOR</v>
      </c>
      <c r="B20" s="1350"/>
      <c r="C20" s="511">
        <f>'Planificación contratos'!C22</f>
        <v>30</v>
      </c>
      <c r="D20" s="536">
        <f>'Planificación contratos'!D22</f>
        <v>88320.821917808222</v>
      </c>
      <c r="E20" s="543">
        <f>'Planificación contratos'!E22</f>
        <v>0</v>
      </c>
      <c r="F20" s="512">
        <f>'Planificación contratos'!F22</f>
        <v>-88320.821917808222</v>
      </c>
      <c r="G20" s="497">
        <f>'Planificación contratos'!G22</f>
        <v>1188900</v>
      </c>
      <c r="H20" s="502">
        <f>'Planificación contratos'!H22</f>
        <v>13.461151902621513</v>
      </c>
    </row>
    <row r="21" spans="1:14" ht="16.5" customHeight="1" x14ac:dyDescent="0.2">
      <c r="A21" s="1351" t="str">
        <f>'Planificación contratos'!A23</f>
        <v>LICENCIADO / INGENIERO</v>
      </c>
      <c r="B21" s="1352"/>
      <c r="C21" s="499">
        <f>'Planificación contratos'!C23</f>
        <v>0</v>
      </c>
      <c r="D21" s="537">
        <f>'Planificación contratos'!D23</f>
        <v>0</v>
      </c>
      <c r="E21" s="544">
        <f>'Planificación contratos'!E23</f>
        <v>0</v>
      </c>
      <c r="F21" s="508">
        <f>'Planificación contratos'!F23</f>
        <v>0</v>
      </c>
      <c r="G21" s="498">
        <f>'Planificación contratos'!G23</f>
        <v>0</v>
      </c>
      <c r="H21" s="503">
        <f>'Planificación contratos'!H23</f>
        <v>0</v>
      </c>
    </row>
    <row r="22" spans="1:14" ht="16.5" customHeight="1" x14ac:dyDescent="0.2">
      <c r="A22" s="1351" t="str">
        <f>'Planificación contratos'!A24</f>
        <v>DIPLOMADO/ INGENIERO TÉCNICO</v>
      </c>
      <c r="B22" s="1352"/>
      <c r="C22" s="500">
        <f>'Planificación contratos'!C24</f>
        <v>0</v>
      </c>
      <c r="D22" s="538">
        <f>'Planificación contratos'!D24</f>
        <v>0</v>
      </c>
      <c r="E22" s="544">
        <f>'Planificación contratos'!E24</f>
        <v>0</v>
      </c>
      <c r="F22" s="509">
        <f>'Planificación contratos'!F24</f>
        <v>0</v>
      </c>
      <c r="G22" s="498">
        <f>'Planificación contratos'!G24</f>
        <v>0</v>
      </c>
      <c r="H22" s="503">
        <f>'Planificación contratos'!H24</f>
        <v>0</v>
      </c>
    </row>
    <row r="23" spans="1:14" s="565" customFormat="1" ht="16.5" customHeight="1" thickBot="1" x14ac:dyDescent="0.25">
      <c r="A23" s="1354" t="str">
        <f>'Planificación contratos'!A25</f>
        <v>ENSEÑANZAS MEDIAS</v>
      </c>
      <c r="B23" s="1355"/>
      <c r="C23" s="506">
        <f>'Planificación contratos'!C25</f>
        <v>0</v>
      </c>
      <c r="D23" s="539">
        <f>'Planificación contratos'!D25</f>
        <v>0</v>
      </c>
      <c r="E23" s="545">
        <f>'Planificación contratos'!E25</f>
        <v>0</v>
      </c>
      <c r="F23" s="510">
        <f>'Planificación contratos'!F25</f>
        <v>0</v>
      </c>
      <c r="G23" s="507">
        <f>'Planificación contratos'!G25</f>
        <v>0</v>
      </c>
      <c r="H23" s="501">
        <f>'Planificación contratos'!H25</f>
        <v>0</v>
      </c>
    </row>
    <row r="24" spans="1:14" x14ac:dyDescent="0.2">
      <c r="A24" s="548"/>
      <c r="B24" s="548"/>
      <c r="C24" s="548"/>
      <c r="D24" s="548"/>
      <c r="E24" s="548"/>
      <c r="F24" s="548"/>
      <c r="G24" s="548"/>
      <c r="H24" s="548"/>
    </row>
    <row r="25" spans="1:14" x14ac:dyDescent="0.2">
      <c r="A25" s="548"/>
      <c r="B25" s="548"/>
      <c r="C25" s="548"/>
      <c r="D25" s="548"/>
      <c r="E25" s="548"/>
      <c r="F25" s="548"/>
      <c r="G25" s="548"/>
      <c r="H25" s="548"/>
    </row>
    <row r="26" spans="1:14" ht="13.5" thickBot="1" x14ac:dyDescent="0.25">
      <c r="A26" s="548"/>
      <c r="B26" s="548"/>
      <c r="C26" s="548"/>
      <c r="D26" s="548"/>
      <c r="E26" s="548"/>
      <c r="F26" s="548"/>
      <c r="G26" s="548"/>
      <c r="H26" s="548"/>
    </row>
    <row r="27" spans="1:14" ht="13.5" thickBot="1" x14ac:dyDescent="0.25">
      <c r="A27" s="1408" t="s">
        <v>68</v>
      </c>
      <c r="B27" s="1470" t="s">
        <v>69</v>
      </c>
      <c r="C27" s="1467" t="s">
        <v>70</v>
      </c>
      <c r="D27" s="1461" t="s">
        <v>71</v>
      </c>
      <c r="E27" s="1464" t="s">
        <v>76</v>
      </c>
      <c r="F27" s="1473" t="s">
        <v>72</v>
      </c>
      <c r="G27" s="1474"/>
      <c r="H27" s="1474"/>
      <c r="I27" s="1475"/>
      <c r="J27" s="1473" t="s">
        <v>73</v>
      </c>
      <c r="K27" s="1474"/>
      <c r="L27" s="1475"/>
    </row>
    <row r="28" spans="1:14" x14ac:dyDescent="0.2">
      <c r="A28" s="1409"/>
      <c r="B28" s="1471"/>
      <c r="C28" s="1468"/>
      <c r="D28" s="1462"/>
      <c r="E28" s="1465"/>
      <c r="F28" s="1476" t="s">
        <v>77</v>
      </c>
      <c r="G28" s="1462" t="s">
        <v>74</v>
      </c>
      <c r="H28" s="1462" t="s">
        <v>78</v>
      </c>
      <c r="I28" s="1459" t="s">
        <v>75</v>
      </c>
      <c r="J28" s="1409" t="s">
        <v>79</v>
      </c>
      <c r="K28" s="1462" t="s">
        <v>81</v>
      </c>
      <c r="L28" s="1459" t="s">
        <v>80</v>
      </c>
    </row>
    <row r="29" spans="1:14" ht="13.5" thickBot="1" x14ac:dyDescent="0.25">
      <c r="A29" s="1410"/>
      <c r="B29" s="1472"/>
      <c r="C29" s="1469"/>
      <c r="D29" s="1463"/>
      <c r="E29" s="1466"/>
      <c r="F29" s="1477"/>
      <c r="G29" s="1463"/>
      <c r="H29" s="1463"/>
      <c r="I29" s="1460"/>
      <c r="J29" s="1410"/>
      <c r="K29" s="1463"/>
      <c r="L29" s="1460"/>
    </row>
    <row r="30" spans="1:14" x14ac:dyDescent="0.2">
      <c r="A30" s="665">
        <f>F3</f>
        <v>1470</v>
      </c>
      <c r="B30" s="666">
        <v>40909</v>
      </c>
      <c r="C30" s="667">
        <v>41639</v>
      </c>
      <c r="D30" s="668">
        <f>C30-B30+1</f>
        <v>731</v>
      </c>
      <c r="E30" s="669">
        <f>(A30*D30)/365</f>
        <v>2944.027397260274</v>
      </c>
      <c r="F30" s="670">
        <v>30000</v>
      </c>
      <c r="G30" s="671">
        <f>F30</f>
        <v>30000</v>
      </c>
      <c r="H30" s="672">
        <v>0.32100000000000001</v>
      </c>
      <c r="I30" s="673">
        <f>G30*H30</f>
        <v>9630</v>
      </c>
      <c r="J30" s="673">
        <f>(F30+I30)/E30</f>
        <v>13.461151902621513</v>
      </c>
      <c r="K30" s="674">
        <f>E30</f>
        <v>2944.027397260274</v>
      </c>
      <c r="L30" s="675">
        <f>J30*K30</f>
        <v>39630</v>
      </c>
    </row>
    <row r="31" spans="1:14" ht="14.25" customHeight="1" x14ac:dyDescent="0.2">
      <c r="A31" s="341"/>
      <c r="B31" s="341"/>
      <c r="C31" s="342"/>
      <c r="D31" s="342"/>
      <c r="E31" s="342"/>
      <c r="F31" s="342"/>
      <c r="G31" s="342"/>
      <c r="H31" s="342"/>
    </row>
    <row r="32" spans="1:14" ht="14.25" customHeight="1" x14ac:dyDescent="0.2"/>
    <row r="34" spans="1:14" x14ac:dyDescent="0.2">
      <c r="B34" s="567"/>
      <c r="C34" s="567"/>
      <c r="D34" s="567"/>
      <c r="E34" s="567"/>
    </row>
    <row r="35" spans="1:14" ht="14.25" customHeight="1" x14ac:dyDescent="0.2">
      <c r="B35" s="1456"/>
      <c r="C35" s="1456"/>
      <c r="D35" s="1456"/>
      <c r="E35" s="1456"/>
    </row>
    <row r="36" spans="1:14" ht="14.25" customHeight="1" x14ac:dyDescent="0.2">
      <c r="C36" s="567"/>
    </row>
    <row r="37" spans="1:14" ht="32.25" customHeight="1" x14ac:dyDescent="0.25">
      <c r="A37" s="568" t="s">
        <v>379</v>
      </c>
      <c r="B37" s="1425" t="s">
        <v>596</v>
      </c>
      <c r="C37" s="1425"/>
      <c r="D37" s="1425"/>
      <c r="E37" s="1419" t="str">
        <f>A3</f>
        <v>contratado 11</v>
      </c>
      <c r="F37" s="1420"/>
      <c r="G37" s="1426" t="s">
        <v>608</v>
      </c>
      <c r="H37" s="1427"/>
    </row>
    <row r="38" spans="1:14" ht="26.25" x14ac:dyDescent="0.25">
      <c r="A38" s="571">
        <f>H59*E11</f>
        <v>0</v>
      </c>
      <c r="B38" s="572"/>
      <c r="C38" s="572"/>
      <c r="D38" s="569" t="s">
        <v>402</v>
      </c>
      <c r="E38" s="570">
        <f>'Solicitud para cumplimentar'!D3</f>
        <v>2016</v>
      </c>
      <c r="F38" s="572"/>
      <c r="G38" s="602" t="s">
        <v>609</v>
      </c>
      <c r="H38" s="603"/>
    </row>
    <row r="39" spans="1:14" ht="43.5" customHeight="1" x14ac:dyDescent="0.25">
      <c r="A39" s="574" t="s">
        <v>380</v>
      </c>
      <c r="B39" s="572"/>
      <c r="C39" s="572"/>
      <c r="D39" s="569"/>
      <c r="E39" s="570"/>
      <c r="F39" s="572"/>
      <c r="G39" s="575" t="s">
        <v>381</v>
      </c>
      <c r="H39" s="576">
        <f>'Planificación contratos'!D14</f>
        <v>9730.7769619475694</v>
      </c>
    </row>
    <row r="40" spans="1:14" ht="18" x14ac:dyDescent="0.25">
      <c r="A40" s="571">
        <f>A38+A64+A90+A116</f>
        <v>0</v>
      </c>
      <c r="B40" s="572"/>
      <c r="C40" s="572"/>
      <c r="D40" s="569"/>
      <c r="E40" s="570"/>
      <c r="F40" s="572"/>
      <c r="G40" s="577"/>
      <c r="H40" s="578"/>
      <c r="J40" s="579"/>
      <c r="K40" s="579"/>
      <c r="L40" s="579"/>
      <c r="M40" s="579"/>
      <c r="N40" s="579"/>
    </row>
    <row r="41" spans="1:14" ht="18" customHeight="1" x14ac:dyDescent="0.2">
      <c r="A41" s="580" t="s">
        <v>611</v>
      </c>
      <c r="B41" s="580" t="s">
        <v>612</v>
      </c>
      <c r="C41" s="581" t="s">
        <v>611</v>
      </c>
      <c r="D41" s="581" t="s">
        <v>612</v>
      </c>
      <c r="E41" s="581" t="s">
        <v>611</v>
      </c>
      <c r="F41" s="581" t="s">
        <v>612</v>
      </c>
      <c r="G41" s="581" t="s">
        <v>611</v>
      </c>
      <c r="H41" s="581" t="s">
        <v>612</v>
      </c>
    </row>
    <row r="42" spans="1:14" ht="18" customHeight="1" thickBot="1" x14ac:dyDescent="0.25">
      <c r="A42" s="604"/>
      <c r="B42" s="605"/>
      <c r="C42" s="605"/>
      <c r="D42" s="605"/>
      <c r="E42" s="605"/>
      <c r="F42" s="605"/>
      <c r="G42" s="605"/>
      <c r="H42" s="605"/>
    </row>
    <row r="43" spans="1:14" ht="16.5" customHeight="1" thickBot="1" x14ac:dyDescent="0.3">
      <c r="A43" s="1411" t="s">
        <v>474</v>
      </c>
      <c r="B43" s="1412"/>
      <c r="C43" s="1411" t="s">
        <v>475</v>
      </c>
      <c r="D43" s="1412"/>
      <c r="E43" s="1411" t="s">
        <v>476</v>
      </c>
      <c r="F43" s="1412"/>
      <c r="G43" s="1411" t="s">
        <v>477</v>
      </c>
      <c r="H43" s="1421"/>
      <c r="J43" s="582"/>
    </row>
    <row r="44" spans="1:14" s="579" customFormat="1" ht="33" customHeight="1" outlineLevel="1" thickBot="1" x14ac:dyDescent="0.25">
      <c r="A44" s="583" t="s">
        <v>478</v>
      </c>
      <c r="B44" s="583" t="s">
        <v>479</v>
      </c>
      <c r="C44" s="583" t="s">
        <v>478</v>
      </c>
      <c r="D44" s="583" t="s">
        <v>479</v>
      </c>
      <c r="E44" s="583" t="s">
        <v>478</v>
      </c>
      <c r="F44" s="583" t="s">
        <v>479</v>
      </c>
      <c r="G44" s="583" t="s">
        <v>478</v>
      </c>
      <c r="H44" s="583" t="s">
        <v>479</v>
      </c>
      <c r="J44" s="548"/>
      <c r="K44" s="548"/>
      <c r="L44" s="548"/>
      <c r="M44" s="548"/>
      <c r="N44" s="548"/>
    </row>
    <row r="45" spans="1:14" ht="13.5" outlineLevel="1" x14ac:dyDescent="0.2">
      <c r="A45" s="584" t="s">
        <v>480</v>
      </c>
      <c r="B45" s="606"/>
      <c r="C45" s="584" t="s">
        <v>480</v>
      </c>
      <c r="D45" s="606"/>
      <c r="E45" s="584" t="s">
        <v>480</v>
      </c>
      <c r="F45" s="606"/>
      <c r="G45" s="584" t="s">
        <v>480</v>
      </c>
      <c r="H45" s="607"/>
    </row>
    <row r="46" spans="1:14" ht="13.5" outlineLevel="1" x14ac:dyDescent="0.2">
      <c r="A46" s="584" t="s">
        <v>481</v>
      </c>
      <c r="B46" s="606"/>
      <c r="C46" s="584" t="s">
        <v>481</v>
      </c>
      <c r="D46" s="606"/>
      <c r="E46" s="584" t="s">
        <v>481</v>
      </c>
      <c r="F46" s="606"/>
      <c r="G46" s="584" t="s">
        <v>481</v>
      </c>
      <c r="H46" s="607"/>
    </row>
    <row r="47" spans="1:14" ht="12.75" customHeight="1" outlineLevel="1" x14ac:dyDescent="0.2">
      <c r="A47" s="584" t="s">
        <v>482</v>
      </c>
      <c r="B47" s="606"/>
      <c r="C47" s="584" t="s">
        <v>482</v>
      </c>
      <c r="D47" s="606"/>
      <c r="E47" s="584" t="s">
        <v>482</v>
      </c>
      <c r="F47" s="606"/>
      <c r="G47" s="584" t="s">
        <v>482</v>
      </c>
      <c r="H47" s="607"/>
      <c r="I47" s="582"/>
    </row>
    <row r="48" spans="1:14" ht="13.5" outlineLevel="1" x14ac:dyDescent="0.2">
      <c r="A48" s="584" t="s">
        <v>483</v>
      </c>
      <c r="B48" s="606"/>
      <c r="C48" s="584" t="s">
        <v>483</v>
      </c>
      <c r="D48" s="606"/>
      <c r="E48" s="584" t="s">
        <v>483</v>
      </c>
      <c r="F48" s="606"/>
      <c r="G48" s="584" t="s">
        <v>483</v>
      </c>
      <c r="H48" s="607"/>
    </row>
    <row r="49" spans="1:8" ht="14.25" customHeight="1" outlineLevel="1" x14ac:dyDescent="0.2">
      <c r="A49" s="584" t="s">
        <v>484</v>
      </c>
      <c r="B49" s="606"/>
      <c r="C49" s="584" t="s">
        <v>484</v>
      </c>
      <c r="D49" s="606"/>
      <c r="E49" s="584" t="s">
        <v>484</v>
      </c>
      <c r="F49" s="606"/>
      <c r="G49" s="584" t="s">
        <v>484</v>
      </c>
      <c r="H49" s="607"/>
    </row>
    <row r="50" spans="1:8" ht="13.5" outlineLevel="1" x14ac:dyDescent="0.2">
      <c r="A50" s="584" t="s">
        <v>485</v>
      </c>
      <c r="B50" s="606"/>
      <c r="C50" s="584" t="s">
        <v>485</v>
      </c>
      <c r="D50" s="606"/>
      <c r="E50" s="584" t="s">
        <v>485</v>
      </c>
      <c r="F50" s="606"/>
      <c r="G50" s="584" t="s">
        <v>485</v>
      </c>
      <c r="H50" s="607"/>
    </row>
    <row r="51" spans="1:8" ht="13.5" outlineLevel="1" x14ac:dyDescent="0.2">
      <c r="A51" s="584" t="s">
        <v>486</v>
      </c>
      <c r="B51" s="606"/>
      <c r="C51" s="584" t="s">
        <v>486</v>
      </c>
      <c r="D51" s="606"/>
      <c r="E51" s="584" t="s">
        <v>486</v>
      </c>
      <c r="F51" s="606"/>
      <c r="G51" s="584" t="s">
        <v>486</v>
      </c>
      <c r="H51" s="607"/>
    </row>
    <row r="52" spans="1:8" ht="13.5" outlineLevel="1" x14ac:dyDescent="0.2">
      <c r="A52" s="584" t="s">
        <v>487</v>
      </c>
      <c r="B52" s="606"/>
      <c r="C52" s="584" t="s">
        <v>487</v>
      </c>
      <c r="D52" s="606"/>
      <c r="E52" s="584" t="s">
        <v>487</v>
      </c>
      <c r="F52" s="606"/>
      <c r="G52" s="584" t="s">
        <v>487</v>
      </c>
      <c r="H52" s="607"/>
    </row>
    <row r="53" spans="1:8" ht="13.5" outlineLevel="1" x14ac:dyDescent="0.2">
      <c r="A53" s="584" t="s">
        <v>488</v>
      </c>
      <c r="B53" s="606"/>
      <c r="C53" s="584" t="s">
        <v>488</v>
      </c>
      <c r="D53" s="606"/>
      <c r="E53" s="584" t="s">
        <v>488</v>
      </c>
      <c r="F53" s="606"/>
      <c r="G53" s="584" t="s">
        <v>488</v>
      </c>
      <c r="H53" s="607"/>
    </row>
    <row r="54" spans="1:8" ht="13.5" outlineLevel="1" x14ac:dyDescent="0.2">
      <c r="A54" s="584" t="s">
        <v>489</v>
      </c>
      <c r="B54" s="606"/>
      <c r="C54" s="584" t="s">
        <v>489</v>
      </c>
      <c r="D54" s="606"/>
      <c r="E54" s="584" t="s">
        <v>489</v>
      </c>
      <c r="F54" s="606"/>
      <c r="G54" s="584" t="s">
        <v>489</v>
      </c>
      <c r="H54" s="607"/>
    </row>
    <row r="55" spans="1:8" ht="13.5" outlineLevel="1" x14ac:dyDescent="0.2">
      <c r="A55" s="584" t="s">
        <v>490</v>
      </c>
      <c r="B55" s="606"/>
      <c r="C55" s="584" t="s">
        <v>490</v>
      </c>
      <c r="D55" s="606"/>
      <c r="E55" s="584" t="s">
        <v>490</v>
      </c>
      <c r="F55" s="606"/>
      <c r="G55" s="584" t="s">
        <v>490</v>
      </c>
      <c r="H55" s="607"/>
    </row>
    <row r="56" spans="1:8" ht="13.5" outlineLevel="1" x14ac:dyDescent="0.2">
      <c r="A56" s="584" t="s">
        <v>491</v>
      </c>
      <c r="B56" s="606"/>
      <c r="C56" s="584" t="s">
        <v>491</v>
      </c>
      <c r="D56" s="606"/>
      <c r="E56" s="584" t="s">
        <v>491</v>
      </c>
      <c r="F56" s="606"/>
      <c r="G56" s="584" t="s">
        <v>491</v>
      </c>
      <c r="H56" s="607"/>
    </row>
    <row r="57" spans="1:8" ht="13.5" outlineLevel="1" x14ac:dyDescent="0.2">
      <c r="A57" s="584" t="s">
        <v>492</v>
      </c>
      <c r="B57" s="606"/>
      <c r="C57" s="584" t="s">
        <v>492</v>
      </c>
      <c r="D57" s="606"/>
      <c r="E57" s="584" t="s">
        <v>492</v>
      </c>
      <c r="F57" s="606"/>
      <c r="G57" s="584" t="s">
        <v>492</v>
      </c>
      <c r="H57" s="607"/>
    </row>
    <row r="58" spans="1:8" ht="14.25" thickBot="1" x14ac:dyDescent="0.3">
      <c r="A58" s="585" t="s">
        <v>493</v>
      </c>
      <c r="B58" s="586">
        <f>SUM(B45:B57)</f>
        <v>0</v>
      </c>
      <c r="C58" s="585" t="s">
        <v>493</v>
      </c>
      <c r="D58" s="586">
        <f>SUM(D45:D57)</f>
        <v>0</v>
      </c>
      <c r="E58" s="585" t="s">
        <v>493</v>
      </c>
      <c r="F58" s="586">
        <f>SUM(F45:F57)</f>
        <v>0</v>
      </c>
      <c r="G58" s="585" t="s">
        <v>493</v>
      </c>
      <c r="H58" s="587">
        <f>SUM(H45:H57)</f>
        <v>0</v>
      </c>
    </row>
    <row r="59" spans="1:8" ht="14.25" customHeight="1" thickBot="1" x14ac:dyDescent="0.3">
      <c r="A59" s="1435" t="s">
        <v>494</v>
      </c>
      <c r="B59" s="1436"/>
      <c r="C59" s="1436"/>
      <c r="D59" s="1436"/>
      <c r="E59" s="1436"/>
      <c r="F59" s="1436"/>
      <c r="G59" s="1437"/>
      <c r="H59" s="588">
        <f>IF((B58+D58+F58+H58)&gt;$F$3,"Demasiadas horas asignadas",(B58+D58+F58+H58))</f>
        <v>0</v>
      </c>
    </row>
    <row r="61" spans="1:8" ht="16.5" customHeight="1" x14ac:dyDescent="0.2"/>
    <row r="62" spans="1:8" x14ac:dyDescent="0.2">
      <c r="H62" s="589"/>
    </row>
    <row r="63" spans="1:8" ht="32.25" customHeight="1" x14ac:dyDescent="0.25">
      <c r="A63" s="568" t="s">
        <v>379</v>
      </c>
      <c r="B63" s="1425" t="s">
        <v>596</v>
      </c>
      <c r="C63" s="1425"/>
      <c r="D63" s="1425"/>
      <c r="E63" s="1419" t="str">
        <f>A3</f>
        <v>contratado 11</v>
      </c>
      <c r="F63" s="1420"/>
      <c r="G63" s="1426" t="s">
        <v>608</v>
      </c>
      <c r="H63" s="1427"/>
    </row>
    <row r="64" spans="1:8" ht="26.25" x14ac:dyDescent="0.25">
      <c r="A64" s="571">
        <f>H85*E11</f>
        <v>0</v>
      </c>
      <c r="B64" s="572"/>
      <c r="C64" s="572"/>
      <c r="D64" s="569" t="s">
        <v>402</v>
      </c>
      <c r="E64" s="570">
        <f>E38+1</f>
        <v>2017</v>
      </c>
      <c r="F64" s="572"/>
      <c r="G64" s="602" t="s">
        <v>609</v>
      </c>
      <c r="H64" s="603"/>
    </row>
    <row r="65" spans="1:8" ht="44.25" customHeight="1" x14ac:dyDescent="0.25">
      <c r="A65" s="574" t="s">
        <v>380</v>
      </c>
      <c r="B65" s="572"/>
      <c r="C65" s="572"/>
      <c r="D65" s="569"/>
      <c r="E65" s="570"/>
      <c r="F65" s="572"/>
      <c r="G65" s="575" t="s">
        <v>381</v>
      </c>
      <c r="H65" s="576">
        <f>'Planificación contratos'!D15</f>
        <v>1673.6606270415141</v>
      </c>
    </row>
    <row r="66" spans="1:8" ht="18" x14ac:dyDescent="0.25">
      <c r="A66" s="571">
        <f>$A$40</f>
        <v>0</v>
      </c>
      <c r="B66" s="572"/>
      <c r="C66" s="572"/>
      <c r="D66" s="569"/>
      <c r="E66" s="570"/>
      <c r="F66" s="572"/>
      <c r="G66" s="577"/>
      <c r="H66" s="578"/>
    </row>
    <row r="67" spans="1:8" ht="17.25" customHeight="1" x14ac:dyDescent="0.2">
      <c r="A67" s="590" t="s">
        <v>611</v>
      </c>
      <c r="B67" s="590" t="s">
        <v>612</v>
      </c>
      <c r="C67" s="553" t="s">
        <v>611</v>
      </c>
      <c r="D67" s="553" t="s">
        <v>612</v>
      </c>
      <c r="E67" s="553" t="s">
        <v>611</v>
      </c>
      <c r="F67" s="553" t="s">
        <v>612</v>
      </c>
      <c r="G67" s="553" t="s">
        <v>611</v>
      </c>
      <c r="H67" s="553" t="s">
        <v>612</v>
      </c>
    </row>
    <row r="68" spans="1:8" ht="17.25" customHeight="1" thickBot="1" x14ac:dyDescent="0.25">
      <c r="A68" s="604"/>
      <c r="B68" s="605"/>
      <c r="C68" s="605"/>
      <c r="D68" s="605"/>
      <c r="E68" s="605"/>
      <c r="F68" s="605"/>
      <c r="G68" s="605"/>
      <c r="H68" s="605"/>
    </row>
    <row r="69" spans="1:8" ht="16.5" thickBot="1" x14ac:dyDescent="0.3">
      <c r="A69" s="1411" t="s">
        <v>474</v>
      </c>
      <c r="B69" s="1412"/>
      <c r="C69" s="1411" t="s">
        <v>475</v>
      </c>
      <c r="D69" s="1412"/>
      <c r="E69" s="1411" t="s">
        <v>476</v>
      </c>
      <c r="F69" s="1412"/>
      <c r="G69" s="1411" t="s">
        <v>477</v>
      </c>
      <c r="H69" s="1421"/>
    </row>
    <row r="70" spans="1:8" ht="13.5" outlineLevel="1" thickBot="1" x14ac:dyDescent="0.25">
      <c r="A70" s="583" t="s">
        <v>478</v>
      </c>
      <c r="B70" s="583" t="s">
        <v>479</v>
      </c>
      <c r="C70" s="583" t="s">
        <v>478</v>
      </c>
      <c r="D70" s="583" t="s">
        <v>479</v>
      </c>
      <c r="E70" s="583" t="s">
        <v>478</v>
      </c>
      <c r="F70" s="583" t="s">
        <v>479</v>
      </c>
      <c r="G70" s="583" t="s">
        <v>478</v>
      </c>
      <c r="H70" s="583" t="s">
        <v>479</v>
      </c>
    </row>
    <row r="71" spans="1:8" ht="13.5" outlineLevel="1" x14ac:dyDescent="0.2">
      <c r="A71" s="584" t="s">
        <v>480</v>
      </c>
      <c r="B71" s="606"/>
      <c r="C71" s="584" t="s">
        <v>480</v>
      </c>
      <c r="D71" s="606"/>
      <c r="E71" s="584" t="s">
        <v>480</v>
      </c>
      <c r="F71" s="606"/>
      <c r="G71" s="584" t="s">
        <v>480</v>
      </c>
      <c r="H71" s="607"/>
    </row>
    <row r="72" spans="1:8" ht="13.5" outlineLevel="1" x14ac:dyDescent="0.2">
      <c r="A72" s="584" t="s">
        <v>481</v>
      </c>
      <c r="B72" s="606"/>
      <c r="C72" s="584" t="s">
        <v>481</v>
      </c>
      <c r="D72" s="606"/>
      <c r="E72" s="584" t="s">
        <v>481</v>
      </c>
      <c r="F72" s="606"/>
      <c r="G72" s="584" t="s">
        <v>481</v>
      </c>
      <c r="H72" s="607"/>
    </row>
    <row r="73" spans="1:8" ht="13.5" outlineLevel="1" x14ac:dyDescent="0.2">
      <c r="A73" s="584" t="s">
        <v>482</v>
      </c>
      <c r="B73" s="606"/>
      <c r="C73" s="584" t="s">
        <v>482</v>
      </c>
      <c r="D73" s="606"/>
      <c r="E73" s="584" t="s">
        <v>482</v>
      </c>
      <c r="F73" s="606"/>
      <c r="G73" s="584" t="s">
        <v>482</v>
      </c>
      <c r="H73" s="607"/>
    </row>
    <row r="74" spans="1:8" ht="13.5" outlineLevel="1" x14ac:dyDescent="0.2">
      <c r="A74" s="584" t="s">
        <v>483</v>
      </c>
      <c r="B74" s="606"/>
      <c r="C74" s="584" t="s">
        <v>483</v>
      </c>
      <c r="D74" s="606"/>
      <c r="E74" s="584" t="s">
        <v>483</v>
      </c>
      <c r="F74" s="606"/>
      <c r="G74" s="584" t="s">
        <v>483</v>
      </c>
      <c r="H74" s="607"/>
    </row>
    <row r="75" spans="1:8" ht="13.5" outlineLevel="1" x14ac:dyDescent="0.2">
      <c r="A75" s="584" t="s">
        <v>484</v>
      </c>
      <c r="B75" s="606"/>
      <c r="C75" s="584" t="s">
        <v>484</v>
      </c>
      <c r="D75" s="606"/>
      <c r="E75" s="584" t="s">
        <v>484</v>
      </c>
      <c r="F75" s="606"/>
      <c r="G75" s="584" t="s">
        <v>484</v>
      </c>
      <c r="H75" s="607"/>
    </row>
    <row r="76" spans="1:8" ht="13.5" outlineLevel="1" x14ac:dyDescent="0.2">
      <c r="A76" s="584" t="s">
        <v>485</v>
      </c>
      <c r="B76" s="606"/>
      <c r="C76" s="584" t="s">
        <v>485</v>
      </c>
      <c r="D76" s="606"/>
      <c r="E76" s="584" t="s">
        <v>485</v>
      </c>
      <c r="F76" s="606"/>
      <c r="G76" s="584" t="s">
        <v>485</v>
      </c>
      <c r="H76" s="607"/>
    </row>
    <row r="77" spans="1:8" ht="13.5" outlineLevel="1" x14ac:dyDescent="0.2">
      <c r="A77" s="584" t="s">
        <v>486</v>
      </c>
      <c r="B77" s="606"/>
      <c r="C77" s="584" t="s">
        <v>486</v>
      </c>
      <c r="D77" s="606"/>
      <c r="E77" s="584" t="s">
        <v>486</v>
      </c>
      <c r="F77" s="606"/>
      <c r="G77" s="584" t="s">
        <v>486</v>
      </c>
      <c r="H77" s="607"/>
    </row>
    <row r="78" spans="1:8" ht="13.5" outlineLevel="1" x14ac:dyDescent="0.2">
      <c r="A78" s="584" t="s">
        <v>487</v>
      </c>
      <c r="B78" s="606"/>
      <c r="C78" s="584" t="s">
        <v>487</v>
      </c>
      <c r="D78" s="606"/>
      <c r="E78" s="584" t="s">
        <v>487</v>
      </c>
      <c r="F78" s="606"/>
      <c r="G78" s="584" t="s">
        <v>487</v>
      </c>
      <c r="H78" s="607"/>
    </row>
    <row r="79" spans="1:8" ht="13.5" outlineLevel="1" x14ac:dyDescent="0.2">
      <c r="A79" s="584" t="s">
        <v>488</v>
      </c>
      <c r="B79" s="606"/>
      <c r="C79" s="584" t="s">
        <v>488</v>
      </c>
      <c r="D79" s="606"/>
      <c r="E79" s="584" t="s">
        <v>488</v>
      </c>
      <c r="F79" s="606"/>
      <c r="G79" s="584" t="s">
        <v>488</v>
      </c>
      <c r="H79" s="607"/>
    </row>
    <row r="80" spans="1:8" ht="13.5" outlineLevel="1" x14ac:dyDescent="0.2">
      <c r="A80" s="584" t="s">
        <v>489</v>
      </c>
      <c r="B80" s="606"/>
      <c r="C80" s="584" t="s">
        <v>489</v>
      </c>
      <c r="D80" s="606"/>
      <c r="E80" s="584" t="s">
        <v>489</v>
      </c>
      <c r="F80" s="606"/>
      <c r="G80" s="584" t="s">
        <v>489</v>
      </c>
      <c r="H80" s="607"/>
    </row>
    <row r="81" spans="1:8" ht="13.5" outlineLevel="1" x14ac:dyDescent="0.2">
      <c r="A81" s="584" t="s">
        <v>490</v>
      </c>
      <c r="B81" s="606"/>
      <c r="C81" s="584" t="s">
        <v>490</v>
      </c>
      <c r="D81" s="606"/>
      <c r="E81" s="584" t="s">
        <v>490</v>
      </c>
      <c r="F81" s="606"/>
      <c r="G81" s="584" t="s">
        <v>490</v>
      </c>
      <c r="H81" s="607"/>
    </row>
    <row r="82" spans="1:8" ht="13.5" outlineLevel="1" x14ac:dyDescent="0.2">
      <c r="A82" s="584" t="s">
        <v>491</v>
      </c>
      <c r="B82" s="606"/>
      <c r="C82" s="584" t="s">
        <v>491</v>
      </c>
      <c r="D82" s="606"/>
      <c r="E82" s="584" t="s">
        <v>491</v>
      </c>
      <c r="F82" s="606"/>
      <c r="G82" s="584" t="s">
        <v>491</v>
      </c>
      <c r="H82" s="607"/>
    </row>
    <row r="83" spans="1:8" ht="13.5" outlineLevel="1" x14ac:dyDescent="0.2">
      <c r="A83" s="584" t="s">
        <v>492</v>
      </c>
      <c r="B83" s="606"/>
      <c r="C83" s="584" t="s">
        <v>492</v>
      </c>
      <c r="D83" s="606"/>
      <c r="E83" s="584" t="s">
        <v>492</v>
      </c>
      <c r="F83" s="606"/>
      <c r="G83" s="584" t="s">
        <v>492</v>
      </c>
      <c r="H83" s="607"/>
    </row>
    <row r="84" spans="1:8" ht="14.25" thickBot="1" x14ac:dyDescent="0.3">
      <c r="A84" s="585" t="s">
        <v>493</v>
      </c>
      <c r="B84" s="586">
        <f>SUM(B71:B83)</f>
        <v>0</v>
      </c>
      <c r="C84" s="585" t="s">
        <v>493</v>
      </c>
      <c r="D84" s="586">
        <f>SUM(D71:D83)</f>
        <v>0</v>
      </c>
      <c r="E84" s="585" t="s">
        <v>493</v>
      </c>
      <c r="F84" s="586">
        <f>SUM(F71:F83)</f>
        <v>0</v>
      </c>
      <c r="G84" s="585" t="s">
        <v>493</v>
      </c>
      <c r="H84" s="587">
        <f>SUM(H71:H83)</f>
        <v>0</v>
      </c>
    </row>
    <row r="85" spans="1:8" ht="14.25" thickBot="1" x14ac:dyDescent="0.3">
      <c r="A85" s="1435" t="s">
        <v>494</v>
      </c>
      <c r="B85" s="1436"/>
      <c r="C85" s="1436"/>
      <c r="D85" s="1436"/>
      <c r="E85" s="1436"/>
      <c r="F85" s="1436"/>
      <c r="G85" s="1437"/>
      <c r="H85" s="588">
        <f>IF((B84+D84+F84+H84)&gt;$F$3,"Demasiadas horas asignadas",(B84+D84+F84+H84))</f>
        <v>0</v>
      </c>
    </row>
    <row r="89" spans="1:8" ht="32.25" customHeight="1" x14ac:dyDescent="0.25">
      <c r="A89" s="568" t="s">
        <v>379</v>
      </c>
      <c r="B89" s="1425" t="s">
        <v>596</v>
      </c>
      <c r="C89" s="1425"/>
      <c r="D89" s="1425"/>
      <c r="E89" s="1419" t="str">
        <f>A3</f>
        <v>contratado 11</v>
      </c>
      <c r="F89" s="1420"/>
      <c r="G89" s="1426" t="s">
        <v>608</v>
      </c>
      <c r="H89" s="1427"/>
    </row>
    <row r="90" spans="1:8" ht="26.25" x14ac:dyDescent="0.25">
      <c r="A90" s="571">
        <f>H111*E11</f>
        <v>0</v>
      </c>
      <c r="B90" s="572"/>
      <c r="C90" s="572"/>
      <c r="D90" s="569" t="s">
        <v>402</v>
      </c>
      <c r="E90" s="570">
        <f>E64+1</f>
        <v>2018</v>
      </c>
      <c r="F90" s="572"/>
      <c r="G90" s="602" t="s">
        <v>609</v>
      </c>
      <c r="H90" s="603"/>
    </row>
    <row r="91" spans="1:8" ht="44.25" customHeight="1" x14ac:dyDescent="0.25">
      <c r="A91" s="574" t="s">
        <v>380</v>
      </c>
      <c r="B91" s="572"/>
      <c r="C91" s="572"/>
      <c r="D91" s="569"/>
      <c r="E91" s="570"/>
      <c r="F91" s="572"/>
      <c r="G91" s="575" t="s">
        <v>381</v>
      </c>
      <c r="H91" s="576">
        <f>'Planificación contratos'!D16</f>
        <v>23192.330885842708</v>
      </c>
    </row>
    <row r="92" spans="1:8" ht="18" x14ac:dyDescent="0.25">
      <c r="A92" s="571">
        <f>$A$40</f>
        <v>0</v>
      </c>
      <c r="B92" s="572"/>
      <c r="C92" s="572"/>
      <c r="D92" s="569"/>
      <c r="E92" s="570"/>
      <c r="F92" s="572"/>
      <c r="G92" s="577"/>
      <c r="H92" s="578"/>
    </row>
    <row r="93" spans="1:8" ht="16.5" customHeight="1" x14ac:dyDescent="0.2">
      <c r="A93" s="590" t="s">
        <v>611</v>
      </c>
      <c r="B93" s="590" t="s">
        <v>612</v>
      </c>
      <c r="C93" s="553" t="s">
        <v>611</v>
      </c>
      <c r="D93" s="553" t="s">
        <v>612</v>
      </c>
      <c r="E93" s="553" t="s">
        <v>611</v>
      </c>
      <c r="F93" s="553" t="s">
        <v>612</v>
      </c>
      <c r="G93" s="553" t="s">
        <v>611</v>
      </c>
      <c r="H93" s="553" t="s">
        <v>612</v>
      </c>
    </row>
    <row r="94" spans="1:8" ht="16.5" customHeight="1" thickBot="1" x14ac:dyDescent="0.25">
      <c r="A94" s="604"/>
      <c r="B94" s="605"/>
      <c r="C94" s="605"/>
      <c r="D94" s="605"/>
      <c r="E94" s="605"/>
      <c r="F94" s="605"/>
      <c r="G94" s="605"/>
      <c r="H94" s="605"/>
    </row>
    <row r="95" spans="1:8" ht="16.5" thickBot="1" x14ac:dyDescent="0.3">
      <c r="A95" s="1411" t="s">
        <v>474</v>
      </c>
      <c r="B95" s="1412"/>
      <c r="C95" s="1411" t="s">
        <v>475</v>
      </c>
      <c r="D95" s="1412"/>
      <c r="E95" s="1411" t="s">
        <v>476</v>
      </c>
      <c r="F95" s="1412"/>
      <c r="G95" s="1411" t="s">
        <v>477</v>
      </c>
      <c r="H95" s="1421"/>
    </row>
    <row r="96" spans="1:8" ht="13.5" customHeight="1" outlineLevel="1" thickBot="1" x14ac:dyDescent="0.25">
      <c r="A96" s="583" t="s">
        <v>478</v>
      </c>
      <c r="B96" s="583" t="s">
        <v>479</v>
      </c>
      <c r="C96" s="583" t="s">
        <v>478</v>
      </c>
      <c r="D96" s="583" t="s">
        <v>479</v>
      </c>
      <c r="E96" s="583" t="s">
        <v>478</v>
      </c>
      <c r="F96" s="583" t="s">
        <v>479</v>
      </c>
      <c r="G96" s="583" t="s">
        <v>478</v>
      </c>
      <c r="H96" s="583" t="s">
        <v>479</v>
      </c>
    </row>
    <row r="97" spans="1:8" ht="13.5" customHeight="1" outlineLevel="1" x14ac:dyDescent="0.2">
      <c r="A97" s="584" t="s">
        <v>480</v>
      </c>
      <c r="B97" s="606"/>
      <c r="C97" s="584" t="s">
        <v>480</v>
      </c>
      <c r="D97" s="606"/>
      <c r="E97" s="584" t="s">
        <v>480</v>
      </c>
      <c r="F97" s="606"/>
      <c r="G97" s="584" t="s">
        <v>480</v>
      </c>
      <c r="H97" s="607"/>
    </row>
    <row r="98" spans="1:8" ht="13.5" customHeight="1" outlineLevel="1" x14ac:dyDescent="0.2">
      <c r="A98" s="584" t="s">
        <v>481</v>
      </c>
      <c r="B98" s="606"/>
      <c r="C98" s="584" t="s">
        <v>481</v>
      </c>
      <c r="D98" s="606"/>
      <c r="E98" s="584" t="s">
        <v>481</v>
      </c>
      <c r="F98" s="606"/>
      <c r="G98" s="584" t="s">
        <v>481</v>
      </c>
      <c r="H98" s="607"/>
    </row>
    <row r="99" spans="1:8" ht="13.5" customHeight="1" outlineLevel="1" x14ac:dyDescent="0.2">
      <c r="A99" s="584" t="s">
        <v>482</v>
      </c>
      <c r="B99" s="606"/>
      <c r="C99" s="584" t="s">
        <v>482</v>
      </c>
      <c r="D99" s="606"/>
      <c r="E99" s="584" t="s">
        <v>482</v>
      </c>
      <c r="F99" s="606"/>
      <c r="G99" s="584" t="s">
        <v>482</v>
      </c>
      <c r="H99" s="607"/>
    </row>
    <row r="100" spans="1:8" ht="13.5" customHeight="1" outlineLevel="1" x14ac:dyDescent="0.2">
      <c r="A100" s="584" t="s">
        <v>483</v>
      </c>
      <c r="B100" s="606"/>
      <c r="C100" s="584" t="s">
        <v>483</v>
      </c>
      <c r="D100" s="606"/>
      <c r="E100" s="584" t="s">
        <v>483</v>
      </c>
      <c r="F100" s="606"/>
      <c r="G100" s="584" t="s">
        <v>483</v>
      </c>
      <c r="H100" s="607"/>
    </row>
    <row r="101" spans="1:8" ht="13.5" customHeight="1" outlineLevel="1" x14ac:dyDescent="0.2">
      <c r="A101" s="584" t="s">
        <v>484</v>
      </c>
      <c r="B101" s="606"/>
      <c r="C101" s="584" t="s">
        <v>484</v>
      </c>
      <c r="D101" s="606"/>
      <c r="E101" s="584" t="s">
        <v>484</v>
      </c>
      <c r="F101" s="606"/>
      <c r="G101" s="584" t="s">
        <v>484</v>
      </c>
      <c r="H101" s="607"/>
    </row>
    <row r="102" spans="1:8" ht="13.5" customHeight="1" outlineLevel="1" x14ac:dyDescent="0.2">
      <c r="A102" s="584" t="s">
        <v>485</v>
      </c>
      <c r="B102" s="606"/>
      <c r="C102" s="584" t="s">
        <v>485</v>
      </c>
      <c r="D102" s="606"/>
      <c r="E102" s="584" t="s">
        <v>485</v>
      </c>
      <c r="F102" s="606"/>
      <c r="G102" s="584" t="s">
        <v>485</v>
      </c>
      <c r="H102" s="607"/>
    </row>
    <row r="103" spans="1:8" ht="13.5" customHeight="1" outlineLevel="1" x14ac:dyDescent="0.2">
      <c r="A103" s="584" t="s">
        <v>486</v>
      </c>
      <c r="B103" s="606"/>
      <c r="C103" s="584" t="s">
        <v>486</v>
      </c>
      <c r="D103" s="606"/>
      <c r="E103" s="584" t="s">
        <v>486</v>
      </c>
      <c r="F103" s="606"/>
      <c r="G103" s="584" t="s">
        <v>486</v>
      </c>
      <c r="H103" s="607"/>
    </row>
    <row r="104" spans="1:8" ht="13.5" customHeight="1" outlineLevel="1" x14ac:dyDescent="0.2">
      <c r="A104" s="584" t="s">
        <v>487</v>
      </c>
      <c r="B104" s="606"/>
      <c r="C104" s="584" t="s">
        <v>487</v>
      </c>
      <c r="D104" s="606"/>
      <c r="E104" s="584" t="s">
        <v>487</v>
      </c>
      <c r="F104" s="606"/>
      <c r="G104" s="584" t="s">
        <v>487</v>
      </c>
      <c r="H104" s="607"/>
    </row>
    <row r="105" spans="1:8" ht="13.5" customHeight="1" outlineLevel="1" x14ac:dyDescent="0.2">
      <c r="A105" s="584" t="s">
        <v>488</v>
      </c>
      <c r="B105" s="606"/>
      <c r="C105" s="584" t="s">
        <v>488</v>
      </c>
      <c r="D105" s="606"/>
      <c r="E105" s="584" t="s">
        <v>488</v>
      </c>
      <c r="F105" s="606"/>
      <c r="G105" s="584" t="s">
        <v>488</v>
      </c>
      <c r="H105" s="607"/>
    </row>
    <row r="106" spans="1:8" ht="13.5" customHeight="1" outlineLevel="1" x14ac:dyDescent="0.2">
      <c r="A106" s="584" t="s">
        <v>489</v>
      </c>
      <c r="B106" s="606"/>
      <c r="C106" s="584" t="s">
        <v>489</v>
      </c>
      <c r="D106" s="606"/>
      <c r="E106" s="584" t="s">
        <v>489</v>
      </c>
      <c r="F106" s="606"/>
      <c r="G106" s="584" t="s">
        <v>489</v>
      </c>
      <c r="H106" s="607"/>
    </row>
    <row r="107" spans="1:8" ht="13.5" customHeight="1" outlineLevel="1" x14ac:dyDescent="0.2">
      <c r="A107" s="584" t="s">
        <v>490</v>
      </c>
      <c r="B107" s="606"/>
      <c r="C107" s="584" t="s">
        <v>490</v>
      </c>
      <c r="D107" s="606"/>
      <c r="E107" s="584" t="s">
        <v>490</v>
      </c>
      <c r="F107" s="606"/>
      <c r="G107" s="584" t="s">
        <v>490</v>
      </c>
      <c r="H107" s="607"/>
    </row>
    <row r="108" spans="1:8" ht="13.5" customHeight="1" outlineLevel="1" x14ac:dyDescent="0.2">
      <c r="A108" s="584" t="s">
        <v>491</v>
      </c>
      <c r="B108" s="606"/>
      <c r="C108" s="584" t="s">
        <v>491</v>
      </c>
      <c r="D108" s="606"/>
      <c r="E108" s="584" t="s">
        <v>491</v>
      </c>
      <c r="F108" s="606"/>
      <c r="G108" s="584" t="s">
        <v>491</v>
      </c>
      <c r="H108" s="607"/>
    </row>
    <row r="109" spans="1:8" ht="13.5" customHeight="1" outlineLevel="1" x14ac:dyDescent="0.2">
      <c r="A109" s="584" t="s">
        <v>492</v>
      </c>
      <c r="B109" s="606"/>
      <c r="C109" s="584" t="s">
        <v>492</v>
      </c>
      <c r="D109" s="606"/>
      <c r="E109" s="584" t="s">
        <v>492</v>
      </c>
      <c r="F109" s="606"/>
      <c r="G109" s="584" t="s">
        <v>492</v>
      </c>
      <c r="H109" s="607"/>
    </row>
    <row r="110" spans="1:8" ht="14.25" thickBot="1" x14ac:dyDescent="0.3">
      <c r="A110" s="585" t="s">
        <v>493</v>
      </c>
      <c r="B110" s="586">
        <f>SUM(B97:B109)</f>
        <v>0</v>
      </c>
      <c r="C110" s="585" t="s">
        <v>493</v>
      </c>
      <c r="D110" s="586">
        <f>SUM(D97:D109)</f>
        <v>0</v>
      </c>
      <c r="E110" s="585" t="s">
        <v>493</v>
      </c>
      <c r="F110" s="586">
        <f>SUM(F97:F109)</f>
        <v>0</v>
      </c>
      <c r="G110" s="585" t="s">
        <v>493</v>
      </c>
      <c r="H110" s="587">
        <f>SUM(H97:H109)</f>
        <v>0</v>
      </c>
    </row>
    <row r="111" spans="1:8" ht="14.25" thickBot="1" x14ac:dyDescent="0.3">
      <c r="A111" s="1435" t="s">
        <v>494</v>
      </c>
      <c r="B111" s="1436"/>
      <c r="C111" s="1436"/>
      <c r="D111" s="1436"/>
      <c r="E111" s="1436"/>
      <c r="F111" s="1436"/>
      <c r="G111" s="1437"/>
      <c r="H111" s="588">
        <f>IF((B110+D110+F110+H110)&gt;$F$3,"Demasiadas horas asignadas",(B110+D110+F110+H110))</f>
        <v>0</v>
      </c>
    </row>
    <row r="115" spans="1:8" ht="32.25" customHeight="1" x14ac:dyDescent="0.25">
      <c r="A115" s="568" t="s">
        <v>379</v>
      </c>
      <c r="B115" s="1425" t="s">
        <v>596</v>
      </c>
      <c r="C115" s="1425"/>
      <c r="D115" s="1425"/>
      <c r="E115" s="1419" t="str">
        <f>A3</f>
        <v>contratado 11</v>
      </c>
      <c r="F115" s="1420"/>
      <c r="G115" s="1426" t="s">
        <v>608</v>
      </c>
      <c r="H115" s="1427"/>
    </row>
    <row r="116" spans="1:8" ht="26.25" x14ac:dyDescent="0.25">
      <c r="A116" s="571">
        <f>H137*E11</f>
        <v>0</v>
      </c>
      <c r="B116" s="572"/>
      <c r="C116" s="572"/>
      <c r="D116" s="569" t="s">
        <v>402</v>
      </c>
      <c r="E116" s="570">
        <f>E90+1</f>
        <v>2019</v>
      </c>
      <c r="F116" s="570"/>
      <c r="G116" s="602" t="s">
        <v>609</v>
      </c>
      <c r="H116" s="603"/>
    </row>
    <row r="117" spans="1:8" ht="44.25" customHeight="1" x14ac:dyDescent="0.25">
      <c r="A117" s="574" t="s">
        <v>380</v>
      </c>
      <c r="B117" s="572"/>
      <c r="C117" s="572"/>
      <c r="D117" s="569"/>
      <c r="E117" s="570"/>
      <c r="F117" s="570"/>
      <c r="G117" s="575" t="s">
        <v>381</v>
      </c>
      <c r="H117" s="576">
        <f>'Planificación contratos'!D17</f>
        <v>20923.107847790277</v>
      </c>
    </row>
    <row r="118" spans="1:8" ht="18" x14ac:dyDescent="0.25">
      <c r="A118" s="571">
        <f>$A$40</f>
        <v>0</v>
      </c>
      <c r="B118" s="572"/>
      <c r="C118" s="572"/>
      <c r="D118" s="569"/>
      <c r="E118" s="570"/>
      <c r="F118" s="570"/>
      <c r="G118" s="577"/>
      <c r="H118" s="578"/>
    </row>
    <row r="119" spans="1:8" ht="16.5" customHeight="1" x14ac:dyDescent="0.2">
      <c r="A119" s="590" t="s">
        <v>611</v>
      </c>
      <c r="B119" s="590" t="s">
        <v>612</v>
      </c>
      <c r="C119" s="553" t="s">
        <v>611</v>
      </c>
      <c r="D119" s="553" t="s">
        <v>612</v>
      </c>
      <c r="E119" s="553" t="s">
        <v>611</v>
      </c>
      <c r="F119" s="553" t="s">
        <v>612</v>
      </c>
      <c r="G119" s="553" t="s">
        <v>611</v>
      </c>
      <c r="H119" s="553" t="s">
        <v>612</v>
      </c>
    </row>
    <row r="120" spans="1:8" ht="16.5" customHeight="1" thickBot="1" x14ac:dyDescent="0.25">
      <c r="A120" s="604"/>
      <c r="B120" s="605"/>
      <c r="C120" s="605"/>
      <c r="D120" s="605"/>
      <c r="E120" s="605"/>
      <c r="F120" s="605"/>
      <c r="G120" s="605"/>
      <c r="H120" s="605"/>
    </row>
    <row r="121" spans="1:8" ht="16.5" thickBot="1" x14ac:dyDescent="0.3">
      <c r="A121" s="1411" t="s">
        <v>474</v>
      </c>
      <c r="B121" s="1412"/>
      <c r="C121" s="1411" t="s">
        <v>475</v>
      </c>
      <c r="D121" s="1412"/>
      <c r="E121" s="1411" t="s">
        <v>476</v>
      </c>
      <c r="F121" s="1412"/>
      <c r="G121" s="1411" t="s">
        <v>477</v>
      </c>
      <c r="H121" s="1421"/>
    </row>
    <row r="122" spans="1:8" ht="13.5" outlineLevel="1" thickBot="1" x14ac:dyDescent="0.25">
      <c r="A122" s="583" t="s">
        <v>478</v>
      </c>
      <c r="B122" s="583" t="s">
        <v>479</v>
      </c>
      <c r="C122" s="583" t="s">
        <v>478</v>
      </c>
      <c r="D122" s="583" t="s">
        <v>479</v>
      </c>
      <c r="E122" s="583" t="s">
        <v>478</v>
      </c>
      <c r="F122" s="583" t="s">
        <v>479</v>
      </c>
      <c r="G122" s="583" t="s">
        <v>478</v>
      </c>
      <c r="H122" s="583" t="s">
        <v>479</v>
      </c>
    </row>
    <row r="123" spans="1:8" ht="13.5" outlineLevel="1" x14ac:dyDescent="0.2">
      <c r="A123" s="584" t="s">
        <v>480</v>
      </c>
      <c r="B123" s="606"/>
      <c r="C123" s="584" t="s">
        <v>480</v>
      </c>
      <c r="D123" s="606"/>
      <c r="E123" s="584" t="s">
        <v>480</v>
      </c>
      <c r="F123" s="606"/>
      <c r="G123" s="584" t="s">
        <v>480</v>
      </c>
      <c r="H123" s="607"/>
    </row>
    <row r="124" spans="1:8" ht="13.5" outlineLevel="1" x14ac:dyDescent="0.2">
      <c r="A124" s="584" t="s">
        <v>481</v>
      </c>
      <c r="B124" s="606"/>
      <c r="C124" s="584" t="s">
        <v>481</v>
      </c>
      <c r="D124" s="606"/>
      <c r="E124" s="584" t="s">
        <v>481</v>
      </c>
      <c r="F124" s="606"/>
      <c r="G124" s="584" t="s">
        <v>481</v>
      </c>
      <c r="H124" s="607"/>
    </row>
    <row r="125" spans="1:8" ht="13.5" outlineLevel="1" x14ac:dyDescent="0.2">
      <c r="A125" s="584" t="s">
        <v>482</v>
      </c>
      <c r="B125" s="606"/>
      <c r="C125" s="584" t="s">
        <v>482</v>
      </c>
      <c r="D125" s="606"/>
      <c r="E125" s="584" t="s">
        <v>482</v>
      </c>
      <c r="F125" s="606"/>
      <c r="G125" s="584" t="s">
        <v>482</v>
      </c>
      <c r="H125" s="607"/>
    </row>
    <row r="126" spans="1:8" ht="13.5" outlineLevel="1" x14ac:dyDescent="0.2">
      <c r="A126" s="584" t="s">
        <v>483</v>
      </c>
      <c r="B126" s="606"/>
      <c r="C126" s="584" t="s">
        <v>483</v>
      </c>
      <c r="D126" s="606"/>
      <c r="E126" s="584" t="s">
        <v>483</v>
      </c>
      <c r="F126" s="606"/>
      <c r="G126" s="584" t="s">
        <v>483</v>
      </c>
      <c r="H126" s="607"/>
    </row>
    <row r="127" spans="1:8" ht="13.5" outlineLevel="1" x14ac:dyDescent="0.2">
      <c r="A127" s="584" t="s">
        <v>484</v>
      </c>
      <c r="B127" s="606"/>
      <c r="C127" s="584" t="s">
        <v>484</v>
      </c>
      <c r="D127" s="606"/>
      <c r="E127" s="584" t="s">
        <v>484</v>
      </c>
      <c r="F127" s="606"/>
      <c r="G127" s="584" t="s">
        <v>484</v>
      </c>
      <c r="H127" s="607"/>
    </row>
    <row r="128" spans="1:8" ht="13.5" outlineLevel="1" x14ac:dyDescent="0.2">
      <c r="A128" s="584" t="s">
        <v>485</v>
      </c>
      <c r="B128" s="606"/>
      <c r="C128" s="584" t="s">
        <v>485</v>
      </c>
      <c r="D128" s="606"/>
      <c r="E128" s="584" t="s">
        <v>485</v>
      </c>
      <c r="F128" s="606"/>
      <c r="G128" s="584" t="s">
        <v>485</v>
      </c>
      <c r="H128" s="607"/>
    </row>
    <row r="129" spans="1:8" ht="13.5" outlineLevel="1" x14ac:dyDescent="0.2">
      <c r="A129" s="584" t="s">
        <v>486</v>
      </c>
      <c r="B129" s="606"/>
      <c r="C129" s="584" t="s">
        <v>486</v>
      </c>
      <c r="D129" s="606"/>
      <c r="E129" s="584" t="s">
        <v>486</v>
      </c>
      <c r="F129" s="606"/>
      <c r="G129" s="584" t="s">
        <v>486</v>
      </c>
      <c r="H129" s="607"/>
    </row>
    <row r="130" spans="1:8" ht="13.5" outlineLevel="1" x14ac:dyDescent="0.2">
      <c r="A130" s="584" t="s">
        <v>487</v>
      </c>
      <c r="B130" s="606"/>
      <c r="C130" s="584" t="s">
        <v>487</v>
      </c>
      <c r="D130" s="606"/>
      <c r="E130" s="584" t="s">
        <v>487</v>
      </c>
      <c r="F130" s="606"/>
      <c r="G130" s="584" t="s">
        <v>487</v>
      </c>
      <c r="H130" s="607"/>
    </row>
    <row r="131" spans="1:8" ht="13.5" outlineLevel="1" x14ac:dyDescent="0.2">
      <c r="A131" s="584" t="s">
        <v>488</v>
      </c>
      <c r="B131" s="606"/>
      <c r="C131" s="584" t="s">
        <v>488</v>
      </c>
      <c r="D131" s="606"/>
      <c r="E131" s="584" t="s">
        <v>488</v>
      </c>
      <c r="F131" s="606"/>
      <c r="G131" s="584" t="s">
        <v>488</v>
      </c>
      <c r="H131" s="607"/>
    </row>
    <row r="132" spans="1:8" ht="13.5" outlineLevel="1" x14ac:dyDescent="0.2">
      <c r="A132" s="584" t="s">
        <v>489</v>
      </c>
      <c r="B132" s="606"/>
      <c r="C132" s="584" t="s">
        <v>489</v>
      </c>
      <c r="D132" s="606"/>
      <c r="E132" s="584" t="s">
        <v>489</v>
      </c>
      <c r="F132" s="606"/>
      <c r="G132" s="584" t="s">
        <v>489</v>
      </c>
      <c r="H132" s="607"/>
    </row>
    <row r="133" spans="1:8" ht="13.5" outlineLevel="1" x14ac:dyDescent="0.2">
      <c r="A133" s="584" t="s">
        <v>490</v>
      </c>
      <c r="B133" s="606"/>
      <c r="C133" s="584" t="s">
        <v>490</v>
      </c>
      <c r="D133" s="606"/>
      <c r="E133" s="584" t="s">
        <v>490</v>
      </c>
      <c r="F133" s="606"/>
      <c r="G133" s="584" t="s">
        <v>490</v>
      </c>
      <c r="H133" s="607"/>
    </row>
    <row r="134" spans="1:8" ht="13.5" outlineLevel="1" x14ac:dyDescent="0.2">
      <c r="A134" s="584" t="s">
        <v>491</v>
      </c>
      <c r="B134" s="606"/>
      <c r="C134" s="584" t="s">
        <v>491</v>
      </c>
      <c r="D134" s="606"/>
      <c r="E134" s="584" t="s">
        <v>491</v>
      </c>
      <c r="F134" s="606"/>
      <c r="G134" s="584" t="s">
        <v>491</v>
      </c>
      <c r="H134" s="607"/>
    </row>
    <row r="135" spans="1:8" ht="13.5" outlineLevel="1" x14ac:dyDescent="0.2">
      <c r="A135" s="584" t="s">
        <v>492</v>
      </c>
      <c r="B135" s="606"/>
      <c r="C135" s="584" t="s">
        <v>492</v>
      </c>
      <c r="D135" s="606"/>
      <c r="E135" s="584" t="s">
        <v>492</v>
      </c>
      <c r="F135" s="606"/>
      <c r="G135" s="584" t="s">
        <v>492</v>
      </c>
      <c r="H135" s="607"/>
    </row>
    <row r="136" spans="1:8" ht="14.25" thickBot="1" x14ac:dyDescent="0.3">
      <c r="A136" s="585" t="s">
        <v>493</v>
      </c>
      <c r="B136" s="586">
        <f>SUM(B123:B135)</f>
        <v>0</v>
      </c>
      <c r="C136" s="585" t="s">
        <v>493</v>
      </c>
      <c r="D136" s="586">
        <f>SUM(D123:D135)</f>
        <v>0</v>
      </c>
      <c r="E136" s="585" t="s">
        <v>493</v>
      </c>
      <c r="F136" s="586">
        <f>SUM(F123:F135)</f>
        <v>0</v>
      </c>
      <c r="G136" s="585" t="s">
        <v>493</v>
      </c>
      <c r="H136" s="587">
        <f>SUM(H123:H135)</f>
        <v>0</v>
      </c>
    </row>
    <row r="137" spans="1:8" ht="14.25" thickBot="1" x14ac:dyDescent="0.3">
      <c r="A137" s="1435" t="s">
        <v>494</v>
      </c>
      <c r="B137" s="1436"/>
      <c r="C137" s="1436"/>
      <c r="D137" s="1436"/>
      <c r="E137" s="1436"/>
      <c r="F137" s="1436"/>
      <c r="G137" s="1437"/>
      <c r="H137" s="588">
        <f>IF((B136+D136+F136+H136)&gt;$F$3,"Demasiadas horas asignadas",(B136+D136+F136+H136))</f>
        <v>0</v>
      </c>
    </row>
    <row r="138" spans="1:8" ht="13.5" x14ac:dyDescent="0.25">
      <c r="A138" s="591"/>
      <c r="B138" s="591"/>
      <c r="C138" s="591"/>
      <c r="D138" s="591"/>
      <c r="E138" s="591"/>
      <c r="F138" s="591"/>
      <c r="G138" s="591"/>
      <c r="H138" s="592"/>
    </row>
    <row r="139" spans="1:8" ht="13.5" x14ac:dyDescent="0.25">
      <c r="A139" s="591"/>
      <c r="B139" s="591"/>
      <c r="C139" s="591"/>
      <c r="D139" s="591"/>
      <c r="E139" s="591"/>
      <c r="F139" s="591"/>
      <c r="G139" s="591"/>
      <c r="H139" s="592"/>
    </row>
    <row r="140" spans="1:8" ht="13.5" x14ac:dyDescent="0.25">
      <c r="A140" s="591"/>
      <c r="B140" s="591"/>
      <c r="C140" s="591"/>
      <c r="D140" s="591"/>
      <c r="E140" s="591"/>
      <c r="F140" s="591"/>
      <c r="G140" s="591"/>
      <c r="H140" s="592"/>
    </row>
    <row r="143" spans="1:8" ht="18" x14ac:dyDescent="0.25">
      <c r="B143" s="1425" t="s">
        <v>598</v>
      </c>
      <c r="C143" s="1425"/>
      <c r="D143" s="1425"/>
      <c r="E143" s="1431" t="str">
        <f>A3</f>
        <v>contratado 11</v>
      </c>
      <c r="F143" s="1431"/>
    </row>
    <row r="144" spans="1:8" ht="13.5" thickBot="1" x14ac:dyDescent="0.25">
      <c r="F144" s="567"/>
    </row>
    <row r="145" spans="1:7" ht="16.5" customHeight="1" thickBot="1" x14ac:dyDescent="0.25">
      <c r="A145" s="1438" t="s">
        <v>519</v>
      </c>
      <c r="B145" s="1439"/>
      <c r="C145" s="1439"/>
      <c r="D145" s="1439"/>
      <c r="E145" s="1439"/>
      <c r="F145" s="1439"/>
      <c r="G145" s="1440"/>
    </row>
    <row r="146" spans="1:7" ht="26.25" customHeight="1" outlineLevel="1" thickBot="1" x14ac:dyDescent="0.25">
      <c r="A146" s="1416" t="s">
        <v>496</v>
      </c>
      <c r="B146" s="1417"/>
      <c r="C146" s="1417"/>
      <c r="D146" s="1417"/>
      <c r="E146" s="1418"/>
      <c r="F146" s="593" t="s">
        <v>497</v>
      </c>
      <c r="G146" s="594" t="s">
        <v>495</v>
      </c>
    </row>
    <row r="147" spans="1:7" outlineLevel="1" x14ac:dyDescent="0.2">
      <c r="A147" s="1402" t="s">
        <v>599</v>
      </c>
      <c r="B147" s="1403"/>
      <c r="C147" s="1403"/>
      <c r="D147" s="1403"/>
      <c r="E147" s="1404"/>
      <c r="F147" s="608"/>
      <c r="G147" s="595">
        <f>$D$8-F147</f>
        <v>2944.027397260274</v>
      </c>
    </row>
    <row r="148" spans="1:7" outlineLevel="1" x14ac:dyDescent="0.2">
      <c r="A148" s="1413"/>
      <c r="B148" s="1414"/>
      <c r="C148" s="1414"/>
      <c r="D148" s="1414"/>
      <c r="E148" s="1415"/>
      <c r="F148" s="609"/>
      <c r="G148" s="596">
        <f t="shared" ref="G148:G153" si="0">IF(F148&gt;0,(G147-F148), )</f>
        <v>0</v>
      </c>
    </row>
    <row r="149" spans="1:7" outlineLevel="1" x14ac:dyDescent="0.2">
      <c r="A149" s="1413"/>
      <c r="B149" s="1414"/>
      <c r="C149" s="1414"/>
      <c r="D149" s="1414"/>
      <c r="E149" s="1415"/>
      <c r="F149" s="610"/>
      <c r="G149" s="596">
        <f t="shared" si="0"/>
        <v>0</v>
      </c>
    </row>
    <row r="150" spans="1:7" outlineLevel="1" x14ac:dyDescent="0.2">
      <c r="A150" s="1405"/>
      <c r="B150" s="1406"/>
      <c r="C150" s="1406"/>
      <c r="D150" s="1406"/>
      <c r="E150" s="1407"/>
      <c r="F150" s="611"/>
      <c r="G150" s="596">
        <f t="shared" si="0"/>
        <v>0</v>
      </c>
    </row>
    <row r="151" spans="1:7" outlineLevel="1" x14ac:dyDescent="0.2">
      <c r="A151" s="1405"/>
      <c r="B151" s="1406"/>
      <c r="C151" s="1406"/>
      <c r="D151" s="1406"/>
      <c r="E151" s="1407"/>
      <c r="F151" s="612"/>
      <c r="G151" s="596">
        <f t="shared" si="0"/>
        <v>0</v>
      </c>
    </row>
    <row r="152" spans="1:7" outlineLevel="1" x14ac:dyDescent="0.2">
      <c r="A152" s="1432"/>
      <c r="B152" s="1433"/>
      <c r="C152" s="1433"/>
      <c r="D152" s="1433"/>
      <c r="E152" s="1434"/>
      <c r="F152" s="612"/>
      <c r="G152" s="596">
        <f t="shared" si="0"/>
        <v>0</v>
      </c>
    </row>
    <row r="153" spans="1:7" ht="13.5" outlineLevel="1" thickBot="1" x14ac:dyDescent="0.25">
      <c r="A153" s="1428"/>
      <c r="B153" s="1429"/>
      <c r="C153" s="1429"/>
      <c r="D153" s="1429"/>
      <c r="E153" s="1430"/>
      <c r="F153" s="613"/>
      <c r="G153" s="597">
        <f t="shared" si="0"/>
        <v>0</v>
      </c>
    </row>
    <row r="155" spans="1:7" ht="20.25" x14ac:dyDescent="0.3">
      <c r="G155" s="598">
        <f>D8-(SUM(F147:F153))</f>
        <v>2944.027397260274</v>
      </c>
    </row>
  </sheetData>
  <sheetProtection selectLockedCells="1"/>
  <mergeCells count="77">
    <mergeCell ref="A150:E150"/>
    <mergeCell ref="A151:E151"/>
    <mergeCell ref="A152:E152"/>
    <mergeCell ref="A153:E153"/>
    <mergeCell ref="A146:E146"/>
    <mergeCell ref="A147:E147"/>
    <mergeCell ref="A148:E148"/>
    <mergeCell ref="A149:E149"/>
    <mergeCell ref="A137:G137"/>
    <mergeCell ref="B143:D143"/>
    <mergeCell ref="E143:F143"/>
    <mergeCell ref="A145:G145"/>
    <mergeCell ref="A121:B121"/>
    <mergeCell ref="C121:D121"/>
    <mergeCell ref="E121:F121"/>
    <mergeCell ref="G121:H121"/>
    <mergeCell ref="A111:G111"/>
    <mergeCell ref="B115:D115"/>
    <mergeCell ref="E115:F115"/>
    <mergeCell ref="G115:H115"/>
    <mergeCell ref="A95:B95"/>
    <mergeCell ref="C95:D95"/>
    <mergeCell ref="E95:F95"/>
    <mergeCell ref="G95:H95"/>
    <mergeCell ref="A85:G85"/>
    <mergeCell ref="B89:D89"/>
    <mergeCell ref="E89:F89"/>
    <mergeCell ref="G89:H89"/>
    <mergeCell ref="A69:B69"/>
    <mergeCell ref="C69:D69"/>
    <mergeCell ref="E69:F69"/>
    <mergeCell ref="G69:H69"/>
    <mergeCell ref="A59:G59"/>
    <mergeCell ref="B63:D63"/>
    <mergeCell ref="E63:F63"/>
    <mergeCell ref="G63:H63"/>
    <mergeCell ref="G37:H37"/>
    <mergeCell ref="A43:B43"/>
    <mergeCell ref="C43:D43"/>
    <mergeCell ref="E43:F43"/>
    <mergeCell ref="G43:H43"/>
    <mergeCell ref="B35:E35"/>
    <mergeCell ref="B37:D37"/>
    <mergeCell ref="E37:F37"/>
    <mergeCell ref="A19:B19"/>
    <mergeCell ref="A20:B20"/>
    <mergeCell ref="A21:B21"/>
    <mergeCell ref="A22:B22"/>
    <mergeCell ref="A27:A29"/>
    <mergeCell ref="B27:B29"/>
    <mergeCell ref="D6:E6"/>
    <mergeCell ref="A8:A10"/>
    <mergeCell ref="B8:B10"/>
    <mergeCell ref="G9:H9"/>
    <mergeCell ref="A23:B23"/>
    <mergeCell ref="C17:H17"/>
    <mergeCell ref="G13:H13"/>
    <mergeCell ref="A18:B18"/>
    <mergeCell ref="C18:F18"/>
    <mergeCell ref="G18:H18"/>
    <mergeCell ref="A1:H1"/>
    <mergeCell ref="A2:B2"/>
    <mergeCell ref="A3:B3"/>
    <mergeCell ref="D5:E5"/>
    <mergeCell ref="G5:H5"/>
    <mergeCell ref="K28:K29"/>
    <mergeCell ref="L28:L29"/>
    <mergeCell ref="C27:C29"/>
    <mergeCell ref="D27:D29"/>
    <mergeCell ref="E27:E29"/>
    <mergeCell ref="F27:I27"/>
    <mergeCell ref="J27:L27"/>
    <mergeCell ref="F28:F29"/>
    <mergeCell ref="G28:G29"/>
    <mergeCell ref="H28:H29"/>
    <mergeCell ref="I28:I29"/>
    <mergeCell ref="J28:J29"/>
  </mergeCells>
  <phoneticPr fontId="3" type="noConversion"/>
  <conditionalFormatting sqref="G155">
    <cfRule type="cellIs" dxfId="59" priority="3" stopIfTrue="1" operator="greaterThan">
      <formula>0</formula>
    </cfRule>
  </conditionalFormatting>
  <conditionalFormatting sqref="G147:G153">
    <cfRule type="cellIs" dxfId="58" priority="4" stopIfTrue="1" operator="equal">
      <formula>0</formula>
    </cfRule>
  </conditionalFormatting>
  <conditionalFormatting sqref="H8">
    <cfRule type="cellIs" dxfId="57" priority="1" stopIfTrue="1" operator="lessThan">
      <formula>0</formula>
    </cfRule>
    <cfRule type="cellIs" priority="2" stopIfTrue="1" operator="lessThan">
      <formula>0</formula>
    </cfRule>
  </conditionalFormatting>
  <dataValidations count="9">
    <dataValidation type="list" allowBlank="1" showInputMessage="1" showErrorMessage="1" sqref="D6:E6">
      <formula1>"CONTRATO,BECA"</formula1>
    </dataValidation>
    <dataValidation type="list" allowBlank="1" showInputMessage="1" showErrorMessage="1" sqref="E14">
      <formula1>"Propio,Externo"</formula1>
    </dataValidation>
    <dataValidation type="whole" operator="greaterThan" allowBlank="1" showErrorMessage="1" errorTitle="NÚMERO DE HORAS" error="Esta casilla sólo admite números enteros mayores que cero. " promptTitle="Horas imputadas por tarea" prompt="Señale el número de horas totales que se imputan al proyecto para esta tarea y para la persona que se declara." sqref="F147:F153">
      <formula1>0</formula1>
    </dataValidation>
    <dataValidation type="list" allowBlank="1" showInputMessage="1" showErrorMessage="1" sqref="G37:H37 G63:H63 G89:H89 G115:H115">
      <formula1>"PLANIFICACIÓN INICIAL,MODIFICACION 1,MODIFICACIÓN 2,MODIFICACIÓN 3"</formula1>
    </dataValidation>
    <dataValidation type="list" allowBlank="1" showErrorMessage="1" errorTitle="Escoja una tarea de la lista" error="Si la lista de tareas o su carga horaria han cambiado, por favor, comuníquelo a la OTRI-UCM en el 6472." promptTitle="Asignación de tareas" prompt="Declare la tarea de investigación en la que ha participado la persona cuyas horas se declaran. Sólo puede escoger entre las tareas del listado, que coinciden con las declaradas en la solicitud." sqref="A147:E153">
      <formula1>TAREAS</formula1>
    </dataValidation>
    <dataValidation type="list" showInputMessage="1" showErrorMessage="1" sqref="D3">
      <formula1>CATPROF</formula1>
    </dataValidation>
    <dataValidation type="date" operator="lessThanOrEqual" allowBlank="1" showInputMessage="1" showErrorMessage="1" errorTitle="ERROR EN FECHA" error="La fecha de finalización del último trimestre presupuestado no puede superar la del final del proyecto. " sqref="H120">
      <formula1>B14</formula1>
    </dataValidation>
    <dataValidation type="date" operator="greaterThan" allowBlank="1" showInputMessage="1" showErrorMessage="1" errorTitle="ERROR EN FECHA" error="Debe introducir un valor posterior a fecha fin del último trimestre presupuestado_x000a_" sqref="A120 A68 A94">
      <formula1>H42</formula1>
    </dataValidation>
    <dataValidation type="date" operator="greaterThanOrEqual" allowBlank="1" showInputMessage="1" showErrorMessage="1" errorTitle="ERROR EN FECHA " error="Debe introducir una fecha que sea igual o posterior a la fecha de inicio del proyecto" sqref="A42">
      <formula1>B13</formula1>
    </dataValidation>
  </dataValidations>
  <hyperlinks>
    <hyperlink ref="A18:B18" location="'Planificación contratos'!A1" display="Volver a planificación de contratos"/>
  </hyperlinks>
  <pageMargins left="0.75" right="0.75" top="1" bottom="1" header="0" footer="0"/>
  <headerFooter alignWithMargins="0"/>
  <drawing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8"/>
  </sheetPr>
  <dimension ref="A1:N155"/>
  <sheetViews>
    <sheetView showGridLines="0" zoomScale="70" workbookViewId="0">
      <selection sqref="A1:H1"/>
    </sheetView>
  </sheetViews>
  <sheetFormatPr baseColWidth="10" defaultColWidth="11.42578125" defaultRowHeight="12.75" outlineLevelRow="1" x14ac:dyDescent="0.2"/>
  <cols>
    <col min="1" max="8" width="22.7109375" style="553" customWidth="1"/>
    <col min="9" max="9" width="17.140625" style="548" bestFit="1" customWidth="1"/>
    <col min="10" max="10" width="29.140625" style="548" bestFit="1" customWidth="1"/>
    <col min="11" max="11" width="13.42578125" style="548" bestFit="1" customWidth="1"/>
    <col min="12" max="12" width="14.85546875" style="548" bestFit="1" customWidth="1"/>
    <col min="13" max="13" width="13.42578125" style="548" bestFit="1" customWidth="1"/>
    <col min="14" max="16384" width="11.42578125" style="548"/>
  </cols>
  <sheetData>
    <row r="1" spans="1:10" ht="61.5" customHeight="1" thickBot="1" x14ac:dyDescent="0.25">
      <c r="A1" s="1441" t="s">
        <v>597</v>
      </c>
      <c r="B1" s="1442"/>
      <c r="C1" s="1442"/>
      <c r="D1" s="1442"/>
      <c r="E1" s="1442"/>
      <c r="F1" s="1442"/>
      <c r="G1" s="1442"/>
      <c r="H1" s="1442"/>
    </row>
    <row r="2" spans="1:10" ht="14.25" customHeight="1" thickBot="1" x14ac:dyDescent="0.25">
      <c r="A2" s="1438" t="s">
        <v>226</v>
      </c>
      <c r="B2" s="1448"/>
      <c r="C2" s="549" t="s">
        <v>468</v>
      </c>
      <c r="D2" s="550" t="s">
        <v>469</v>
      </c>
      <c r="E2" s="551" t="s">
        <v>470</v>
      </c>
      <c r="F2" s="551" t="s">
        <v>471</v>
      </c>
      <c r="G2" s="551" t="s">
        <v>472</v>
      </c>
      <c r="H2" s="551" t="s">
        <v>473</v>
      </c>
    </row>
    <row r="3" spans="1:10" ht="15.75" thickBot="1" x14ac:dyDescent="0.25">
      <c r="A3" s="1449" t="s">
        <v>554</v>
      </c>
      <c r="B3" s="1450"/>
      <c r="C3" s="599"/>
      <c r="D3" s="600" t="s">
        <v>228</v>
      </c>
      <c r="E3" s="600"/>
      <c r="F3" s="552">
        <f>IF($E$14="Propio",987,1470)</f>
        <v>1470</v>
      </c>
      <c r="G3" s="741">
        <f>B30</f>
        <v>40909</v>
      </c>
      <c r="H3" s="741">
        <f>C30</f>
        <v>41639</v>
      </c>
    </row>
    <row r="4" spans="1:10" ht="27" thickBot="1" x14ac:dyDescent="0.25">
      <c r="A4" s="546"/>
      <c r="B4" s="547"/>
      <c r="C4" s="547"/>
      <c r="D4" s="547"/>
      <c r="E4" s="547"/>
      <c r="F4" s="547"/>
      <c r="G4" s="547"/>
      <c r="H4" s="547"/>
    </row>
    <row r="5" spans="1:10" ht="16.5" thickBot="1" x14ac:dyDescent="0.3">
      <c r="A5" s="210" t="s">
        <v>635</v>
      </c>
      <c r="B5" s="211">
        <f>'Solicitud para cumplimentar'!B4:J4</f>
        <v>0</v>
      </c>
      <c r="D5" s="1446" t="s">
        <v>382</v>
      </c>
      <c r="E5" s="1447"/>
      <c r="G5" s="1452" t="s">
        <v>772</v>
      </c>
      <c r="H5" s="1452"/>
      <c r="I5" s="566"/>
      <c r="J5" s="355"/>
    </row>
    <row r="6" spans="1:10" ht="32.25" thickBot="1" x14ac:dyDescent="0.3">
      <c r="A6" s="213" t="s">
        <v>636</v>
      </c>
      <c r="B6" s="214">
        <f>'Solicitud para cumplimentar'!B6:M6</f>
        <v>0</v>
      </c>
      <c r="D6" s="1444"/>
      <c r="E6" s="1445"/>
      <c r="G6" s="554" t="s">
        <v>766</v>
      </c>
      <c r="H6" s="555" t="s">
        <v>767</v>
      </c>
    </row>
    <row r="7" spans="1:10" ht="32.25" thickBot="1" x14ac:dyDescent="0.3">
      <c r="A7" s="213" t="s">
        <v>637</v>
      </c>
      <c r="B7" s="214">
        <f>'Solicitud para cumplimentar'!B8:M8</f>
        <v>0</v>
      </c>
      <c r="D7" s="554" t="s">
        <v>600</v>
      </c>
      <c r="E7" s="555" t="s">
        <v>518</v>
      </c>
      <c r="G7" s="742">
        <f>$K$30</f>
        <v>2944.027397260274</v>
      </c>
      <c r="H7" s="743">
        <f>$H$59+$H$85+$H$111+$H$137</f>
        <v>0</v>
      </c>
    </row>
    <row r="8" spans="1:10" ht="33" thickBot="1" x14ac:dyDescent="0.35">
      <c r="A8" s="1443" t="s">
        <v>638</v>
      </c>
      <c r="B8" s="1451">
        <f>'Solicitud para cumplimentar'!B7:M7</f>
        <v>0</v>
      </c>
      <c r="C8" s="556"/>
      <c r="D8" s="557">
        <f>K30</f>
        <v>2944.027397260274</v>
      </c>
      <c r="E8" s="557">
        <f>SUM(F147:F153)</f>
        <v>0</v>
      </c>
      <c r="G8" s="555" t="s">
        <v>770</v>
      </c>
      <c r="H8" s="744">
        <f>G7-H7</f>
        <v>2944.027397260274</v>
      </c>
    </row>
    <row r="9" spans="1:10" ht="30.75" customHeight="1" thickBot="1" x14ac:dyDescent="0.3">
      <c r="A9" s="1443"/>
      <c r="B9" s="1451"/>
      <c r="G9" s="1453" t="s">
        <v>773</v>
      </c>
      <c r="H9" s="1453"/>
    </row>
    <row r="10" spans="1:10" ht="32.25" thickBot="1" x14ac:dyDescent="0.3">
      <c r="A10" s="1443"/>
      <c r="B10" s="1451"/>
      <c r="D10" s="554" t="s">
        <v>601</v>
      </c>
      <c r="E10" s="558">
        <f>'Planificación contratos'!D10</f>
        <v>60000</v>
      </c>
      <c r="G10" s="745" t="s">
        <v>769</v>
      </c>
      <c r="H10" s="555" t="s">
        <v>775</v>
      </c>
    </row>
    <row r="11" spans="1:10" ht="32.25" thickBot="1" x14ac:dyDescent="0.3">
      <c r="A11" s="213" t="s">
        <v>671</v>
      </c>
      <c r="B11" s="214">
        <f>'Solicitud para cumplimentar'!B9:M9</f>
        <v>0</v>
      </c>
      <c r="D11" s="554" t="s">
        <v>602</v>
      </c>
      <c r="E11" s="558">
        <f>J30</f>
        <v>13.461151902621513</v>
      </c>
      <c r="G11" s="748">
        <f>$L$30</f>
        <v>39630</v>
      </c>
      <c r="H11" s="746">
        <f>$A$40</f>
        <v>0</v>
      </c>
    </row>
    <row r="12" spans="1:10" ht="48.75" thickBot="1" x14ac:dyDescent="0.35">
      <c r="A12" s="213" t="s">
        <v>375</v>
      </c>
      <c r="B12" s="214"/>
      <c r="D12" s="554" t="s">
        <v>603</v>
      </c>
      <c r="E12" s="559">
        <f>E11*D8</f>
        <v>39630</v>
      </c>
      <c r="G12" s="555" t="s">
        <v>771</v>
      </c>
      <c r="H12" s="747">
        <f>G11-H11</f>
        <v>39630</v>
      </c>
      <c r="J12" s="354"/>
    </row>
    <row r="13" spans="1:10" ht="48.75" customHeight="1" thickBot="1" x14ac:dyDescent="0.3">
      <c r="A13" s="213" t="s">
        <v>376</v>
      </c>
      <c r="B13" s="215">
        <f>'Solicitud para cumplimentar'!C11</f>
        <v>0</v>
      </c>
      <c r="D13" s="554" t="s">
        <v>604</v>
      </c>
      <c r="E13" s="558">
        <f>'Planificación contratos'!G10</f>
        <v>37519.876322622069</v>
      </c>
      <c r="G13" s="1453" t="s">
        <v>774</v>
      </c>
      <c r="H13" s="1453"/>
    </row>
    <row r="14" spans="1:10" ht="48.75" thickBot="1" x14ac:dyDescent="0.35">
      <c r="A14" s="216" t="s">
        <v>377</v>
      </c>
      <c r="B14" s="217">
        <f>'Solicitud para cumplimentar'!F11</f>
        <v>0</v>
      </c>
      <c r="D14" s="554" t="s">
        <v>517</v>
      </c>
      <c r="E14" s="601" t="s">
        <v>768</v>
      </c>
      <c r="G14" s="555" t="s">
        <v>771</v>
      </c>
      <c r="H14" s="747">
        <f>$D$8-$E$8</f>
        <v>2944.027397260274</v>
      </c>
      <c r="I14" s="757"/>
      <c r="J14" s="758"/>
    </row>
    <row r="15" spans="1:10" ht="31.5" x14ac:dyDescent="0.25">
      <c r="A15" s="218" t="s">
        <v>445</v>
      </c>
      <c r="B15" s="219" t="str">
        <f>'Programación,alta,seguimiento'!B12</f>
        <v>numero</v>
      </c>
    </row>
    <row r="16" spans="1:10" ht="15.75" x14ac:dyDescent="0.25">
      <c r="A16" s="218"/>
      <c r="B16" s="219"/>
    </row>
    <row r="17" spans="1:14" ht="15" x14ac:dyDescent="0.2">
      <c r="A17" s="548"/>
      <c r="B17" s="548"/>
      <c r="C17" s="1346" t="s">
        <v>336</v>
      </c>
      <c r="D17" s="1346"/>
      <c r="E17" s="1346"/>
      <c r="F17" s="1346"/>
      <c r="G17" s="1346"/>
      <c r="H17" s="1346"/>
    </row>
    <row r="18" spans="1:14" ht="18.75" thickBot="1" x14ac:dyDescent="0.3">
      <c r="A18" s="1454" t="s">
        <v>298</v>
      </c>
      <c r="B18" s="1455"/>
      <c r="C18" s="1478" t="s">
        <v>479</v>
      </c>
      <c r="D18" s="1479"/>
      <c r="E18" s="1479"/>
      <c r="F18" s="1480"/>
      <c r="G18" s="1478" t="s">
        <v>335</v>
      </c>
      <c r="H18" s="1480"/>
    </row>
    <row r="19" spans="1:14" ht="31.5" x14ac:dyDescent="0.2">
      <c r="A19" s="1457" t="str">
        <f>'Planificación contratos'!A21</f>
        <v>Categoría profesional</v>
      </c>
      <c r="B19" s="1458"/>
      <c r="C19" s="560" t="str">
        <f>'Planificación contratos'!C21</f>
        <v>Nº contratos</v>
      </c>
      <c r="D19" s="561" t="str">
        <f>'Planificación contratos'!D21</f>
        <v xml:space="preserve">Nº de horas </v>
      </c>
      <c r="E19" s="561" t="str">
        <f>'Planificación contratos'!E21</f>
        <v>Nº horas concedidas</v>
      </c>
      <c r="F19" s="562" t="str">
        <f>'Planificación contratos'!F21</f>
        <v>Remanente horas</v>
      </c>
      <c r="G19" s="563" t="str">
        <f>'Planificación contratos'!G21</f>
        <v>Gasto total contratos</v>
      </c>
      <c r="H19" s="564" t="str">
        <f>'Planificación contratos'!H21</f>
        <v>Precio / hora MEDIO</v>
      </c>
      <c r="J19" s="565"/>
      <c r="K19" s="565"/>
      <c r="L19" s="565"/>
      <c r="M19" s="565"/>
      <c r="N19" s="565"/>
    </row>
    <row r="20" spans="1:14" x14ac:dyDescent="0.2">
      <c r="A20" s="1349" t="str">
        <f>'Planificación contratos'!A22</f>
        <v>DOCTOR</v>
      </c>
      <c r="B20" s="1350"/>
      <c r="C20" s="511">
        <f>'Planificación contratos'!C22</f>
        <v>30</v>
      </c>
      <c r="D20" s="536">
        <f>'Planificación contratos'!D22</f>
        <v>88320.821917808222</v>
      </c>
      <c r="E20" s="543">
        <f>'Planificación contratos'!E22</f>
        <v>0</v>
      </c>
      <c r="F20" s="512">
        <f>'Planificación contratos'!F22</f>
        <v>-88320.821917808222</v>
      </c>
      <c r="G20" s="497">
        <f>'Planificación contratos'!G22</f>
        <v>1188900</v>
      </c>
      <c r="H20" s="502">
        <f>'Planificación contratos'!H22</f>
        <v>13.461151902621513</v>
      </c>
    </row>
    <row r="21" spans="1:14" ht="16.5" customHeight="1" x14ac:dyDescent="0.2">
      <c r="A21" s="1351" t="str">
        <f>'Planificación contratos'!A23</f>
        <v>LICENCIADO / INGENIERO</v>
      </c>
      <c r="B21" s="1352"/>
      <c r="C21" s="499">
        <f>'Planificación contratos'!C23</f>
        <v>0</v>
      </c>
      <c r="D21" s="537">
        <f>'Planificación contratos'!D23</f>
        <v>0</v>
      </c>
      <c r="E21" s="544">
        <f>'Planificación contratos'!E23</f>
        <v>0</v>
      </c>
      <c r="F21" s="508">
        <f>'Planificación contratos'!F23</f>
        <v>0</v>
      </c>
      <c r="G21" s="498">
        <f>'Planificación contratos'!G23</f>
        <v>0</v>
      </c>
      <c r="H21" s="503">
        <f>'Planificación contratos'!H23</f>
        <v>0</v>
      </c>
    </row>
    <row r="22" spans="1:14" ht="16.5" customHeight="1" x14ac:dyDescent="0.2">
      <c r="A22" s="1351" t="str">
        <f>'Planificación contratos'!A24</f>
        <v>DIPLOMADO/ INGENIERO TÉCNICO</v>
      </c>
      <c r="B22" s="1352"/>
      <c r="C22" s="500">
        <f>'Planificación contratos'!C24</f>
        <v>0</v>
      </c>
      <c r="D22" s="538">
        <f>'Planificación contratos'!D24</f>
        <v>0</v>
      </c>
      <c r="E22" s="544">
        <f>'Planificación contratos'!E24</f>
        <v>0</v>
      </c>
      <c r="F22" s="509">
        <f>'Planificación contratos'!F24</f>
        <v>0</v>
      </c>
      <c r="G22" s="498">
        <f>'Planificación contratos'!G24</f>
        <v>0</v>
      </c>
      <c r="H22" s="503">
        <f>'Planificación contratos'!H24</f>
        <v>0</v>
      </c>
    </row>
    <row r="23" spans="1:14" s="565" customFormat="1" ht="16.5" customHeight="1" thickBot="1" x14ac:dyDescent="0.25">
      <c r="A23" s="1354" t="str">
        <f>'Planificación contratos'!A25</f>
        <v>ENSEÑANZAS MEDIAS</v>
      </c>
      <c r="B23" s="1355"/>
      <c r="C23" s="506">
        <f>'Planificación contratos'!C25</f>
        <v>0</v>
      </c>
      <c r="D23" s="539">
        <f>'Planificación contratos'!D25</f>
        <v>0</v>
      </c>
      <c r="E23" s="545">
        <f>'Planificación contratos'!E25</f>
        <v>0</v>
      </c>
      <c r="F23" s="510">
        <f>'Planificación contratos'!F25</f>
        <v>0</v>
      </c>
      <c r="G23" s="507">
        <f>'Planificación contratos'!G25</f>
        <v>0</v>
      </c>
      <c r="H23" s="501">
        <f>'Planificación contratos'!H25</f>
        <v>0</v>
      </c>
    </row>
    <row r="24" spans="1:14" x14ac:dyDescent="0.2">
      <c r="A24" s="548"/>
      <c r="B24" s="548"/>
      <c r="C24" s="548"/>
      <c r="D24" s="548"/>
      <c r="E24" s="548"/>
      <c r="F24" s="548"/>
      <c r="G24" s="548"/>
      <c r="H24" s="548"/>
    </row>
    <row r="25" spans="1:14" x14ac:dyDescent="0.2">
      <c r="A25" s="548"/>
      <c r="B25" s="548"/>
      <c r="C25" s="548"/>
      <c r="D25" s="548"/>
      <c r="E25" s="548"/>
      <c r="F25" s="548"/>
      <c r="G25" s="548"/>
      <c r="H25" s="548"/>
    </row>
    <row r="26" spans="1:14" ht="13.5" thickBot="1" x14ac:dyDescent="0.25">
      <c r="A26" s="548"/>
      <c r="B26" s="548"/>
      <c r="C26" s="548"/>
      <c r="D26" s="548"/>
      <c r="E26" s="548"/>
      <c r="F26" s="548"/>
      <c r="G26" s="548"/>
      <c r="H26" s="548"/>
    </row>
    <row r="27" spans="1:14" ht="13.5" thickBot="1" x14ac:dyDescent="0.25">
      <c r="A27" s="1408" t="s">
        <v>68</v>
      </c>
      <c r="B27" s="1470" t="s">
        <v>69</v>
      </c>
      <c r="C27" s="1467" t="s">
        <v>70</v>
      </c>
      <c r="D27" s="1461" t="s">
        <v>71</v>
      </c>
      <c r="E27" s="1464" t="s">
        <v>76</v>
      </c>
      <c r="F27" s="1473" t="s">
        <v>72</v>
      </c>
      <c r="G27" s="1474"/>
      <c r="H27" s="1474"/>
      <c r="I27" s="1475"/>
      <c r="J27" s="1473" t="s">
        <v>73</v>
      </c>
      <c r="K27" s="1474"/>
      <c r="L27" s="1475"/>
    </row>
    <row r="28" spans="1:14" x14ac:dyDescent="0.2">
      <c r="A28" s="1409"/>
      <c r="B28" s="1471"/>
      <c r="C28" s="1468"/>
      <c r="D28" s="1462"/>
      <c r="E28" s="1465"/>
      <c r="F28" s="1476" t="s">
        <v>77</v>
      </c>
      <c r="G28" s="1462" t="s">
        <v>74</v>
      </c>
      <c r="H28" s="1462" t="s">
        <v>78</v>
      </c>
      <c r="I28" s="1459" t="s">
        <v>75</v>
      </c>
      <c r="J28" s="1409" t="s">
        <v>79</v>
      </c>
      <c r="K28" s="1462" t="s">
        <v>81</v>
      </c>
      <c r="L28" s="1459" t="s">
        <v>80</v>
      </c>
    </row>
    <row r="29" spans="1:14" ht="13.5" thickBot="1" x14ac:dyDescent="0.25">
      <c r="A29" s="1410"/>
      <c r="B29" s="1472"/>
      <c r="C29" s="1469"/>
      <c r="D29" s="1463"/>
      <c r="E29" s="1466"/>
      <c r="F29" s="1477"/>
      <c r="G29" s="1463"/>
      <c r="H29" s="1463"/>
      <c r="I29" s="1460"/>
      <c r="J29" s="1410"/>
      <c r="K29" s="1463"/>
      <c r="L29" s="1460"/>
    </row>
    <row r="30" spans="1:14" x14ac:dyDescent="0.2">
      <c r="A30" s="665">
        <f>F3</f>
        <v>1470</v>
      </c>
      <c r="B30" s="666">
        <v>40909</v>
      </c>
      <c r="C30" s="667">
        <v>41639</v>
      </c>
      <c r="D30" s="668">
        <f>C30-B30+1</f>
        <v>731</v>
      </c>
      <c r="E30" s="669">
        <f>(A30*D30)/365</f>
        <v>2944.027397260274</v>
      </c>
      <c r="F30" s="670">
        <v>30000</v>
      </c>
      <c r="G30" s="671">
        <f>F30</f>
        <v>30000</v>
      </c>
      <c r="H30" s="672">
        <v>0.32100000000000001</v>
      </c>
      <c r="I30" s="673">
        <f>G30*H30</f>
        <v>9630</v>
      </c>
      <c r="J30" s="673">
        <f>(F30+I30)/E30</f>
        <v>13.461151902621513</v>
      </c>
      <c r="K30" s="674">
        <f>E30</f>
        <v>2944.027397260274</v>
      </c>
      <c r="L30" s="675">
        <f>J30*K30</f>
        <v>39630</v>
      </c>
    </row>
    <row r="31" spans="1:14" ht="14.25" customHeight="1" x14ac:dyDescent="0.2">
      <c r="A31" s="341"/>
      <c r="B31" s="341"/>
      <c r="C31" s="342"/>
      <c r="D31" s="342"/>
      <c r="E31" s="342"/>
      <c r="F31" s="342"/>
      <c r="G31" s="342"/>
      <c r="H31" s="342"/>
    </row>
    <row r="32" spans="1:14" ht="14.25" customHeight="1" x14ac:dyDescent="0.2"/>
    <row r="34" spans="1:14" x14ac:dyDescent="0.2">
      <c r="B34" s="567"/>
      <c r="C34" s="567"/>
      <c r="D34" s="567"/>
      <c r="E34" s="567"/>
    </row>
    <row r="35" spans="1:14" ht="14.25" customHeight="1" x14ac:dyDescent="0.2">
      <c r="B35" s="1456"/>
      <c r="C35" s="1456"/>
      <c r="D35" s="1456"/>
      <c r="E35" s="1456"/>
    </row>
    <row r="36" spans="1:14" ht="14.25" customHeight="1" x14ac:dyDescent="0.2">
      <c r="C36" s="567"/>
    </row>
    <row r="37" spans="1:14" ht="32.25" customHeight="1" x14ac:dyDescent="0.25">
      <c r="A37" s="568" t="s">
        <v>379</v>
      </c>
      <c r="B37" s="1425" t="s">
        <v>596</v>
      </c>
      <c r="C37" s="1425"/>
      <c r="D37" s="1425"/>
      <c r="E37" s="1419" t="str">
        <f>A3</f>
        <v>contratado 11</v>
      </c>
      <c r="F37" s="1420"/>
      <c r="G37" s="1426" t="s">
        <v>608</v>
      </c>
      <c r="H37" s="1427"/>
    </row>
    <row r="38" spans="1:14" ht="26.25" x14ac:dyDescent="0.25">
      <c r="A38" s="571">
        <f>H59*E11</f>
        <v>0</v>
      </c>
      <c r="B38" s="572"/>
      <c r="C38" s="572"/>
      <c r="D38" s="569" t="s">
        <v>402</v>
      </c>
      <c r="E38" s="570">
        <f>'Solicitud para cumplimentar'!D3</f>
        <v>2016</v>
      </c>
      <c r="F38" s="572"/>
      <c r="G38" s="602" t="s">
        <v>609</v>
      </c>
      <c r="H38" s="603"/>
    </row>
    <row r="39" spans="1:14" ht="43.5" customHeight="1" x14ac:dyDescent="0.25">
      <c r="A39" s="574" t="s">
        <v>380</v>
      </c>
      <c r="B39" s="572"/>
      <c r="C39" s="572"/>
      <c r="D39" s="569"/>
      <c r="E39" s="570"/>
      <c r="F39" s="572"/>
      <c r="G39" s="575" t="s">
        <v>381</v>
      </c>
      <c r="H39" s="576">
        <f>'Planificación contratos'!D14</f>
        <v>9730.7769619475694</v>
      </c>
    </row>
    <row r="40" spans="1:14" ht="18" x14ac:dyDescent="0.25">
      <c r="A40" s="571">
        <f>A38+A64+A90+A116</f>
        <v>0</v>
      </c>
      <c r="B40" s="572"/>
      <c r="C40" s="572"/>
      <c r="D40" s="569"/>
      <c r="E40" s="570"/>
      <c r="F40" s="572"/>
      <c r="G40" s="577"/>
      <c r="H40" s="578"/>
      <c r="J40" s="579"/>
      <c r="K40" s="579"/>
      <c r="L40" s="579"/>
      <c r="M40" s="579"/>
      <c r="N40" s="579"/>
    </row>
    <row r="41" spans="1:14" ht="18" customHeight="1" x14ac:dyDescent="0.2">
      <c r="A41" s="580" t="s">
        <v>611</v>
      </c>
      <c r="B41" s="580" t="s">
        <v>612</v>
      </c>
      <c r="C41" s="581" t="s">
        <v>611</v>
      </c>
      <c r="D41" s="581" t="s">
        <v>612</v>
      </c>
      <c r="E41" s="581" t="s">
        <v>611</v>
      </c>
      <c r="F41" s="581" t="s">
        <v>612</v>
      </c>
      <c r="G41" s="581" t="s">
        <v>611</v>
      </c>
      <c r="H41" s="581" t="s">
        <v>612</v>
      </c>
    </row>
    <row r="42" spans="1:14" ht="18" customHeight="1" thickBot="1" x14ac:dyDescent="0.25">
      <c r="A42" s="604"/>
      <c r="B42" s="605"/>
      <c r="C42" s="605"/>
      <c r="D42" s="605"/>
      <c r="E42" s="605"/>
      <c r="F42" s="605"/>
      <c r="G42" s="605"/>
      <c r="H42" s="605"/>
    </row>
    <row r="43" spans="1:14" ht="16.5" customHeight="1" thickBot="1" x14ac:dyDescent="0.3">
      <c r="A43" s="1411" t="s">
        <v>474</v>
      </c>
      <c r="B43" s="1412"/>
      <c r="C43" s="1411" t="s">
        <v>475</v>
      </c>
      <c r="D43" s="1412"/>
      <c r="E43" s="1411" t="s">
        <v>476</v>
      </c>
      <c r="F43" s="1412"/>
      <c r="G43" s="1411" t="s">
        <v>477</v>
      </c>
      <c r="H43" s="1421"/>
      <c r="J43" s="582"/>
    </row>
    <row r="44" spans="1:14" s="579" customFormat="1" ht="33" customHeight="1" outlineLevel="1" thickBot="1" x14ac:dyDescent="0.25">
      <c r="A44" s="583" t="s">
        <v>478</v>
      </c>
      <c r="B44" s="583" t="s">
        <v>479</v>
      </c>
      <c r="C44" s="583" t="s">
        <v>478</v>
      </c>
      <c r="D44" s="583" t="s">
        <v>479</v>
      </c>
      <c r="E44" s="583" t="s">
        <v>478</v>
      </c>
      <c r="F44" s="583" t="s">
        <v>479</v>
      </c>
      <c r="G44" s="583" t="s">
        <v>478</v>
      </c>
      <c r="H44" s="583" t="s">
        <v>479</v>
      </c>
      <c r="J44" s="548"/>
      <c r="K44" s="548"/>
      <c r="L44" s="548"/>
      <c r="M44" s="548"/>
      <c r="N44" s="548"/>
    </row>
    <row r="45" spans="1:14" ht="13.5" outlineLevel="1" x14ac:dyDescent="0.2">
      <c r="A45" s="584" t="s">
        <v>480</v>
      </c>
      <c r="B45" s="606"/>
      <c r="C45" s="584" t="s">
        <v>480</v>
      </c>
      <c r="D45" s="606"/>
      <c r="E45" s="584" t="s">
        <v>480</v>
      </c>
      <c r="F45" s="606"/>
      <c r="G45" s="584" t="s">
        <v>480</v>
      </c>
      <c r="H45" s="607"/>
    </row>
    <row r="46" spans="1:14" ht="13.5" outlineLevel="1" x14ac:dyDescent="0.2">
      <c r="A46" s="584" t="s">
        <v>481</v>
      </c>
      <c r="B46" s="606"/>
      <c r="C46" s="584" t="s">
        <v>481</v>
      </c>
      <c r="D46" s="606"/>
      <c r="E46" s="584" t="s">
        <v>481</v>
      </c>
      <c r="F46" s="606"/>
      <c r="G46" s="584" t="s">
        <v>481</v>
      </c>
      <c r="H46" s="607"/>
    </row>
    <row r="47" spans="1:14" ht="12.75" customHeight="1" outlineLevel="1" x14ac:dyDescent="0.2">
      <c r="A47" s="584" t="s">
        <v>482</v>
      </c>
      <c r="B47" s="606"/>
      <c r="C47" s="584" t="s">
        <v>482</v>
      </c>
      <c r="D47" s="606"/>
      <c r="E47" s="584" t="s">
        <v>482</v>
      </c>
      <c r="F47" s="606"/>
      <c r="G47" s="584" t="s">
        <v>482</v>
      </c>
      <c r="H47" s="607"/>
      <c r="I47" s="582"/>
    </row>
    <row r="48" spans="1:14" ht="13.5" outlineLevel="1" x14ac:dyDescent="0.2">
      <c r="A48" s="584" t="s">
        <v>483</v>
      </c>
      <c r="B48" s="606"/>
      <c r="C48" s="584" t="s">
        <v>483</v>
      </c>
      <c r="D48" s="606"/>
      <c r="E48" s="584" t="s">
        <v>483</v>
      </c>
      <c r="F48" s="606"/>
      <c r="G48" s="584" t="s">
        <v>483</v>
      </c>
      <c r="H48" s="607"/>
    </row>
    <row r="49" spans="1:8" ht="14.25" customHeight="1" outlineLevel="1" x14ac:dyDescent="0.2">
      <c r="A49" s="584" t="s">
        <v>484</v>
      </c>
      <c r="B49" s="606"/>
      <c r="C49" s="584" t="s">
        <v>484</v>
      </c>
      <c r="D49" s="606"/>
      <c r="E49" s="584" t="s">
        <v>484</v>
      </c>
      <c r="F49" s="606"/>
      <c r="G49" s="584" t="s">
        <v>484</v>
      </c>
      <c r="H49" s="607"/>
    </row>
    <row r="50" spans="1:8" ht="13.5" outlineLevel="1" x14ac:dyDescent="0.2">
      <c r="A50" s="584" t="s">
        <v>485</v>
      </c>
      <c r="B50" s="606"/>
      <c r="C50" s="584" t="s">
        <v>485</v>
      </c>
      <c r="D50" s="606"/>
      <c r="E50" s="584" t="s">
        <v>485</v>
      </c>
      <c r="F50" s="606"/>
      <c r="G50" s="584" t="s">
        <v>485</v>
      </c>
      <c r="H50" s="607"/>
    </row>
    <row r="51" spans="1:8" ht="13.5" outlineLevel="1" x14ac:dyDescent="0.2">
      <c r="A51" s="584" t="s">
        <v>486</v>
      </c>
      <c r="B51" s="606"/>
      <c r="C51" s="584" t="s">
        <v>486</v>
      </c>
      <c r="D51" s="606"/>
      <c r="E51" s="584" t="s">
        <v>486</v>
      </c>
      <c r="F51" s="606"/>
      <c r="G51" s="584" t="s">
        <v>486</v>
      </c>
      <c r="H51" s="607"/>
    </row>
    <row r="52" spans="1:8" ht="13.5" outlineLevel="1" x14ac:dyDescent="0.2">
      <c r="A52" s="584" t="s">
        <v>487</v>
      </c>
      <c r="B52" s="606"/>
      <c r="C52" s="584" t="s">
        <v>487</v>
      </c>
      <c r="D52" s="606"/>
      <c r="E52" s="584" t="s">
        <v>487</v>
      </c>
      <c r="F52" s="606"/>
      <c r="G52" s="584" t="s">
        <v>487</v>
      </c>
      <c r="H52" s="607"/>
    </row>
    <row r="53" spans="1:8" ht="13.5" outlineLevel="1" x14ac:dyDescent="0.2">
      <c r="A53" s="584" t="s">
        <v>488</v>
      </c>
      <c r="B53" s="606"/>
      <c r="C53" s="584" t="s">
        <v>488</v>
      </c>
      <c r="D53" s="606"/>
      <c r="E53" s="584" t="s">
        <v>488</v>
      </c>
      <c r="F53" s="606"/>
      <c r="G53" s="584" t="s">
        <v>488</v>
      </c>
      <c r="H53" s="607"/>
    </row>
    <row r="54" spans="1:8" ht="13.5" outlineLevel="1" x14ac:dyDescent="0.2">
      <c r="A54" s="584" t="s">
        <v>489</v>
      </c>
      <c r="B54" s="606"/>
      <c r="C54" s="584" t="s">
        <v>489</v>
      </c>
      <c r="D54" s="606"/>
      <c r="E54" s="584" t="s">
        <v>489</v>
      </c>
      <c r="F54" s="606"/>
      <c r="G54" s="584" t="s">
        <v>489</v>
      </c>
      <c r="H54" s="607"/>
    </row>
    <row r="55" spans="1:8" ht="13.5" outlineLevel="1" x14ac:dyDescent="0.2">
      <c r="A55" s="584" t="s">
        <v>490</v>
      </c>
      <c r="B55" s="606"/>
      <c r="C55" s="584" t="s">
        <v>490</v>
      </c>
      <c r="D55" s="606"/>
      <c r="E55" s="584" t="s">
        <v>490</v>
      </c>
      <c r="F55" s="606"/>
      <c r="G55" s="584" t="s">
        <v>490</v>
      </c>
      <c r="H55" s="607"/>
    </row>
    <row r="56" spans="1:8" ht="13.5" outlineLevel="1" x14ac:dyDescent="0.2">
      <c r="A56" s="584" t="s">
        <v>491</v>
      </c>
      <c r="B56" s="606"/>
      <c r="C56" s="584" t="s">
        <v>491</v>
      </c>
      <c r="D56" s="606"/>
      <c r="E56" s="584" t="s">
        <v>491</v>
      </c>
      <c r="F56" s="606"/>
      <c r="G56" s="584" t="s">
        <v>491</v>
      </c>
      <c r="H56" s="607"/>
    </row>
    <row r="57" spans="1:8" ht="13.5" outlineLevel="1" x14ac:dyDescent="0.2">
      <c r="A57" s="584" t="s">
        <v>492</v>
      </c>
      <c r="B57" s="606"/>
      <c r="C57" s="584" t="s">
        <v>492</v>
      </c>
      <c r="D57" s="606"/>
      <c r="E57" s="584" t="s">
        <v>492</v>
      </c>
      <c r="F57" s="606"/>
      <c r="G57" s="584" t="s">
        <v>492</v>
      </c>
      <c r="H57" s="607"/>
    </row>
    <row r="58" spans="1:8" ht="14.25" thickBot="1" x14ac:dyDescent="0.3">
      <c r="A58" s="585" t="s">
        <v>493</v>
      </c>
      <c r="B58" s="586">
        <f>SUM(B45:B57)</f>
        <v>0</v>
      </c>
      <c r="C58" s="585" t="s">
        <v>493</v>
      </c>
      <c r="D58" s="586">
        <f>SUM(D45:D57)</f>
        <v>0</v>
      </c>
      <c r="E58" s="585" t="s">
        <v>493</v>
      </c>
      <c r="F58" s="586">
        <f>SUM(F45:F57)</f>
        <v>0</v>
      </c>
      <c r="G58" s="585" t="s">
        <v>493</v>
      </c>
      <c r="H58" s="587">
        <f>SUM(H45:H57)</f>
        <v>0</v>
      </c>
    </row>
    <row r="59" spans="1:8" ht="14.25" customHeight="1" thickBot="1" x14ac:dyDescent="0.3">
      <c r="A59" s="1435" t="s">
        <v>494</v>
      </c>
      <c r="B59" s="1436"/>
      <c r="C59" s="1436"/>
      <c r="D59" s="1436"/>
      <c r="E59" s="1436"/>
      <c r="F59" s="1436"/>
      <c r="G59" s="1437"/>
      <c r="H59" s="588">
        <f>IF((B58+D58+F58+H58)&gt;$F$3,"Demasiadas horas asignadas",(B58+D58+F58+H58))</f>
        <v>0</v>
      </c>
    </row>
    <row r="61" spans="1:8" ht="16.5" customHeight="1" x14ac:dyDescent="0.2"/>
    <row r="62" spans="1:8" x14ac:dyDescent="0.2">
      <c r="H62" s="589"/>
    </row>
    <row r="63" spans="1:8" ht="32.25" customHeight="1" x14ac:dyDescent="0.25">
      <c r="A63" s="568" t="s">
        <v>379</v>
      </c>
      <c r="B63" s="1425" t="s">
        <v>596</v>
      </c>
      <c r="C63" s="1425"/>
      <c r="D63" s="1425"/>
      <c r="E63" s="1419" t="str">
        <f>A3</f>
        <v>contratado 11</v>
      </c>
      <c r="F63" s="1420"/>
      <c r="G63" s="1426" t="s">
        <v>608</v>
      </c>
      <c r="H63" s="1427"/>
    </row>
    <row r="64" spans="1:8" ht="26.25" x14ac:dyDescent="0.25">
      <c r="A64" s="571">
        <f>H85*E11</f>
        <v>0</v>
      </c>
      <c r="B64" s="572"/>
      <c r="C64" s="572"/>
      <c r="D64" s="569" t="s">
        <v>402</v>
      </c>
      <c r="E64" s="570">
        <f>E38+1</f>
        <v>2017</v>
      </c>
      <c r="F64" s="572"/>
      <c r="G64" s="602" t="s">
        <v>609</v>
      </c>
      <c r="H64" s="603"/>
    </row>
    <row r="65" spans="1:8" ht="44.25" customHeight="1" x14ac:dyDescent="0.25">
      <c r="A65" s="574" t="s">
        <v>380</v>
      </c>
      <c r="B65" s="572"/>
      <c r="C65" s="572"/>
      <c r="D65" s="569"/>
      <c r="E65" s="570"/>
      <c r="F65" s="572"/>
      <c r="G65" s="575" t="s">
        <v>381</v>
      </c>
      <c r="H65" s="576">
        <f>'Planificación contratos'!D15</f>
        <v>1673.6606270415141</v>
      </c>
    </row>
    <row r="66" spans="1:8" ht="18" x14ac:dyDescent="0.25">
      <c r="A66" s="571">
        <f>$A$40</f>
        <v>0</v>
      </c>
      <c r="B66" s="572"/>
      <c r="C66" s="572"/>
      <c r="D66" s="569"/>
      <c r="E66" s="570"/>
      <c r="F66" s="572"/>
      <c r="G66" s="577"/>
      <c r="H66" s="578"/>
    </row>
    <row r="67" spans="1:8" ht="17.25" customHeight="1" x14ac:dyDescent="0.2">
      <c r="A67" s="590" t="s">
        <v>611</v>
      </c>
      <c r="B67" s="590" t="s">
        <v>612</v>
      </c>
      <c r="C67" s="553" t="s">
        <v>611</v>
      </c>
      <c r="D67" s="553" t="s">
        <v>612</v>
      </c>
      <c r="E67" s="553" t="s">
        <v>611</v>
      </c>
      <c r="F67" s="553" t="s">
        <v>612</v>
      </c>
      <c r="G67" s="553" t="s">
        <v>611</v>
      </c>
      <c r="H67" s="553" t="s">
        <v>612</v>
      </c>
    </row>
    <row r="68" spans="1:8" ht="17.25" customHeight="1" thickBot="1" x14ac:dyDescent="0.25">
      <c r="A68" s="604"/>
      <c r="B68" s="605"/>
      <c r="C68" s="605"/>
      <c r="D68" s="605"/>
      <c r="E68" s="605"/>
      <c r="F68" s="605"/>
      <c r="G68" s="605"/>
      <c r="H68" s="605"/>
    </row>
    <row r="69" spans="1:8" ht="16.5" thickBot="1" x14ac:dyDescent="0.3">
      <c r="A69" s="1411" t="s">
        <v>474</v>
      </c>
      <c r="B69" s="1412"/>
      <c r="C69" s="1411" t="s">
        <v>475</v>
      </c>
      <c r="D69" s="1412"/>
      <c r="E69" s="1411" t="s">
        <v>476</v>
      </c>
      <c r="F69" s="1412"/>
      <c r="G69" s="1411" t="s">
        <v>477</v>
      </c>
      <c r="H69" s="1421"/>
    </row>
    <row r="70" spans="1:8" ht="13.5" outlineLevel="1" thickBot="1" x14ac:dyDescent="0.25">
      <c r="A70" s="583" t="s">
        <v>478</v>
      </c>
      <c r="B70" s="583" t="s">
        <v>479</v>
      </c>
      <c r="C70" s="583" t="s">
        <v>478</v>
      </c>
      <c r="D70" s="583" t="s">
        <v>479</v>
      </c>
      <c r="E70" s="583" t="s">
        <v>478</v>
      </c>
      <c r="F70" s="583" t="s">
        <v>479</v>
      </c>
      <c r="G70" s="583" t="s">
        <v>478</v>
      </c>
      <c r="H70" s="583" t="s">
        <v>479</v>
      </c>
    </row>
    <row r="71" spans="1:8" ht="13.5" outlineLevel="1" x14ac:dyDescent="0.2">
      <c r="A71" s="584" t="s">
        <v>480</v>
      </c>
      <c r="B71" s="606"/>
      <c r="C71" s="584" t="s">
        <v>480</v>
      </c>
      <c r="D71" s="606"/>
      <c r="E71" s="584" t="s">
        <v>480</v>
      </c>
      <c r="F71" s="606"/>
      <c r="G71" s="584" t="s">
        <v>480</v>
      </c>
      <c r="H71" s="607"/>
    </row>
    <row r="72" spans="1:8" ht="13.5" outlineLevel="1" x14ac:dyDescent="0.2">
      <c r="A72" s="584" t="s">
        <v>481</v>
      </c>
      <c r="B72" s="606"/>
      <c r="C72" s="584" t="s">
        <v>481</v>
      </c>
      <c r="D72" s="606"/>
      <c r="E72" s="584" t="s">
        <v>481</v>
      </c>
      <c r="F72" s="606"/>
      <c r="G72" s="584" t="s">
        <v>481</v>
      </c>
      <c r="H72" s="607"/>
    </row>
    <row r="73" spans="1:8" ht="13.5" outlineLevel="1" x14ac:dyDescent="0.2">
      <c r="A73" s="584" t="s">
        <v>482</v>
      </c>
      <c r="B73" s="606"/>
      <c r="C73" s="584" t="s">
        <v>482</v>
      </c>
      <c r="D73" s="606"/>
      <c r="E73" s="584" t="s">
        <v>482</v>
      </c>
      <c r="F73" s="606"/>
      <c r="G73" s="584" t="s">
        <v>482</v>
      </c>
      <c r="H73" s="607"/>
    </row>
    <row r="74" spans="1:8" ht="13.5" outlineLevel="1" x14ac:dyDescent="0.2">
      <c r="A74" s="584" t="s">
        <v>483</v>
      </c>
      <c r="B74" s="606"/>
      <c r="C74" s="584" t="s">
        <v>483</v>
      </c>
      <c r="D74" s="606"/>
      <c r="E74" s="584" t="s">
        <v>483</v>
      </c>
      <c r="F74" s="606"/>
      <c r="G74" s="584" t="s">
        <v>483</v>
      </c>
      <c r="H74" s="607"/>
    </row>
    <row r="75" spans="1:8" ht="13.5" outlineLevel="1" x14ac:dyDescent="0.2">
      <c r="A75" s="584" t="s">
        <v>484</v>
      </c>
      <c r="B75" s="606"/>
      <c r="C75" s="584" t="s">
        <v>484</v>
      </c>
      <c r="D75" s="606"/>
      <c r="E75" s="584" t="s">
        <v>484</v>
      </c>
      <c r="F75" s="606"/>
      <c r="G75" s="584" t="s">
        <v>484</v>
      </c>
      <c r="H75" s="607"/>
    </row>
    <row r="76" spans="1:8" ht="13.5" outlineLevel="1" x14ac:dyDescent="0.2">
      <c r="A76" s="584" t="s">
        <v>485</v>
      </c>
      <c r="B76" s="606"/>
      <c r="C76" s="584" t="s">
        <v>485</v>
      </c>
      <c r="D76" s="606"/>
      <c r="E76" s="584" t="s">
        <v>485</v>
      </c>
      <c r="F76" s="606"/>
      <c r="G76" s="584" t="s">
        <v>485</v>
      </c>
      <c r="H76" s="607"/>
    </row>
    <row r="77" spans="1:8" ht="13.5" outlineLevel="1" x14ac:dyDescent="0.2">
      <c r="A77" s="584" t="s">
        <v>486</v>
      </c>
      <c r="B77" s="606"/>
      <c r="C77" s="584" t="s">
        <v>486</v>
      </c>
      <c r="D77" s="606"/>
      <c r="E77" s="584" t="s">
        <v>486</v>
      </c>
      <c r="F77" s="606"/>
      <c r="G77" s="584" t="s">
        <v>486</v>
      </c>
      <c r="H77" s="607"/>
    </row>
    <row r="78" spans="1:8" ht="13.5" outlineLevel="1" x14ac:dyDescent="0.2">
      <c r="A78" s="584" t="s">
        <v>487</v>
      </c>
      <c r="B78" s="606"/>
      <c r="C78" s="584" t="s">
        <v>487</v>
      </c>
      <c r="D78" s="606"/>
      <c r="E78" s="584" t="s">
        <v>487</v>
      </c>
      <c r="F78" s="606"/>
      <c r="G78" s="584" t="s">
        <v>487</v>
      </c>
      <c r="H78" s="607"/>
    </row>
    <row r="79" spans="1:8" ht="13.5" outlineLevel="1" x14ac:dyDescent="0.2">
      <c r="A79" s="584" t="s">
        <v>488</v>
      </c>
      <c r="B79" s="606"/>
      <c r="C79" s="584" t="s">
        <v>488</v>
      </c>
      <c r="D79" s="606"/>
      <c r="E79" s="584" t="s">
        <v>488</v>
      </c>
      <c r="F79" s="606"/>
      <c r="G79" s="584" t="s">
        <v>488</v>
      </c>
      <c r="H79" s="607"/>
    </row>
    <row r="80" spans="1:8" ht="13.5" outlineLevel="1" x14ac:dyDescent="0.2">
      <c r="A80" s="584" t="s">
        <v>489</v>
      </c>
      <c r="B80" s="606"/>
      <c r="C80" s="584" t="s">
        <v>489</v>
      </c>
      <c r="D80" s="606"/>
      <c r="E80" s="584" t="s">
        <v>489</v>
      </c>
      <c r="F80" s="606"/>
      <c r="G80" s="584" t="s">
        <v>489</v>
      </c>
      <c r="H80" s="607"/>
    </row>
    <row r="81" spans="1:8" ht="13.5" outlineLevel="1" x14ac:dyDescent="0.2">
      <c r="A81" s="584" t="s">
        <v>490</v>
      </c>
      <c r="B81" s="606"/>
      <c r="C81" s="584" t="s">
        <v>490</v>
      </c>
      <c r="D81" s="606"/>
      <c r="E81" s="584" t="s">
        <v>490</v>
      </c>
      <c r="F81" s="606"/>
      <c r="G81" s="584" t="s">
        <v>490</v>
      </c>
      <c r="H81" s="607"/>
    </row>
    <row r="82" spans="1:8" ht="13.5" outlineLevel="1" x14ac:dyDescent="0.2">
      <c r="A82" s="584" t="s">
        <v>491</v>
      </c>
      <c r="B82" s="606"/>
      <c r="C82" s="584" t="s">
        <v>491</v>
      </c>
      <c r="D82" s="606"/>
      <c r="E82" s="584" t="s">
        <v>491</v>
      </c>
      <c r="F82" s="606"/>
      <c r="G82" s="584" t="s">
        <v>491</v>
      </c>
      <c r="H82" s="607"/>
    </row>
    <row r="83" spans="1:8" ht="13.5" outlineLevel="1" x14ac:dyDescent="0.2">
      <c r="A83" s="584" t="s">
        <v>492</v>
      </c>
      <c r="B83" s="606"/>
      <c r="C83" s="584" t="s">
        <v>492</v>
      </c>
      <c r="D83" s="606"/>
      <c r="E83" s="584" t="s">
        <v>492</v>
      </c>
      <c r="F83" s="606"/>
      <c r="G83" s="584" t="s">
        <v>492</v>
      </c>
      <c r="H83" s="607"/>
    </row>
    <row r="84" spans="1:8" ht="14.25" thickBot="1" x14ac:dyDescent="0.3">
      <c r="A84" s="585" t="s">
        <v>493</v>
      </c>
      <c r="B84" s="586">
        <f>SUM(B71:B83)</f>
        <v>0</v>
      </c>
      <c r="C84" s="585" t="s">
        <v>493</v>
      </c>
      <c r="D84" s="586">
        <f>SUM(D71:D83)</f>
        <v>0</v>
      </c>
      <c r="E84" s="585" t="s">
        <v>493</v>
      </c>
      <c r="F84" s="586">
        <f>SUM(F71:F83)</f>
        <v>0</v>
      </c>
      <c r="G84" s="585" t="s">
        <v>493</v>
      </c>
      <c r="H84" s="587">
        <f>SUM(H71:H83)</f>
        <v>0</v>
      </c>
    </row>
    <row r="85" spans="1:8" ht="14.25" thickBot="1" x14ac:dyDescent="0.3">
      <c r="A85" s="1435" t="s">
        <v>494</v>
      </c>
      <c r="B85" s="1436"/>
      <c r="C85" s="1436"/>
      <c r="D85" s="1436"/>
      <c r="E85" s="1436"/>
      <c r="F85" s="1436"/>
      <c r="G85" s="1437"/>
      <c r="H85" s="588">
        <f>IF((B84+D84+F84+H84)&gt;$F$3,"Demasiadas horas asignadas",(B84+D84+F84+H84))</f>
        <v>0</v>
      </c>
    </row>
    <row r="89" spans="1:8" ht="32.25" customHeight="1" x14ac:dyDescent="0.25">
      <c r="A89" s="568" t="s">
        <v>379</v>
      </c>
      <c r="B89" s="1425" t="s">
        <v>596</v>
      </c>
      <c r="C89" s="1425"/>
      <c r="D89" s="1425"/>
      <c r="E89" s="1419" t="str">
        <f>A3</f>
        <v>contratado 11</v>
      </c>
      <c r="F89" s="1420"/>
      <c r="G89" s="1426" t="s">
        <v>608</v>
      </c>
      <c r="H89" s="1427"/>
    </row>
    <row r="90" spans="1:8" ht="26.25" x14ac:dyDescent="0.25">
      <c r="A90" s="571">
        <f>H111*E11</f>
        <v>0</v>
      </c>
      <c r="B90" s="572"/>
      <c r="C90" s="572"/>
      <c r="D90" s="569" t="s">
        <v>402</v>
      </c>
      <c r="E90" s="570">
        <f>E64+1</f>
        <v>2018</v>
      </c>
      <c r="F90" s="572"/>
      <c r="G90" s="602" t="s">
        <v>609</v>
      </c>
      <c r="H90" s="603"/>
    </row>
    <row r="91" spans="1:8" ht="44.25" customHeight="1" x14ac:dyDescent="0.25">
      <c r="A91" s="574" t="s">
        <v>380</v>
      </c>
      <c r="B91" s="572"/>
      <c r="C91" s="572"/>
      <c r="D91" s="569"/>
      <c r="E91" s="570"/>
      <c r="F91" s="572"/>
      <c r="G91" s="575" t="s">
        <v>381</v>
      </c>
      <c r="H91" s="576">
        <f>'Planificación contratos'!D16</f>
        <v>23192.330885842708</v>
      </c>
    </row>
    <row r="92" spans="1:8" ht="18" x14ac:dyDescent="0.25">
      <c r="A92" s="571">
        <f>$A$40</f>
        <v>0</v>
      </c>
      <c r="B92" s="572"/>
      <c r="C92" s="572"/>
      <c r="D92" s="569"/>
      <c r="E92" s="570"/>
      <c r="F92" s="572"/>
      <c r="G92" s="577"/>
      <c r="H92" s="578"/>
    </row>
    <row r="93" spans="1:8" ht="16.5" customHeight="1" x14ac:dyDescent="0.2">
      <c r="A93" s="590" t="s">
        <v>611</v>
      </c>
      <c r="B93" s="590" t="s">
        <v>612</v>
      </c>
      <c r="C93" s="553" t="s">
        <v>611</v>
      </c>
      <c r="D93" s="553" t="s">
        <v>612</v>
      </c>
      <c r="E93" s="553" t="s">
        <v>611</v>
      </c>
      <c r="F93" s="553" t="s">
        <v>612</v>
      </c>
      <c r="G93" s="553" t="s">
        <v>611</v>
      </c>
      <c r="H93" s="553" t="s">
        <v>612</v>
      </c>
    </row>
    <row r="94" spans="1:8" ht="16.5" customHeight="1" thickBot="1" x14ac:dyDescent="0.25">
      <c r="A94" s="604"/>
      <c r="B94" s="605"/>
      <c r="C94" s="605"/>
      <c r="D94" s="605"/>
      <c r="E94" s="605"/>
      <c r="F94" s="605"/>
      <c r="G94" s="605"/>
      <c r="H94" s="605"/>
    </row>
    <row r="95" spans="1:8" ht="16.5" thickBot="1" x14ac:dyDescent="0.3">
      <c r="A95" s="1411" t="s">
        <v>474</v>
      </c>
      <c r="B95" s="1412"/>
      <c r="C95" s="1411" t="s">
        <v>475</v>
      </c>
      <c r="D95" s="1412"/>
      <c r="E95" s="1411" t="s">
        <v>476</v>
      </c>
      <c r="F95" s="1412"/>
      <c r="G95" s="1411" t="s">
        <v>477</v>
      </c>
      <c r="H95" s="1421"/>
    </row>
    <row r="96" spans="1:8" ht="13.5" customHeight="1" outlineLevel="1" thickBot="1" x14ac:dyDescent="0.25">
      <c r="A96" s="583" t="s">
        <v>478</v>
      </c>
      <c r="B96" s="583" t="s">
        <v>479</v>
      </c>
      <c r="C96" s="583" t="s">
        <v>478</v>
      </c>
      <c r="D96" s="583" t="s">
        <v>479</v>
      </c>
      <c r="E96" s="583" t="s">
        <v>478</v>
      </c>
      <c r="F96" s="583" t="s">
        <v>479</v>
      </c>
      <c r="G96" s="583" t="s">
        <v>478</v>
      </c>
      <c r="H96" s="583" t="s">
        <v>479</v>
      </c>
    </row>
    <row r="97" spans="1:8" ht="13.5" customHeight="1" outlineLevel="1" x14ac:dyDescent="0.2">
      <c r="A97" s="584" t="s">
        <v>480</v>
      </c>
      <c r="B97" s="606"/>
      <c r="C97" s="584" t="s">
        <v>480</v>
      </c>
      <c r="D97" s="606"/>
      <c r="E97" s="584" t="s">
        <v>480</v>
      </c>
      <c r="F97" s="606"/>
      <c r="G97" s="584" t="s">
        <v>480</v>
      </c>
      <c r="H97" s="607"/>
    </row>
    <row r="98" spans="1:8" ht="13.5" customHeight="1" outlineLevel="1" x14ac:dyDescent="0.2">
      <c r="A98" s="584" t="s">
        <v>481</v>
      </c>
      <c r="B98" s="606"/>
      <c r="C98" s="584" t="s">
        <v>481</v>
      </c>
      <c r="D98" s="606"/>
      <c r="E98" s="584" t="s">
        <v>481</v>
      </c>
      <c r="F98" s="606"/>
      <c r="G98" s="584" t="s">
        <v>481</v>
      </c>
      <c r="H98" s="607"/>
    </row>
    <row r="99" spans="1:8" ht="13.5" customHeight="1" outlineLevel="1" x14ac:dyDescent="0.2">
      <c r="A99" s="584" t="s">
        <v>482</v>
      </c>
      <c r="B99" s="606"/>
      <c r="C99" s="584" t="s">
        <v>482</v>
      </c>
      <c r="D99" s="606"/>
      <c r="E99" s="584" t="s">
        <v>482</v>
      </c>
      <c r="F99" s="606"/>
      <c r="G99" s="584" t="s">
        <v>482</v>
      </c>
      <c r="H99" s="607"/>
    </row>
    <row r="100" spans="1:8" ht="13.5" customHeight="1" outlineLevel="1" x14ac:dyDescent="0.2">
      <c r="A100" s="584" t="s">
        <v>483</v>
      </c>
      <c r="B100" s="606"/>
      <c r="C100" s="584" t="s">
        <v>483</v>
      </c>
      <c r="D100" s="606"/>
      <c r="E100" s="584" t="s">
        <v>483</v>
      </c>
      <c r="F100" s="606"/>
      <c r="G100" s="584" t="s">
        <v>483</v>
      </c>
      <c r="H100" s="607"/>
    </row>
    <row r="101" spans="1:8" ht="13.5" customHeight="1" outlineLevel="1" x14ac:dyDescent="0.2">
      <c r="A101" s="584" t="s">
        <v>484</v>
      </c>
      <c r="B101" s="606"/>
      <c r="C101" s="584" t="s">
        <v>484</v>
      </c>
      <c r="D101" s="606"/>
      <c r="E101" s="584" t="s">
        <v>484</v>
      </c>
      <c r="F101" s="606"/>
      <c r="G101" s="584" t="s">
        <v>484</v>
      </c>
      <c r="H101" s="607"/>
    </row>
    <row r="102" spans="1:8" ht="13.5" customHeight="1" outlineLevel="1" x14ac:dyDescent="0.2">
      <c r="A102" s="584" t="s">
        <v>485</v>
      </c>
      <c r="B102" s="606"/>
      <c r="C102" s="584" t="s">
        <v>485</v>
      </c>
      <c r="D102" s="606"/>
      <c r="E102" s="584" t="s">
        <v>485</v>
      </c>
      <c r="F102" s="606"/>
      <c r="G102" s="584" t="s">
        <v>485</v>
      </c>
      <c r="H102" s="607"/>
    </row>
    <row r="103" spans="1:8" ht="13.5" customHeight="1" outlineLevel="1" x14ac:dyDescent="0.2">
      <c r="A103" s="584" t="s">
        <v>486</v>
      </c>
      <c r="B103" s="606"/>
      <c r="C103" s="584" t="s">
        <v>486</v>
      </c>
      <c r="D103" s="606"/>
      <c r="E103" s="584" t="s">
        <v>486</v>
      </c>
      <c r="F103" s="606"/>
      <c r="G103" s="584" t="s">
        <v>486</v>
      </c>
      <c r="H103" s="607"/>
    </row>
    <row r="104" spans="1:8" ht="13.5" customHeight="1" outlineLevel="1" x14ac:dyDescent="0.2">
      <c r="A104" s="584" t="s">
        <v>487</v>
      </c>
      <c r="B104" s="606"/>
      <c r="C104" s="584" t="s">
        <v>487</v>
      </c>
      <c r="D104" s="606"/>
      <c r="E104" s="584" t="s">
        <v>487</v>
      </c>
      <c r="F104" s="606"/>
      <c r="G104" s="584" t="s">
        <v>487</v>
      </c>
      <c r="H104" s="607"/>
    </row>
    <row r="105" spans="1:8" ht="13.5" customHeight="1" outlineLevel="1" x14ac:dyDescent="0.2">
      <c r="A105" s="584" t="s">
        <v>488</v>
      </c>
      <c r="B105" s="606"/>
      <c r="C105" s="584" t="s">
        <v>488</v>
      </c>
      <c r="D105" s="606"/>
      <c r="E105" s="584" t="s">
        <v>488</v>
      </c>
      <c r="F105" s="606"/>
      <c r="G105" s="584" t="s">
        <v>488</v>
      </c>
      <c r="H105" s="607"/>
    </row>
    <row r="106" spans="1:8" ht="13.5" customHeight="1" outlineLevel="1" x14ac:dyDescent="0.2">
      <c r="A106" s="584" t="s">
        <v>489</v>
      </c>
      <c r="B106" s="606"/>
      <c r="C106" s="584" t="s">
        <v>489</v>
      </c>
      <c r="D106" s="606"/>
      <c r="E106" s="584" t="s">
        <v>489</v>
      </c>
      <c r="F106" s="606"/>
      <c r="G106" s="584" t="s">
        <v>489</v>
      </c>
      <c r="H106" s="607"/>
    </row>
    <row r="107" spans="1:8" ht="13.5" customHeight="1" outlineLevel="1" x14ac:dyDescent="0.2">
      <c r="A107" s="584" t="s">
        <v>490</v>
      </c>
      <c r="B107" s="606"/>
      <c r="C107" s="584" t="s">
        <v>490</v>
      </c>
      <c r="D107" s="606"/>
      <c r="E107" s="584" t="s">
        <v>490</v>
      </c>
      <c r="F107" s="606"/>
      <c r="G107" s="584" t="s">
        <v>490</v>
      </c>
      <c r="H107" s="607"/>
    </row>
    <row r="108" spans="1:8" ht="13.5" customHeight="1" outlineLevel="1" x14ac:dyDescent="0.2">
      <c r="A108" s="584" t="s">
        <v>491</v>
      </c>
      <c r="B108" s="606"/>
      <c r="C108" s="584" t="s">
        <v>491</v>
      </c>
      <c r="D108" s="606"/>
      <c r="E108" s="584" t="s">
        <v>491</v>
      </c>
      <c r="F108" s="606"/>
      <c r="G108" s="584" t="s">
        <v>491</v>
      </c>
      <c r="H108" s="607"/>
    </row>
    <row r="109" spans="1:8" ht="13.5" customHeight="1" outlineLevel="1" x14ac:dyDescent="0.2">
      <c r="A109" s="584" t="s">
        <v>492</v>
      </c>
      <c r="B109" s="606"/>
      <c r="C109" s="584" t="s">
        <v>492</v>
      </c>
      <c r="D109" s="606"/>
      <c r="E109" s="584" t="s">
        <v>492</v>
      </c>
      <c r="F109" s="606"/>
      <c r="G109" s="584" t="s">
        <v>492</v>
      </c>
      <c r="H109" s="607"/>
    </row>
    <row r="110" spans="1:8" ht="14.25" thickBot="1" x14ac:dyDescent="0.3">
      <c r="A110" s="585" t="s">
        <v>493</v>
      </c>
      <c r="B110" s="586">
        <f>SUM(B97:B109)</f>
        <v>0</v>
      </c>
      <c r="C110" s="585" t="s">
        <v>493</v>
      </c>
      <c r="D110" s="586">
        <f>SUM(D97:D109)</f>
        <v>0</v>
      </c>
      <c r="E110" s="585" t="s">
        <v>493</v>
      </c>
      <c r="F110" s="586">
        <f>SUM(F97:F109)</f>
        <v>0</v>
      </c>
      <c r="G110" s="585" t="s">
        <v>493</v>
      </c>
      <c r="H110" s="587">
        <f>SUM(H97:H109)</f>
        <v>0</v>
      </c>
    </row>
    <row r="111" spans="1:8" ht="14.25" thickBot="1" x14ac:dyDescent="0.3">
      <c r="A111" s="1435" t="s">
        <v>494</v>
      </c>
      <c r="B111" s="1436"/>
      <c r="C111" s="1436"/>
      <c r="D111" s="1436"/>
      <c r="E111" s="1436"/>
      <c r="F111" s="1436"/>
      <c r="G111" s="1437"/>
      <c r="H111" s="588">
        <f>IF((B110+D110+F110+H110)&gt;$F$3,"Demasiadas horas asignadas",(B110+D110+F110+H110))</f>
        <v>0</v>
      </c>
    </row>
    <row r="115" spans="1:8" ht="32.25" customHeight="1" x14ac:dyDescent="0.25">
      <c r="A115" s="568" t="s">
        <v>379</v>
      </c>
      <c r="B115" s="1425" t="s">
        <v>596</v>
      </c>
      <c r="C115" s="1425"/>
      <c r="D115" s="1425"/>
      <c r="E115" s="1419" t="str">
        <f>A3</f>
        <v>contratado 11</v>
      </c>
      <c r="F115" s="1420"/>
      <c r="G115" s="1426" t="s">
        <v>608</v>
      </c>
      <c r="H115" s="1427"/>
    </row>
    <row r="116" spans="1:8" ht="26.25" x14ac:dyDescent="0.25">
      <c r="A116" s="571">
        <f>H137*E11</f>
        <v>0</v>
      </c>
      <c r="B116" s="572"/>
      <c r="C116" s="572"/>
      <c r="D116" s="569" t="s">
        <v>402</v>
      </c>
      <c r="E116" s="570">
        <f>E90+1</f>
        <v>2019</v>
      </c>
      <c r="F116" s="570"/>
      <c r="G116" s="602" t="s">
        <v>609</v>
      </c>
      <c r="H116" s="603"/>
    </row>
    <row r="117" spans="1:8" ht="44.25" customHeight="1" x14ac:dyDescent="0.25">
      <c r="A117" s="574" t="s">
        <v>380</v>
      </c>
      <c r="B117" s="572"/>
      <c r="C117" s="572"/>
      <c r="D117" s="569"/>
      <c r="E117" s="570"/>
      <c r="F117" s="570"/>
      <c r="G117" s="575" t="s">
        <v>381</v>
      </c>
      <c r="H117" s="576">
        <f>'Planificación contratos'!D17</f>
        <v>20923.107847790277</v>
      </c>
    </row>
    <row r="118" spans="1:8" ht="18" x14ac:dyDescent="0.25">
      <c r="A118" s="571">
        <f>$A$40</f>
        <v>0</v>
      </c>
      <c r="B118" s="572"/>
      <c r="C118" s="572"/>
      <c r="D118" s="569"/>
      <c r="E118" s="570"/>
      <c r="F118" s="570"/>
      <c r="G118" s="577"/>
      <c r="H118" s="578"/>
    </row>
    <row r="119" spans="1:8" ht="16.5" customHeight="1" x14ac:dyDescent="0.2">
      <c r="A119" s="590" t="s">
        <v>611</v>
      </c>
      <c r="B119" s="590" t="s">
        <v>612</v>
      </c>
      <c r="C119" s="553" t="s">
        <v>611</v>
      </c>
      <c r="D119" s="553" t="s">
        <v>612</v>
      </c>
      <c r="E119" s="553" t="s">
        <v>611</v>
      </c>
      <c r="F119" s="553" t="s">
        <v>612</v>
      </c>
      <c r="G119" s="553" t="s">
        <v>611</v>
      </c>
      <c r="H119" s="553" t="s">
        <v>612</v>
      </c>
    </row>
    <row r="120" spans="1:8" ht="16.5" customHeight="1" thickBot="1" x14ac:dyDescent="0.25">
      <c r="A120" s="604"/>
      <c r="B120" s="605"/>
      <c r="C120" s="605"/>
      <c r="D120" s="605"/>
      <c r="E120" s="605"/>
      <c r="F120" s="605"/>
      <c r="G120" s="605"/>
      <c r="H120" s="605"/>
    </row>
    <row r="121" spans="1:8" ht="16.5" thickBot="1" x14ac:dyDescent="0.3">
      <c r="A121" s="1411" t="s">
        <v>474</v>
      </c>
      <c r="B121" s="1412"/>
      <c r="C121" s="1411" t="s">
        <v>475</v>
      </c>
      <c r="D121" s="1412"/>
      <c r="E121" s="1411" t="s">
        <v>476</v>
      </c>
      <c r="F121" s="1412"/>
      <c r="G121" s="1411" t="s">
        <v>477</v>
      </c>
      <c r="H121" s="1421"/>
    </row>
    <row r="122" spans="1:8" ht="13.5" outlineLevel="1" thickBot="1" x14ac:dyDescent="0.25">
      <c r="A122" s="583" t="s">
        <v>478</v>
      </c>
      <c r="B122" s="583" t="s">
        <v>479</v>
      </c>
      <c r="C122" s="583" t="s">
        <v>478</v>
      </c>
      <c r="D122" s="583" t="s">
        <v>479</v>
      </c>
      <c r="E122" s="583" t="s">
        <v>478</v>
      </c>
      <c r="F122" s="583" t="s">
        <v>479</v>
      </c>
      <c r="G122" s="583" t="s">
        <v>478</v>
      </c>
      <c r="H122" s="583" t="s">
        <v>479</v>
      </c>
    </row>
    <row r="123" spans="1:8" ht="13.5" outlineLevel="1" x14ac:dyDescent="0.2">
      <c r="A123" s="584" t="s">
        <v>480</v>
      </c>
      <c r="B123" s="606"/>
      <c r="C123" s="584" t="s">
        <v>480</v>
      </c>
      <c r="D123" s="606"/>
      <c r="E123" s="584" t="s">
        <v>480</v>
      </c>
      <c r="F123" s="606"/>
      <c r="G123" s="584" t="s">
        <v>480</v>
      </c>
      <c r="H123" s="607"/>
    </row>
    <row r="124" spans="1:8" ht="13.5" outlineLevel="1" x14ac:dyDescent="0.2">
      <c r="A124" s="584" t="s">
        <v>481</v>
      </c>
      <c r="B124" s="606"/>
      <c r="C124" s="584" t="s">
        <v>481</v>
      </c>
      <c r="D124" s="606"/>
      <c r="E124" s="584" t="s">
        <v>481</v>
      </c>
      <c r="F124" s="606"/>
      <c r="G124" s="584" t="s">
        <v>481</v>
      </c>
      <c r="H124" s="607"/>
    </row>
    <row r="125" spans="1:8" ht="13.5" outlineLevel="1" x14ac:dyDescent="0.2">
      <c r="A125" s="584" t="s">
        <v>482</v>
      </c>
      <c r="B125" s="606"/>
      <c r="C125" s="584" t="s">
        <v>482</v>
      </c>
      <c r="D125" s="606"/>
      <c r="E125" s="584" t="s">
        <v>482</v>
      </c>
      <c r="F125" s="606"/>
      <c r="G125" s="584" t="s">
        <v>482</v>
      </c>
      <c r="H125" s="607"/>
    </row>
    <row r="126" spans="1:8" ht="13.5" outlineLevel="1" x14ac:dyDescent="0.2">
      <c r="A126" s="584" t="s">
        <v>483</v>
      </c>
      <c r="B126" s="606"/>
      <c r="C126" s="584" t="s">
        <v>483</v>
      </c>
      <c r="D126" s="606"/>
      <c r="E126" s="584" t="s">
        <v>483</v>
      </c>
      <c r="F126" s="606"/>
      <c r="G126" s="584" t="s">
        <v>483</v>
      </c>
      <c r="H126" s="607"/>
    </row>
    <row r="127" spans="1:8" ht="13.5" outlineLevel="1" x14ac:dyDescent="0.2">
      <c r="A127" s="584" t="s">
        <v>484</v>
      </c>
      <c r="B127" s="606"/>
      <c r="C127" s="584" t="s">
        <v>484</v>
      </c>
      <c r="D127" s="606"/>
      <c r="E127" s="584" t="s">
        <v>484</v>
      </c>
      <c r="F127" s="606"/>
      <c r="G127" s="584" t="s">
        <v>484</v>
      </c>
      <c r="H127" s="607"/>
    </row>
    <row r="128" spans="1:8" ht="13.5" outlineLevel="1" x14ac:dyDescent="0.2">
      <c r="A128" s="584" t="s">
        <v>485</v>
      </c>
      <c r="B128" s="606"/>
      <c r="C128" s="584" t="s">
        <v>485</v>
      </c>
      <c r="D128" s="606"/>
      <c r="E128" s="584" t="s">
        <v>485</v>
      </c>
      <c r="F128" s="606"/>
      <c r="G128" s="584" t="s">
        <v>485</v>
      </c>
      <c r="H128" s="607"/>
    </row>
    <row r="129" spans="1:8" ht="13.5" outlineLevel="1" x14ac:dyDescent="0.2">
      <c r="A129" s="584" t="s">
        <v>486</v>
      </c>
      <c r="B129" s="606"/>
      <c r="C129" s="584" t="s">
        <v>486</v>
      </c>
      <c r="D129" s="606"/>
      <c r="E129" s="584" t="s">
        <v>486</v>
      </c>
      <c r="F129" s="606"/>
      <c r="G129" s="584" t="s">
        <v>486</v>
      </c>
      <c r="H129" s="607"/>
    </row>
    <row r="130" spans="1:8" ht="13.5" outlineLevel="1" x14ac:dyDescent="0.2">
      <c r="A130" s="584" t="s">
        <v>487</v>
      </c>
      <c r="B130" s="606"/>
      <c r="C130" s="584" t="s">
        <v>487</v>
      </c>
      <c r="D130" s="606"/>
      <c r="E130" s="584" t="s">
        <v>487</v>
      </c>
      <c r="F130" s="606"/>
      <c r="G130" s="584" t="s">
        <v>487</v>
      </c>
      <c r="H130" s="607"/>
    </row>
    <row r="131" spans="1:8" ht="13.5" outlineLevel="1" x14ac:dyDescent="0.2">
      <c r="A131" s="584" t="s">
        <v>488</v>
      </c>
      <c r="B131" s="606"/>
      <c r="C131" s="584" t="s">
        <v>488</v>
      </c>
      <c r="D131" s="606"/>
      <c r="E131" s="584" t="s">
        <v>488</v>
      </c>
      <c r="F131" s="606"/>
      <c r="G131" s="584" t="s">
        <v>488</v>
      </c>
      <c r="H131" s="607"/>
    </row>
    <row r="132" spans="1:8" ht="13.5" outlineLevel="1" x14ac:dyDescent="0.2">
      <c r="A132" s="584" t="s">
        <v>489</v>
      </c>
      <c r="B132" s="606"/>
      <c r="C132" s="584" t="s">
        <v>489</v>
      </c>
      <c r="D132" s="606"/>
      <c r="E132" s="584" t="s">
        <v>489</v>
      </c>
      <c r="F132" s="606"/>
      <c r="G132" s="584" t="s">
        <v>489</v>
      </c>
      <c r="H132" s="607"/>
    </row>
    <row r="133" spans="1:8" ht="13.5" outlineLevel="1" x14ac:dyDescent="0.2">
      <c r="A133" s="584" t="s">
        <v>490</v>
      </c>
      <c r="B133" s="606"/>
      <c r="C133" s="584" t="s">
        <v>490</v>
      </c>
      <c r="D133" s="606"/>
      <c r="E133" s="584" t="s">
        <v>490</v>
      </c>
      <c r="F133" s="606"/>
      <c r="G133" s="584" t="s">
        <v>490</v>
      </c>
      <c r="H133" s="607"/>
    </row>
    <row r="134" spans="1:8" ht="13.5" outlineLevel="1" x14ac:dyDescent="0.2">
      <c r="A134" s="584" t="s">
        <v>491</v>
      </c>
      <c r="B134" s="606"/>
      <c r="C134" s="584" t="s">
        <v>491</v>
      </c>
      <c r="D134" s="606"/>
      <c r="E134" s="584" t="s">
        <v>491</v>
      </c>
      <c r="F134" s="606"/>
      <c r="G134" s="584" t="s">
        <v>491</v>
      </c>
      <c r="H134" s="607"/>
    </row>
    <row r="135" spans="1:8" ht="13.5" outlineLevel="1" x14ac:dyDescent="0.2">
      <c r="A135" s="584" t="s">
        <v>492</v>
      </c>
      <c r="B135" s="606"/>
      <c r="C135" s="584" t="s">
        <v>492</v>
      </c>
      <c r="D135" s="606"/>
      <c r="E135" s="584" t="s">
        <v>492</v>
      </c>
      <c r="F135" s="606"/>
      <c r="G135" s="584" t="s">
        <v>492</v>
      </c>
      <c r="H135" s="607"/>
    </row>
    <row r="136" spans="1:8" ht="14.25" thickBot="1" x14ac:dyDescent="0.3">
      <c r="A136" s="585" t="s">
        <v>493</v>
      </c>
      <c r="B136" s="586">
        <f>SUM(B123:B135)</f>
        <v>0</v>
      </c>
      <c r="C136" s="585" t="s">
        <v>493</v>
      </c>
      <c r="D136" s="586">
        <f>SUM(D123:D135)</f>
        <v>0</v>
      </c>
      <c r="E136" s="585" t="s">
        <v>493</v>
      </c>
      <c r="F136" s="586">
        <f>SUM(F123:F135)</f>
        <v>0</v>
      </c>
      <c r="G136" s="585" t="s">
        <v>493</v>
      </c>
      <c r="H136" s="587">
        <f>SUM(H123:H135)</f>
        <v>0</v>
      </c>
    </row>
    <row r="137" spans="1:8" ht="14.25" thickBot="1" x14ac:dyDescent="0.3">
      <c r="A137" s="1435" t="s">
        <v>494</v>
      </c>
      <c r="B137" s="1436"/>
      <c r="C137" s="1436"/>
      <c r="D137" s="1436"/>
      <c r="E137" s="1436"/>
      <c r="F137" s="1436"/>
      <c r="G137" s="1437"/>
      <c r="H137" s="588">
        <f>IF((B136+D136+F136+H136)&gt;$F$3,"Demasiadas horas asignadas",(B136+D136+F136+H136))</f>
        <v>0</v>
      </c>
    </row>
    <row r="138" spans="1:8" ht="13.5" x14ac:dyDescent="0.25">
      <c r="A138" s="591"/>
      <c r="B138" s="591"/>
      <c r="C138" s="591"/>
      <c r="D138" s="591"/>
      <c r="E138" s="591"/>
      <c r="F138" s="591"/>
      <c r="G138" s="591"/>
      <c r="H138" s="592"/>
    </row>
    <row r="139" spans="1:8" ht="13.5" x14ac:dyDescent="0.25">
      <c r="A139" s="591"/>
      <c r="B139" s="591"/>
      <c r="C139" s="591"/>
      <c r="D139" s="591"/>
      <c r="E139" s="591"/>
      <c r="F139" s="591"/>
      <c r="G139" s="591"/>
      <c r="H139" s="592"/>
    </row>
    <row r="140" spans="1:8" ht="13.5" x14ac:dyDescent="0.25">
      <c r="A140" s="591"/>
      <c r="B140" s="591"/>
      <c r="C140" s="591"/>
      <c r="D140" s="591"/>
      <c r="E140" s="591"/>
      <c r="F140" s="591"/>
      <c r="G140" s="591"/>
      <c r="H140" s="592"/>
    </row>
    <row r="143" spans="1:8" ht="18" x14ac:dyDescent="0.25">
      <c r="B143" s="1425" t="s">
        <v>598</v>
      </c>
      <c r="C143" s="1425"/>
      <c r="D143" s="1425"/>
      <c r="E143" s="1431" t="str">
        <f>A3</f>
        <v>contratado 11</v>
      </c>
      <c r="F143" s="1431"/>
    </row>
    <row r="144" spans="1:8" ht="13.5" thickBot="1" x14ac:dyDescent="0.25">
      <c r="F144" s="567"/>
    </row>
    <row r="145" spans="1:7" ht="16.5" customHeight="1" thickBot="1" x14ac:dyDescent="0.25">
      <c r="A145" s="1438" t="s">
        <v>519</v>
      </c>
      <c r="B145" s="1439"/>
      <c r="C145" s="1439"/>
      <c r="D145" s="1439"/>
      <c r="E145" s="1439"/>
      <c r="F145" s="1439"/>
      <c r="G145" s="1440"/>
    </row>
    <row r="146" spans="1:7" ht="26.25" customHeight="1" outlineLevel="1" thickBot="1" x14ac:dyDescent="0.25">
      <c r="A146" s="1416" t="s">
        <v>496</v>
      </c>
      <c r="B146" s="1417"/>
      <c r="C146" s="1417"/>
      <c r="D146" s="1417"/>
      <c r="E146" s="1418"/>
      <c r="F146" s="593" t="s">
        <v>497</v>
      </c>
      <c r="G146" s="594" t="s">
        <v>495</v>
      </c>
    </row>
    <row r="147" spans="1:7" outlineLevel="1" x14ac:dyDescent="0.2">
      <c r="A147" s="1402" t="s">
        <v>599</v>
      </c>
      <c r="B147" s="1403"/>
      <c r="C147" s="1403"/>
      <c r="D147" s="1403"/>
      <c r="E147" s="1404"/>
      <c r="F147" s="608"/>
      <c r="G147" s="595">
        <f>$D$8-F147</f>
        <v>2944.027397260274</v>
      </c>
    </row>
    <row r="148" spans="1:7" outlineLevel="1" x14ac:dyDescent="0.2">
      <c r="A148" s="1413"/>
      <c r="B148" s="1414"/>
      <c r="C148" s="1414"/>
      <c r="D148" s="1414"/>
      <c r="E148" s="1415"/>
      <c r="F148" s="609"/>
      <c r="G148" s="596">
        <f t="shared" ref="G148:G153" si="0">IF(F148&gt;0,(G147-F148), )</f>
        <v>0</v>
      </c>
    </row>
    <row r="149" spans="1:7" outlineLevel="1" x14ac:dyDescent="0.2">
      <c r="A149" s="1413"/>
      <c r="B149" s="1414"/>
      <c r="C149" s="1414"/>
      <c r="D149" s="1414"/>
      <c r="E149" s="1415"/>
      <c r="F149" s="610"/>
      <c r="G149" s="596">
        <f t="shared" si="0"/>
        <v>0</v>
      </c>
    </row>
    <row r="150" spans="1:7" outlineLevel="1" x14ac:dyDescent="0.2">
      <c r="A150" s="1405"/>
      <c r="B150" s="1406"/>
      <c r="C150" s="1406"/>
      <c r="D150" s="1406"/>
      <c r="E150" s="1407"/>
      <c r="F150" s="611"/>
      <c r="G150" s="596">
        <f t="shared" si="0"/>
        <v>0</v>
      </c>
    </row>
    <row r="151" spans="1:7" outlineLevel="1" x14ac:dyDescent="0.2">
      <c r="A151" s="1405"/>
      <c r="B151" s="1406"/>
      <c r="C151" s="1406"/>
      <c r="D151" s="1406"/>
      <c r="E151" s="1407"/>
      <c r="F151" s="612"/>
      <c r="G151" s="596">
        <f t="shared" si="0"/>
        <v>0</v>
      </c>
    </row>
    <row r="152" spans="1:7" outlineLevel="1" x14ac:dyDescent="0.2">
      <c r="A152" s="1432"/>
      <c r="B152" s="1433"/>
      <c r="C152" s="1433"/>
      <c r="D152" s="1433"/>
      <c r="E152" s="1434"/>
      <c r="F152" s="612"/>
      <c r="G152" s="596">
        <f t="shared" si="0"/>
        <v>0</v>
      </c>
    </row>
    <row r="153" spans="1:7" ht="13.5" outlineLevel="1" thickBot="1" x14ac:dyDescent="0.25">
      <c r="A153" s="1428"/>
      <c r="B153" s="1429"/>
      <c r="C153" s="1429"/>
      <c r="D153" s="1429"/>
      <c r="E153" s="1430"/>
      <c r="F153" s="613"/>
      <c r="G153" s="597">
        <f t="shared" si="0"/>
        <v>0</v>
      </c>
    </row>
    <row r="155" spans="1:7" ht="20.25" x14ac:dyDescent="0.3">
      <c r="G155" s="598">
        <f>D8-(SUM(F147:F153))</f>
        <v>2944.027397260274</v>
      </c>
    </row>
  </sheetData>
  <sheetProtection selectLockedCells="1"/>
  <mergeCells count="77">
    <mergeCell ref="A150:E150"/>
    <mergeCell ref="A151:E151"/>
    <mergeCell ref="A152:E152"/>
    <mergeCell ref="A153:E153"/>
    <mergeCell ref="A146:E146"/>
    <mergeCell ref="A147:E147"/>
    <mergeCell ref="A148:E148"/>
    <mergeCell ref="A149:E149"/>
    <mergeCell ref="A137:G137"/>
    <mergeCell ref="B143:D143"/>
    <mergeCell ref="E143:F143"/>
    <mergeCell ref="A145:G145"/>
    <mergeCell ref="A121:B121"/>
    <mergeCell ref="C121:D121"/>
    <mergeCell ref="E121:F121"/>
    <mergeCell ref="G121:H121"/>
    <mergeCell ref="A111:G111"/>
    <mergeCell ref="B115:D115"/>
    <mergeCell ref="E115:F115"/>
    <mergeCell ref="G115:H115"/>
    <mergeCell ref="A95:B95"/>
    <mergeCell ref="C95:D95"/>
    <mergeCell ref="E95:F95"/>
    <mergeCell ref="G95:H95"/>
    <mergeCell ref="A85:G85"/>
    <mergeCell ref="B89:D89"/>
    <mergeCell ref="E89:F89"/>
    <mergeCell ref="G89:H89"/>
    <mergeCell ref="A69:B69"/>
    <mergeCell ref="C69:D69"/>
    <mergeCell ref="E69:F69"/>
    <mergeCell ref="G69:H69"/>
    <mergeCell ref="A59:G59"/>
    <mergeCell ref="B63:D63"/>
    <mergeCell ref="E63:F63"/>
    <mergeCell ref="G63:H63"/>
    <mergeCell ref="G37:H37"/>
    <mergeCell ref="A43:B43"/>
    <mergeCell ref="C43:D43"/>
    <mergeCell ref="E43:F43"/>
    <mergeCell ref="G43:H43"/>
    <mergeCell ref="B35:E35"/>
    <mergeCell ref="B37:D37"/>
    <mergeCell ref="E37:F37"/>
    <mergeCell ref="A19:B19"/>
    <mergeCell ref="A20:B20"/>
    <mergeCell ref="A21:B21"/>
    <mergeCell ref="A22:B22"/>
    <mergeCell ref="A27:A29"/>
    <mergeCell ref="B27:B29"/>
    <mergeCell ref="D6:E6"/>
    <mergeCell ref="A8:A10"/>
    <mergeCell ref="B8:B10"/>
    <mergeCell ref="G9:H9"/>
    <mergeCell ref="A23:B23"/>
    <mergeCell ref="C17:H17"/>
    <mergeCell ref="G13:H13"/>
    <mergeCell ref="A18:B18"/>
    <mergeCell ref="C18:F18"/>
    <mergeCell ref="G18:H18"/>
    <mergeCell ref="A1:H1"/>
    <mergeCell ref="A2:B2"/>
    <mergeCell ref="A3:B3"/>
    <mergeCell ref="D5:E5"/>
    <mergeCell ref="G5:H5"/>
    <mergeCell ref="K28:K29"/>
    <mergeCell ref="L28:L29"/>
    <mergeCell ref="C27:C29"/>
    <mergeCell ref="D27:D29"/>
    <mergeCell ref="E27:E29"/>
    <mergeCell ref="F27:I27"/>
    <mergeCell ref="J27:L27"/>
    <mergeCell ref="F28:F29"/>
    <mergeCell ref="G28:G29"/>
    <mergeCell ref="H28:H29"/>
    <mergeCell ref="I28:I29"/>
    <mergeCell ref="J28:J29"/>
  </mergeCells>
  <phoneticPr fontId="3" type="noConversion"/>
  <conditionalFormatting sqref="G155">
    <cfRule type="cellIs" dxfId="56" priority="3" stopIfTrue="1" operator="greaterThan">
      <formula>0</formula>
    </cfRule>
  </conditionalFormatting>
  <conditionalFormatting sqref="G147:G153">
    <cfRule type="cellIs" dxfId="55" priority="4" stopIfTrue="1" operator="equal">
      <formula>0</formula>
    </cfRule>
  </conditionalFormatting>
  <conditionalFormatting sqref="H8">
    <cfRule type="cellIs" dxfId="54" priority="1" stopIfTrue="1" operator="lessThan">
      <formula>0</formula>
    </cfRule>
    <cfRule type="cellIs" priority="2" stopIfTrue="1" operator="lessThan">
      <formula>0</formula>
    </cfRule>
  </conditionalFormatting>
  <dataValidations count="9">
    <dataValidation type="list" allowBlank="1" showInputMessage="1" showErrorMessage="1" sqref="D6:E6">
      <formula1>"CONTRATO,BECA"</formula1>
    </dataValidation>
    <dataValidation type="list" allowBlank="1" showInputMessage="1" showErrorMessage="1" sqref="E14">
      <formula1>"Propio,Externo"</formula1>
    </dataValidation>
    <dataValidation type="whole" operator="greaterThan" allowBlank="1" showErrorMessage="1" errorTitle="NÚMERO DE HORAS" error="Esta casilla sólo admite números enteros mayores que cero. " promptTitle="Horas imputadas por tarea" prompt="Señale el número de horas totales que se imputan al proyecto para esta tarea y para la persona que se declara." sqref="F147:F153">
      <formula1>0</formula1>
    </dataValidation>
    <dataValidation type="list" allowBlank="1" showInputMessage="1" showErrorMessage="1" sqref="G37:H37 G63:H63 G89:H89 G115:H115">
      <formula1>"PLANIFICACIÓN INICIAL,MODIFICACION 1,MODIFICACIÓN 2,MODIFICACIÓN 3"</formula1>
    </dataValidation>
    <dataValidation type="list" allowBlank="1" showErrorMessage="1" errorTitle="Escoja una tarea de la lista" error="Si la lista de tareas o su carga horaria han cambiado, por favor, comuníquelo a la OTRI-UCM en el 6472." promptTitle="Asignación de tareas" prompt="Declare la tarea de investigación en la que ha participado la persona cuyas horas se declaran. Sólo puede escoger entre las tareas del listado, que coinciden con las declaradas en la solicitud." sqref="A147:E153">
      <formula1>TAREAS</formula1>
    </dataValidation>
    <dataValidation type="list" showInputMessage="1" showErrorMessage="1" sqref="D3">
      <formula1>CATPROF</formula1>
    </dataValidation>
    <dataValidation type="date" operator="lessThanOrEqual" allowBlank="1" showInputMessage="1" showErrorMessage="1" errorTitle="ERROR EN FECHA" error="La fecha de finalización del último trimestre presupuestado no puede superar la del final del proyecto. " sqref="H120">
      <formula1>B14</formula1>
    </dataValidation>
    <dataValidation type="date" operator="greaterThan" allowBlank="1" showInputMessage="1" showErrorMessage="1" errorTitle="ERROR EN FECHA" error="Debe introducir un valor posterior a fecha fin del último trimestre presupuestado_x000a_" sqref="A120 A68 A94">
      <formula1>H42</formula1>
    </dataValidation>
    <dataValidation type="date" operator="greaterThanOrEqual" allowBlank="1" showInputMessage="1" showErrorMessage="1" errorTitle="ERROR EN FECHA " error="Debe introducir una fecha que sea igual o posterior a la fecha de inicio del proyecto" sqref="A42">
      <formula1>B13</formula1>
    </dataValidation>
  </dataValidations>
  <hyperlinks>
    <hyperlink ref="A18:B18" location="'Planificación contratos'!A1" display="Volver a planificación de contratos"/>
  </hyperlinks>
  <pageMargins left="0.75" right="0.75" top="1" bottom="1" header="0" footer="0"/>
  <headerFooter alignWithMargins="0"/>
  <drawing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8"/>
  </sheetPr>
  <dimension ref="A1:N155"/>
  <sheetViews>
    <sheetView showGridLines="0" topLeftCell="A7" zoomScale="70" workbookViewId="0">
      <selection activeCell="A18" sqref="A18:B18"/>
    </sheetView>
  </sheetViews>
  <sheetFormatPr baseColWidth="10" defaultColWidth="11.42578125" defaultRowHeight="12.75" outlineLevelRow="1" x14ac:dyDescent="0.2"/>
  <cols>
    <col min="1" max="8" width="22.7109375" style="553" customWidth="1"/>
    <col min="9" max="9" width="17.140625" style="548" bestFit="1" customWidth="1"/>
    <col min="10" max="10" width="29.140625" style="548" bestFit="1" customWidth="1"/>
    <col min="11" max="11" width="13.42578125" style="548" bestFit="1" customWidth="1"/>
    <col min="12" max="12" width="14.85546875" style="548" bestFit="1" customWidth="1"/>
    <col min="13" max="13" width="13.42578125" style="548" bestFit="1" customWidth="1"/>
    <col min="14" max="16384" width="11.42578125" style="548"/>
  </cols>
  <sheetData>
    <row r="1" spans="1:10" ht="61.5" customHeight="1" thickBot="1" x14ac:dyDescent="0.25">
      <c r="A1" s="1441" t="s">
        <v>597</v>
      </c>
      <c r="B1" s="1442"/>
      <c r="C1" s="1442"/>
      <c r="D1" s="1442"/>
      <c r="E1" s="1442"/>
      <c r="F1" s="1442"/>
      <c r="G1" s="1442"/>
      <c r="H1" s="1442"/>
    </row>
    <row r="2" spans="1:10" ht="14.25" customHeight="1" thickBot="1" x14ac:dyDescent="0.25">
      <c r="A2" s="1438" t="s">
        <v>226</v>
      </c>
      <c r="B2" s="1448"/>
      <c r="C2" s="549" t="s">
        <v>468</v>
      </c>
      <c r="D2" s="550" t="s">
        <v>469</v>
      </c>
      <c r="E2" s="551" t="s">
        <v>470</v>
      </c>
      <c r="F2" s="551" t="s">
        <v>471</v>
      </c>
      <c r="G2" s="551" t="s">
        <v>472</v>
      </c>
      <c r="H2" s="551" t="s">
        <v>473</v>
      </c>
    </row>
    <row r="3" spans="1:10" ht="15.75" thickBot="1" x14ac:dyDescent="0.25">
      <c r="A3" s="1449" t="s">
        <v>554</v>
      </c>
      <c r="B3" s="1450"/>
      <c r="C3" s="599"/>
      <c r="D3" s="600" t="s">
        <v>228</v>
      </c>
      <c r="E3" s="600"/>
      <c r="F3" s="552">
        <f>IF($E$14="Propio",987,1470)</f>
        <v>1470</v>
      </c>
      <c r="G3" s="741">
        <f>B30</f>
        <v>40909</v>
      </c>
      <c r="H3" s="741">
        <f>C30</f>
        <v>41639</v>
      </c>
    </row>
    <row r="4" spans="1:10" ht="27" thickBot="1" x14ac:dyDescent="0.25">
      <c r="A4" s="546"/>
      <c r="B4" s="547"/>
      <c r="C4" s="547"/>
      <c r="D4" s="547"/>
      <c r="E4" s="547"/>
      <c r="F4" s="547"/>
      <c r="G4" s="547"/>
      <c r="H4" s="547"/>
    </row>
    <row r="5" spans="1:10" ht="16.5" thickBot="1" x14ac:dyDescent="0.3">
      <c r="A5" s="210" t="s">
        <v>635</v>
      </c>
      <c r="B5" s="211">
        <f>'Solicitud para cumplimentar'!B4:J4</f>
        <v>0</v>
      </c>
      <c r="D5" s="1446" t="s">
        <v>382</v>
      </c>
      <c r="E5" s="1447"/>
      <c r="G5" s="1452" t="s">
        <v>772</v>
      </c>
      <c r="H5" s="1452"/>
      <c r="I5" s="566"/>
      <c r="J5" s="355"/>
    </row>
    <row r="6" spans="1:10" ht="32.25" thickBot="1" x14ac:dyDescent="0.3">
      <c r="A6" s="213" t="s">
        <v>636</v>
      </c>
      <c r="B6" s="214">
        <f>'Solicitud para cumplimentar'!B6:M6</f>
        <v>0</v>
      </c>
      <c r="D6" s="1444"/>
      <c r="E6" s="1445"/>
      <c r="G6" s="554" t="s">
        <v>766</v>
      </c>
      <c r="H6" s="555" t="s">
        <v>767</v>
      </c>
    </row>
    <row r="7" spans="1:10" ht="32.25" thickBot="1" x14ac:dyDescent="0.3">
      <c r="A7" s="213" t="s">
        <v>637</v>
      </c>
      <c r="B7" s="214">
        <f>'Solicitud para cumplimentar'!B8:M8</f>
        <v>0</v>
      </c>
      <c r="D7" s="554" t="s">
        <v>600</v>
      </c>
      <c r="E7" s="555" t="s">
        <v>518</v>
      </c>
      <c r="G7" s="742">
        <f>$K$30</f>
        <v>2944.027397260274</v>
      </c>
      <c r="H7" s="743">
        <f>$H$59+$H$85+$H$111+$H$137</f>
        <v>0</v>
      </c>
    </row>
    <row r="8" spans="1:10" ht="33" thickBot="1" x14ac:dyDescent="0.35">
      <c r="A8" s="1443" t="s">
        <v>638</v>
      </c>
      <c r="B8" s="1451">
        <f>'Solicitud para cumplimentar'!B7:M7</f>
        <v>0</v>
      </c>
      <c r="C8" s="556"/>
      <c r="D8" s="557">
        <f>K30</f>
        <v>2944.027397260274</v>
      </c>
      <c r="E8" s="557">
        <f>SUM(F147:F153)</f>
        <v>0</v>
      </c>
      <c r="G8" s="555" t="s">
        <v>770</v>
      </c>
      <c r="H8" s="744">
        <f>G7-H7</f>
        <v>2944.027397260274</v>
      </c>
    </row>
    <row r="9" spans="1:10" ht="30.75" customHeight="1" thickBot="1" x14ac:dyDescent="0.3">
      <c r="A9" s="1443"/>
      <c r="B9" s="1451"/>
      <c r="G9" s="1453" t="s">
        <v>773</v>
      </c>
      <c r="H9" s="1453"/>
    </row>
    <row r="10" spans="1:10" ht="32.25" thickBot="1" x14ac:dyDescent="0.3">
      <c r="A10" s="1443"/>
      <c r="B10" s="1451"/>
      <c r="D10" s="554" t="s">
        <v>601</v>
      </c>
      <c r="E10" s="558">
        <f>'Planificación contratos'!D10</f>
        <v>60000</v>
      </c>
      <c r="G10" s="745" t="s">
        <v>769</v>
      </c>
      <c r="H10" s="555" t="s">
        <v>775</v>
      </c>
    </row>
    <row r="11" spans="1:10" ht="32.25" thickBot="1" x14ac:dyDescent="0.3">
      <c r="A11" s="213" t="s">
        <v>671</v>
      </c>
      <c r="B11" s="214">
        <f>'Solicitud para cumplimentar'!B9:M9</f>
        <v>0</v>
      </c>
      <c r="D11" s="554" t="s">
        <v>602</v>
      </c>
      <c r="E11" s="558">
        <f>J30</f>
        <v>13.461151902621513</v>
      </c>
      <c r="G11" s="748">
        <f>$L$30</f>
        <v>39630</v>
      </c>
      <c r="H11" s="746">
        <f>$A$40</f>
        <v>0</v>
      </c>
    </row>
    <row r="12" spans="1:10" ht="48.75" thickBot="1" x14ac:dyDescent="0.35">
      <c r="A12" s="213" t="s">
        <v>375</v>
      </c>
      <c r="B12" s="214"/>
      <c r="D12" s="554" t="s">
        <v>603</v>
      </c>
      <c r="E12" s="559">
        <f>E11*D8</f>
        <v>39630</v>
      </c>
      <c r="G12" s="555" t="s">
        <v>771</v>
      </c>
      <c r="H12" s="747">
        <f>G11-H11</f>
        <v>39630</v>
      </c>
      <c r="J12" s="354"/>
    </row>
    <row r="13" spans="1:10" ht="48.75" customHeight="1" thickBot="1" x14ac:dyDescent="0.3">
      <c r="A13" s="213" t="s">
        <v>376</v>
      </c>
      <c r="B13" s="215">
        <f>'Solicitud para cumplimentar'!C11</f>
        <v>0</v>
      </c>
      <c r="D13" s="554" t="s">
        <v>604</v>
      </c>
      <c r="E13" s="558">
        <f>'Planificación contratos'!G10</f>
        <v>37519.876322622069</v>
      </c>
      <c r="G13" s="1453" t="s">
        <v>774</v>
      </c>
      <c r="H13" s="1453"/>
    </row>
    <row r="14" spans="1:10" ht="48.75" thickBot="1" x14ac:dyDescent="0.35">
      <c r="A14" s="216" t="s">
        <v>377</v>
      </c>
      <c r="B14" s="217">
        <f>'Solicitud para cumplimentar'!F11</f>
        <v>0</v>
      </c>
      <c r="D14" s="554" t="s">
        <v>517</v>
      </c>
      <c r="E14" s="601" t="s">
        <v>768</v>
      </c>
      <c r="G14" s="555" t="s">
        <v>771</v>
      </c>
      <c r="H14" s="747">
        <f>$D$8-$E$8</f>
        <v>2944.027397260274</v>
      </c>
      <c r="I14" s="757"/>
      <c r="J14" s="758"/>
    </row>
    <row r="15" spans="1:10" ht="31.5" x14ac:dyDescent="0.25">
      <c r="A15" s="218" t="s">
        <v>445</v>
      </c>
      <c r="B15" s="219" t="str">
        <f>'Programación,alta,seguimiento'!B12</f>
        <v>numero</v>
      </c>
    </row>
    <row r="16" spans="1:10" ht="15.75" x14ac:dyDescent="0.25">
      <c r="A16" s="218"/>
      <c r="B16" s="219"/>
    </row>
    <row r="17" spans="1:14" ht="15" x14ac:dyDescent="0.2">
      <c r="A17" s="548"/>
      <c r="B17" s="548"/>
      <c r="C17" s="1346" t="s">
        <v>336</v>
      </c>
      <c r="D17" s="1346"/>
      <c r="E17" s="1346"/>
      <c r="F17" s="1346"/>
      <c r="G17" s="1346"/>
      <c r="H17" s="1346"/>
    </row>
    <row r="18" spans="1:14" ht="18.75" thickBot="1" x14ac:dyDescent="0.3">
      <c r="A18" s="1454" t="s">
        <v>298</v>
      </c>
      <c r="B18" s="1455"/>
      <c r="C18" s="1478" t="s">
        <v>479</v>
      </c>
      <c r="D18" s="1479"/>
      <c r="E18" s="1479"/>
      <c r="F18" s="1480"/>
      <c r="G18" s="1478" t="s">
        <v>335</v>
      </c>
      <c r="H18" s="1480"/>
    </row>
    <row r="19" spans="1:14" ht="31.5" x14ac:dyDescent="0.2">
      <c r="A19" s="1457" t="str">
        <f>'Planificación contratos'!A21</f>
        <v>Categoría profesional</v>
      </c>
      <c r="B19" s="1458"/>
      <c r="C19" s="560" t="str">
        <f>'Planificación contratos'!C21</f>
        <v>Nº contratos</v>
      </c>
      <c r="D19" s="561" t="str">
        <f>'Planificación contratos'!D21</f>
        <v xml:space="preserve">Nº de horas </v>
      </c>
      <c r="E19" s="561" t="str">
        <f>'Planificación contratos'!E21</f>
        <v>Nº horas concedidas</v>
      </c>
      <c r="F19" s="562" t="str">
        <f>'Planificación contratos'!F21</f>
        <v>Remanente horas</v>
      </c>
      <c r="G19" s="563" t="str">
        <f>'Planificación contratos'!G21</f>
        <v>Gasto total contratos</v>
      </c>
      <c r="H19" s="564" t="str">
        <f>'Planificación contratos'!H21</f>
        <v>Precio / hora MEDIO</v>
      </c>
      <c r="J19" s="565"/>
      <c r="K19" s="565"/>
      <c r="L19" s="565"/>
      <c r="M19" s="565"/>
      <c r="N19" s="565"/>
    </row>
    <row r="20" spans="1:14" x14ac:dyDescent="0.2">
      <c r="A20" s="1349" t="str">
        <f>'Planificación contratos'!A22</f>
        <v>DOCTOR</v>
      </c>
      <c r="B20" s="1350"/>
      <c r="C20" s="511">
        <f>'Planificación contratos'!C22</f>
        <v>30</v>
      </c>
      <c r="D20" s="536">
        <f>'Planificación contratos'!D22</f>
        <v>88320.821917808222</v>
      </c>
      <c r="E20" s="543">
        <f>'Planificación contratos'!E22</f>
        <v>0</v>
      </c>
      <c r="F20" s="512">
        <f>'Planificación contratos'!F22</f>
        <v>-88320.821917808222</v>
      </c>
      <c r="G20" s="497">
        <f>'Planificación contratos'!G22</f>
        <v>1188900</v>
      </c>
      <c r="H20" s="502">
        <f>'Planificación contratos'!H22</f>
        <v>13.461151902621513</v>
      </c>
    </row>
    <row r="21" spans="1:14" ht="16.5" customHeight="1" x14ac:dyDescent="0.2">
      <c r="A21" s="1351" t="str">
        <f>'Planificación contratos'!A23</f>
        <v>LICENCIADO / INGENIERO</v>
      </c>
      <c r="B21" s="1352"/>
      <c r="C21" s="499">
        <f>'Planificación contratos'!C23</f>
        <v>0</v>
      </c>
      <c r="D21" s="537">
        <f>'Planificación contratos'!D23</f>
        <v>0</v>
      </c>
      <c r="E21" s="544">
        <f>'Planificación contratos'!E23</f>
        <v>0</v>
      </c>
      <c r="F21" s="508">
        <f>'Planificación contratos'!F23</f>
        <v>0</v>
      </c>
      <c r="G21" s="498">
        <f>'Planificación contratos'!G23</f>
        <v>0</v>
      </c>
      <c r="H21" s="503">
        <f>'Planificación contratos'!H23</f>
        <v>0</v>
      </c>
    </row>
    <row r="22" spans="1:14" ht="16.5" customHeight="1" x14ac:dyDescent="0.2">
      <c r="A22" s="1351" t="str">
        <f>'Planificación contratos'!A24</f>
        <v>DIPLOMADO/ INGENIERO TÉCNICO</v>
      </c>
      <c r="B22" s="1352"/>
      <c r="C22" s="500">
        <f>'Planificación contratos'!C24</f>
        <v>0</v>
      </c>
      <c r="D22" s="538">
        <f>'Planificación contratos'!D24</f>
        <v>0</v>
      </c>
      <c r="E22" s="544">
        <f>'Planificación contratos'!E24</f>
        <v>0</v>
      </c>
      <c r="F22" s="509">
        <f>'Planificación contratos'!F24</f>
        <v>0</v>
      </c>
      <c r="G22" s="498">
        <f>'Planificación contratos'!G24</f>
        <v>0</v>
      </c>
      <c r="H22" s="503">
        <f>'Planificación contratos'!H24</f>
        <v>0</v>
      </c>
    </row>
    <row r="23" spans="1:14" s="565" customFormat="1" ht="16.5" customHeight="1" thickBot="1" x14ac:dyDescent="0.25">
      <c r="A23" s="1354" t="str">
        <f>'Planificación contratos'!A25</f>
        <v>ENSEÑANZAS MEDIAS</v>
      </c>
      <c r="B23" s="1355"/>
      <c r="C23" s="506">
        <f>'Planificación contratos'!C25</f>
        <v>0</v>
      </c>
      <c r="D23" s="539">
        <f>'Planificación contratos'!D25</f>
        <v>0</v>
      </c>
      <c r="E23" s="545">
        <f>'Planificación contratos'!E25</f>
        <v>0</v>
      </c>
      <c r="F23" s="510">
        <f>'Planificación contratos'!F25</f>
        <v>0</v>
      </c>
      <c r="G23" s="507">
        <f>'Planificación contratos'!G25</f>
        <v>0</v>
      </c>
      <c r="H23" s="501">
        <f>'Planificación contratos'!H25</f>
        <v>0</v>
      </c>
    </row>
    <row r="24" spans="1:14" x14ac:dyDescent="0.2">
      <c r="A24" s="548"/>
      <c r="B24" s="548"/>
      <c r="C24" s="548"/>
      <c r="D24" s="548"/>
      <c r="E24" s="548"/>
      <c r="F24" s="548"/>
      <c r="G24" s="548"/>
      <c r="H24" s="548"/>
    </row>
    <row r="25" spans="1:14" x14ac:dyDescent="0.2">
      <c r="A25" s="548"/>
      <c r="B25" s="548"/>
      <c r="C25" s="548"/>
      <c r="D25" s="548"/>
      <c r="E25" s="548"/>
      <c r="F25" s="548"/>
      <c r="G25" s="548"/>
      <c r="H25" s="548"/>
    </row>
    <row r="26" spans="1:14" ht="13.5" thickBot="1" x14ac:dyDescent="0.25">
      <c r="A26" s="548"/>
      <c r="B26" s="548"/>
      <c r="C26" s="548"/>
      <c r="D26" s="548"/>
      <c r="E26" s="548"/>
      <c r="F26" s="548"/>
      <c r="G26" s="548"/>
      <c r="H26" s="548"/>
    </row>
    <row r="27" spans="1:14" ht="13.5" thickBot="1" x14ac:dyDescent="0.25">
      <c r="A27" s="1408" t="s">
        <v>68</v>
      </c>
      <c r="B27" s="1470" t="s">
        <v>69</v>
      </c>
      <c r="C27" s="1467" t="s">
        <v>70</v>
      </c>
      <c r="D27" s="1461" t="s">
        <v>71</v>
      </c>
      <c r="E27" s="1464" t="s">
        <v>76</v>
      </c>
      <c r="F27" s="1473" t="s">
        <v>72</v>
      </c>
      <c r="G27" s="1474"/>
      <c r="H27" s="1474"/>
      <c r="I27" s="1475"/>
      <c r="J27" s="1473" t="s">
        <v>73</v>
      </c>
      <c r="K27" s="1474"/>
      <c r="L27" s="1475"/>
    </row>
    <row r="28" spans="1:14" x14ac:dyDescent="0.2">
      <c r="A28" s="1409"/>
      <c r="B28" s="1471"/>
      <c r="C28" s="1468"/>
      <c r="D28" s="1462"/>
      <c r="E28" s="1465"/>
      <c r="F28" s="1476" t="s">
        <v>77</v>
      </c>
      <c r="G28" s="1462" t="s">
        <v>74</v>
      </c>
      <c r="H28" s="1462" t="s">
        <v>78</v>
      </c>
      <c r="I28" s="1459" t="s">
        <v>75</v>
      </c>
      <c r="J28" s="1409" t="s">
        <v>79</v>
      </c>
      <c r="K28" s="1462" t="s">
        <v>81</v>
      </c>
      <c r="L28" s="1459" t="s">
        <v>80</v>
      </c>
    </row>
    <row r="29" spans="1:14" ht="13.5" thickBot="1" x14ac:dyDescent="0.25">
      <c r="A29" s="1410"/>
      <c r="B29" s="1472"/>
      <c r="C29" s="1469"/>
      <c r="D29" s="1463"/>
      <c r="E29" s="1466"/>
      <c r="F29" s="1477"/>
      <c r="G29" s="1463"/>
      <c r="H29" s="1463"/>
      <c r="I29" s="1460"/>
      <c r="J29" s="1410"/>
      <c r="K29" s="1463"/>
      <c r="L29" s="1460"/>
    </row>
    <row r="30" spans="1:14" x14ac:dyDescent="0.2">
      <c r="A30" s="665">
        <f>F3</f>
        <v>1470</v>
      </c>
      <c r="B30" s="666">
        <v>40909</v>
      </c>
      <c r="C30" s="667">
        <v>41639</v>
      </c>
      <c r="D30" s="668">
        <f>C30-B30+1</f>
        <v>731</v>
      </c>
      <c r="E30" s="669">
        <f>(A30*D30)/365</f>
        <v>2944.027397260274</v>
      </c>
      <c r="F30" s="670">
        <v>30000</v>
      </c>
      <c r="G30" s="671">
        <f>F30</f>
        <v>30000</v>
      </c>
      <c r="H30" s="672">
        <v>0.32100000000000001</v>
      </c>
      <c r="I30" s="673">
        <f>G30*H30</f>
        <v>9630</v>
      </c>
      <c r="J30" s="673">
        <f>(F30+I30)/E30</f>
        <v>13.461151902621513</v>
      </c>
      <c r="K30" s="674">
        <f>E30</f>
        <v>2944.027397260274</v>
      </c>
      <c r="L30" s="675">
        <f>J30*K30</f>
        <v>39630</v>
      </c>
    </row>
    <row r="31" spans="1:14" ht="14.25" customHeight="1" x14ac:dyDescent="0.2">
      <c r="A31" s="341"/>
      <c r="B31" s="341"/>
      <c r="C31" s="342"/>
      <c r="D31" s="342"/>
      <c r="E31" s="342"/>
      <c r="F31" s="342"/>
      <c r="G31" s="342"/>
      <c r="H31" s="342"/>
    </row>
    <row r="32" spans="1:14" ht="14.25" customHeight="1" x14ac:dyDescent="0.2"/>
    <row r="34" spans="1:14" x14ac:dyDescent="0.2">
      <c r="B34" s="567"/>
      <c r="C34" s="567"/>
      <c r="D34" s="567"/>
      <c r="E34" s="567"/>
    </row>
    <row r="35" spans="1:14" ht="14.25" customHeight="1" x14ac:dyDescent="0.2">
      <c r="B35" s="1456"/>
      <c r="C35" s="1456"/>
      <c r="D35" s="1456"/>
      <c r="E35" s="1456"/>
    </row>
    <row r="36" spans="1:14" ht="14.25" customHeight="1" x14ac:dyDescent="0.2">
      <c r="C36" s="567"/>
    </row>
    <row r="37" spans="1:14" ht="32.25" customHeight="1" x14ac:dyDescent="0.25">
      <c r="A37" s="568" t="s">
        <v>379</v>
      </c>
      <c r="B37" s="1425" t="s">
        <v>596</v>
      </c>
      <c r="C37" s="1425"/>
      <c r="D37" s="1425"/>
      <c r="E37" s="1419" t="str">
        <f>A3</f>
        <v>contratado 11</v>
      </c>
      <c r="F37" s="1420"/>
      <c r="G37" s="1426" t="s">
        <v>608</v>
      </c>
      <c r="H37" s="1427"/>
    </row>
    <row r="38" spans="1:14" ht="26.25" x14ac:dyDescent="0.25">
      <c r="A38" s="571">
        <f>H59*E11</f>
        <v>0</v>
      </c>
      <c r="B38" s="572"/>
      <c r="C38" s="572"/>
      <c r="D38" s="569" t="s">
        <v>402</v>
      </c>
      <c r="E38" s="570">
        <f>'Solicitud para cumplimentar'!D3</f>
        <v>2016</v>
      </c>
      <c r="F38" s="572"/>
      <c r="G38" s="602" t="s">
        <v>609</v>
      </c>
      <c r="H38" s="603"/>
    </row>
    <row r="39" spans="1:14" ht="43.5" customHeight="1" x14ac:dyDescent="0.25">
      <c r="A39" s="574" t="s">
        <v>380</v>
      </c>
      <c r="B39" s="572"/>
      <c r="C39" s="572"/>
      <c r="D39" s="569"/>
      <c r="E39" s="570"/>
      <c r="F39" s="572"/>
      <c r="G39" s="575" t="s">
        <v>381</v>
      </c>
      <c r="H39" s="576">
        <f>'Planificación contratos'!D14</f>
        <v>9730.7769619475694</v>
      </c>
    </row>
    <row r="40" spans="1:14" ht="18" x14ac:dyDescent="0.25">
      <c r="A40" s="571">
        <f>A38+A64+A90+A116</f>
        <v>0</v>
      </c>
      <c r="B40" s="572"/>
      <c r="C40" s="572"/>
      <c r="D40" s="569"/>
      <c r="E40" s="570"/>
      <c r="F40" s="572"/>
      <c r="G40" s="577"/>
      <c r="H40" s="578"/>
      <c r="J40" s="579"/>
      <c r="K40" s="579"/>
      <c r="L40" s="579"/>
      <c r="M40" s="579"/>
      <c r="N40" s="579"/>
    </row>
    <row r="41" spans="1:14" ht="18" customHeight="1" x14ac:dyDescent="0.2">
      <c r="A41" s="580" t="s">
        <v>611</v>
      </c>
      <c r="B41" s="580" t="s">
        <v>612</v>
      </c>
      <c r="C41" s="581" t="s">
        <v>611</v>
      </c>
      <c r="D41" s="581" t="s">
        <v>612</v>
      </c>
      <c r="E41" s="581" t="s">
        <v>611</v>
      </c>
      <c r="F41" s="581" t="s">
        <v>612</v>
      </c>
      <c r="G41" s="581" t="s">
        <v>611</v>
      </c>
      <c r="H41" s="581" t="s">
        <v>612</v>
      </c>
    </row>
    <row r="42" spans="1:14" ht="18" customHeight="1" thickBot="1" x14ac:dyDescent="0.25">
      <c r="A42" s="604"/>
      <c r="B42" s="605"/>
      <c r="C42" s="605"/>
      <c r="D42" s="605"/>
      <c r="E42" s="605"/>
      <c r="F42" s="605"/>
      <c r="G42" s="605"/>
      <c r="H42" s="605"/>
    </row>
    <row r="43" spans="1:14" ht="16.5" customHeight="1" thickBot="1" x14ac:dyDescent="0.3">
      <c r="A43" s="1411" t="s">
        <v>474</v>
      </c>
      <c r="B43" s="1412"/>
      <c r="C43" s="1411" t="s">
        <v>475</v>
      </c>
      <c r="D43" s="1412"/>
      <c r="E43" s="1411" t="s">
        <v>476</v>
      </c>
      <c r="F43" s="1412"/>
      <c r="G43" s="1411" t="s">
        <v>477</v>
      </c>
      <c r="H43" s="1421"/>
      <c r="J43" s="582"/>
    </row>
    <row r="44" spans="1:14" s="579" customFormat="1" ht="33" customHeight="1" outlineLevel="1" thickBot="1" x14ac:dyDescent="0.25">
      <c r="A44" s="583" t="s">
        <v>478</v>
      </c>
      <c r="B44" s="583" t="s">
        <v>479</v>
      </c>
      <c r="C44" s="583" t="s">
        <v>478</v>
      </c>
      <c r="D44" s="583" t="s">
        <v>479</v>
      </c>
      <c r="E44" s="583" t="s">
        <v>478</v>
      </c>
      <c r="F44" s="583" t="s">
        <v>479</v>
      </c>
      <c r="G44" s="583" t="s">
        <v>478</v>
      </c>
      <c r="H44" s="583" t="s">
        <v>479</v>
      </c>
      <c r="J44" s="548"/>
      <c r="K44" s="548"/>
      <c r="L44" s="548"/>
      <c r="M44" s="548"/>
      <c r="N44" s="548"/>
    </row>
    <row r="45" spans="1:14" ht="13.5" outlineLevel="1" x14ac:dyDescent="0.2">
      <c r="A45" s="584" t="s">
        <v>480</v>
      </c>
      <c r="B45" s="606"/>
      <c r="C45" s="584" t="s">
        <v>480</v>
      </c>
      <c r="D45" s="606"/>
      <c r="E45" s="584" t="s">
        <v>480</v>
      </c>
      <c r="F45" s="606"/>
      <c r="G45" s="584" t="s">
        <v>480</v>
      </c>
      <c r="H45" s="607"/>
    </row>
    <row r="46" spans="1:14" ht="13.5" outlineLevel="1" x14ac:dyDescent="0.2">
      <c r="A46" s="584" t="s">
        <v>481</v>
      </c>
      <c r="B46" s="606"/>
      <c r="C46" s="584" t="s">
        <v>481</v>
      </c>
      <c r="D46" s="606"/>
      <c r="E46" s="584" t="s">
        <v>481</v>
      </c>
      <c r="F46" s="606"/>
      <c r="G46" s="584" t="s">
        <v>481</v>
      </c>
      <c r="H46" s="607"/>
    </row>
    <row r="47" spans="1:14" ht="12.75" customHeight="1" outlineLevel="1" x14ac:dyDescent="0.2">
      <c r="A47" s="584" t="s">
        <v>482</v>
      </c>
      <c r="B47" s="606"/>
      <c r="C47" s="584" t="s">
        <v>482</v>
      </c>
      <c r="D47" s="606"/>
      <c r="E47" s="584" t="s">
        <v>482</v>
      </c>
      <c r="F47" s="606"/>
      <c r="G47" s="584" t="s">
        <v>482</v>
      </c>
      <c r="H47" s="607"/>
      <c r="I47" s="582"/>
    </row>
    <row r="48" spans="1:14" ht="13.5" outlineLevel="1" x14ac:dyDescent="0.2">
      <c r="A48" s="584" t="s">
        <v>483</v>
      </c>
      <c r="B48" s="606"/>
      <c r="C48" s="584" t="s">
        <v>483</v>
      </c>
      <c r="D48" s="606"/>
      <c r="E48" s="584" t="s">
        <v>483</v>
      </c>
      <c r="F48" s="606"/>
      <c r="G48" s="584" t="s">
        <v>483</v>
      </c>
      <c r="H48" s="607"/>
    </row>
    <row r="49" spans="1:8" ht="14.25" customHeight="1" outlineLevel="1" x14ac:dyDescent="0.2">
      <c r="A49" s="584" t="s">
        <v>484</v>
      </c>
      <c r="B49" s="606"/>
      <c r="C49" s="584" t="s">
        <v>484</v>
      </c>
      <c r="D49" s="606"/>
      <c r="E49" s="584" t="s">
        <v>484</v>
      </c>
      <c r="F49" s="606"/>
      <c r="G49" s="584" t="s">
        <v>484</v>
      </c>
      <c r="H49" s="607"/>
    </row>
    <row r="50" spans="1:8" ht="13.5" outlineLevel="1" x14ac:dyDescent="0.2">
      <c r="A50" s="584" t="s">
        <v>485</v>
      </c>
      <c r="B50" s="606"/>
      <c r="C50" s="584" t="s">
        <v>485</v>
      </c>
      <c r="D50" s="606"/>
      <c r="E50" s="584" t="s">
        <v>485</v>
      </c>
      <c r="F50" s="606"/>
      <c r="G50" s="584" t="s">
        <v>485</v>
      </c>
      <c r="H50" s="607"/>
    </row>
    <row r="51" spans="1:8" ht="13.5" outlineLevel="1" x14ac:dyDescent="0.2">
      <c r="A51" s="584" t="s">
        <v>486</v>
      </c>
      <c r="B51" s="606"/>
      <c r="C51" s="584" t="s">
        <v>486</v>
      </c>
      <c r="D51" s="606"/>
      <c r="E51" s="584" t="s">
        <v>486</v>
      </c>
      <c r="F51" s="606"/>
      <c r="G51" s="584" t="s">
        <v>486</v>
      </c>
      <c r="H51" s="607"/>
    </row>
    <row r="52" spans="1:8" ht="13.5" outlineLevel="1" x14ac:dyDescent="0.2">
      <c r="A52" s="584" t="s">
        <v>487</v>
      </c>
      <c r="B52" s="606"/>
      <c r="C52" s="584" t="s">
        <v>487</v>
      </c>
      <c r="D52" s="606"/>
      <c r="E52" s="584" t="s">
        <v>487</v>
      </c>
      <c r="F52" s="606"/>
      <c r="G52" s="584" t="s">
        <v>487</v>
      </c>
      <c r="H52" s="607"/>
    </row>
    <row r="53" spans="1:8" ht="13.5" outlineLevel="1" x14ac:dyDescent="0.2">
      <c r="A53" s="584" t="s">
        <v>488</v>
      </c>
      <c r="B53" s="606"/>
      <c r="C53" s="584" t="s">
        <v>488</v>
      </c>
      <c r="D53" s="606"/>
      <c r="E53" s="584" t="s">
        <v>488</v>
      </c>
      <c r="F53" s="606"/>
      <c r="G53" s="584" t="s">
        <v>488</v>
      </c>
      <c r="H53" s="607"/>
    </row>
    <row r="54" spans="1:8" ht="13.5" outlineLevel="1" x14ac:dyDescent="0.2">
      <c r="A54" s="584" t="s">
        <v>489</v>
      </c>
      <c r="B54" s="606"/>
      <c r="C54" s="584" t="s">
        <v>489</v>
      </c>
      <c r="D54" s="606"/>
      <c r="E54" s="584" t="s">
        <v>489</v>
      </c>
      <c r="F54" s="606"/>
      <c r="G54" s="584" t="s">
        <v>489</v>
      </c>
      <c r="H54" s="607"/>
    </row>
    <row r="55" spans="1:8" ht="13.5" outlineLevel="1" x14ac:dyDescent="0.2">
      <c r="A55" s="584" t="s">
        <v>490</v>
      </c>
      <c r="B55" s="606"/>
      <c r="C55" s="584" t="s">
        <v>490</v>
      </c>
      <c r="D55" s="606"/>
      <c r="E55" s="584" t="s">
        <v>490</v>
      </c>
      <c r="F55" s="606"/>
      <c r="G55" s="584" t="s">
        <v>490</v>
      </c>
      <c r="H55" s="607"/>
    </row>
    <row r="56" spans="1:8" ht="13.5" outlineLevel="1" x14ac:dyDescent="0.2">
      <c r="A56" s="584" t="s">
        <v>491</v>
      </c>
      <c r="B56" s="606"/>
      <c r="C56" s="584" t="s">
        <v>491</v>
      </c>
      <c r="D56" s="606"/>
      <c r="E56" s="584" t="s">
        <v>491</v>
      </c>
      <c r="F56" s="606"/>
      <c r="G56" s="584" t="s">
        <v>491</v>
      </c>
      <c r="H56" s="607"/>
    </row>
    <row r="57" spans="1:8" ht="13.5" outlineLevel="1" x14ac:dyDescent="0.2">
      <c r="A57" s="584" t="s">
        <v>492</v>
      </c>
      <c r="B57" s="606"/>
      <c r="C57" s="584" t="s">
        <v>492</v>
      </c>
      <c r="D57" s="606"/>
      <c r="E57" s="584" t="s">
        <v>492</v>
      </c>
      <c r="F57" s="606"/>
      <c r="G57" s="584" t="s">
        <v>492</v>
      </c>
      <c r="H57" s="607"/>
    </row>
    <row r="58" spans="1:8" ht="14.25" thickBot="1" x14ac:dyDescent="0.3">
      <c r="A58" s="585" t="s">
        <v>493</v>
      </c>
      <c r="B58" s="586">
        <f>SUM(B45:B57)</f>
        <v>0</v>
      </c>
      <c r="C58" s="585" t="s">
        <v>493</v>
      </c>
      <c r="D58" s="586">
        <f>SUM(D45:D57)</f>
        <v>0</v>
      </c>
      <c r="E58" s="585" t="s">
        <v>493</v>
      </c>
      <c r="F58" s="586">
        <f>SUM(F45:F57)</f>
        <v>0</v>
      </c>
      <c r="G58" s="585" t="s">
        <v>493</v>
      </c>
      <c r="H58" s="587">
        <f>SUM(H45:H57)</f>
        <v>0</v>
      </c>
    </row>
    <row r="59" spans="1:8" ht="14.25" customHeight="1" thickBot="1" x14ac:dyDescent="0.3">
      <c r="A59" s="1435" t="s">
        <v>494</v>
      </c>
      <c r="B59" s="1436"/>
      <c r="C59" s="1436"/>
      <c r="D59" s="1436"/>
      <c r="E59" s="1436"/>
      <c r="F59" s="1436"/>
      <c r="G59" s="1437"/>
      <c r="H59" s="588">
        <f>IF((B58+D58+F58+H58)&gt;$F$3,"Demasiadas horas asignadas",(B58+D58+F58+H58))</f>
        <v>0</v>
      </c>
    </row>
    <row r="61" spans="1:8" ht="16.5" customHeight="1" x14ac:dyDescent="0.2"/>
    <row r="62" spans="1:8" x14ac:dyDescent="0.2">
      <c r="H62" s="589"/>
    </row>
    <row r="63" spans="1:8" ht="32.25" customHeight="1" x14ac:dyDescent="0.25">
      <c r="A63" s="568" t="s">
        <v>379</v>
      </c>
      <c r="B63" s="1425" t="s">
        <v>596</v>
      </c>
      <c r="C63" s="1425"/>
      <c r="D63" s="1425"/>
      <c r="E63" s="1419" t="str">
        <f>A3</f>
        <v>contratado 11</v>
      </c>
      <c r="F63" s="1420"/>
      <c r="G63" s="1426" t="s">
        <v>608</v>
      </c>
      <c r="H63" s="1427"/>
    </row>
    <row r="64" spans="1:8" ht="26.25" x14ac:dyDescent="0.25">
      <c r="A64" s="571">
        <f>H85*E11</f>
        <v>0</v>
      </c>
      <c r="B64" s="572"/>
      <c r="C64" s="572"/>
      <c r="D64" s="569" t="s">
        <v>402</v>
      </c>
      <c r="E64" s="570">
        <f>E38+1</f>
        <v>2017</v>
      </c>
      <c r="F64" s="572"/>
      <c r="G64" s="602" t="s">
        <v>609</v>
      </c>
      <c r="H64" s="603"/>
    </row>
    <row r="65" spans="1:8" ht="44.25" customHeight="1" x14ac:dyDescent="0.25">
      <c r="A65" s="574" t="s">
        <v>380</v>
      </c>
      <c r="B65" s="572"/>
      <c r="C65" s="572"/>
      <c r="D65" s="569"/>
      <c r="E65" s="570"/>
      <c r="F65" s="572"/>
      <c r="G65" s="575" t="s">
        <v>381</v>
      </c>
      <c r="H65" s="576">
        <f>'Planificación contratos'!D15</f>
        <v>1673.6606270415141</v>
      </c>
    </row>
    <row r="66" spans="1:8" ht="18" x14ac:dyDescent="0.25">
      <c r="A66" s="571">
        <f>$A$40</f>
        <v>0</v>
      </c>
      <c r="B66" s="572"/>
      <c r="C66" s="572"/>
      <c r="D66" s="569"/>
      <c r="E66" s="570"/>
      <c r="F66" s="572"/>
      <c r="G66" s="577"/>
      <c r="H66" s="578"/>
    </row>
    <row r="67" spans="1:8" ht="17.25" customHeight="1" x14ac:dyDescent="0.2">
      <c r="A67" s="590" t="s">
        <v>611</v>
      </c>
      <c r="B67" s="590" t="s">
        <v>612</v>
      </c>
      <c r="C67" s="553" t="s">
        <v>611</v>
      </c>
      <c r="D67" s="553" t="s">
        <v>612</v>
      </c>
      <c r="E67" s="553" t="s">
        <v>611</v>
      </c>
      <c r="F67" s="553" t="s">
        <v>612</v>
      </c>
      <c r="G67" s="553" t="s">
        <v>611</v>
      </c>
      <c r="H67" s="553" t="s">
        <v>612</v>
      </c>
    </row>
    <row r="68" spans="1:8" ht="17.25" customHeight="1" thickBot="1" x14ac:dyDescent="0.25">
      <c r="A68" s="604"/>
      <c r="B68" s="605"/>
      <c r="C68" s="605"/>
      <c r="D68" s="605"/>
      <c r="E68" s="605"/>
      <c r="F68" s="605"/>
      <c r="G68" s="605"/>
      <c r="H68" s="605"/>
    </row>
    <row r="69" spans="1:8" ht="16.5" thickBot="1" x14ac:dyDescent="0.3">
      <c r="A69" s="1411" t="s">
        <v>474</v>
      </c>
      <c r="B69" s="1412"/>
      <c r="C69" s="1411" t="s">
        <v>475</v>
      </c>
      <c r="D69" s="1412"/>
      <c r="E69" s="1411" t="s">
        <v>476</v>
      </c>
      <c r="F69" s="1412"/>
      <c r="G69" s="1411" t="s">
        <v>477</v>
      </c>
      <c r="H69" s="1421"/>
    </row>
    <row r="70" spans="1:8" ht="13.5" outlineLevel="1" thickBot="1" x14ac:dyDescent="0.25">
      <c r="A70" s="583" t="s">
        <v>478</v>
      </c>
      <c r="B70" s="583" t="s">
        <v>479</v>
      </c>
      <c r="C70" s="583" t="s">
        <v>478</v>
      </c>
      <c r="D70" s="583" t="s">
        <v>479</v>
      </c>
      <c r="E70" s="583" t="s">
        <v>478</v>
      </c>
      <c r="F70" s="583" t="s">
        <v>479</v>
      </c>
      <c r="G70" s="583" t="s">
        <v>478</v>
      </c>
      <c r="H70" s="583" t="s">
        <v>479</v>
      </c>
    </row>
    <row r="71" spans="1:8" ht="13.5" outlineLevel="1" x14ac:dyDescent="0.2">
      <c r="A71" s="584" t="s">
        <v>480</v>
      </c>
      <c r="B71" s="606"/>
      <c r="C71" s="584" t="s">
        <v>480</v>
      </c>
      <c r="D71" s="606"/>
      <c r="E71" s="584" t="s">
        <v>480</v>
      </c>
      <c r="F71" s="606"/>
      <c r="G71" s="584" t="s">
        <v>480</v>
      </c>
      <c r="H71" s="607"/>
    </row>
    <row r="72" spans="1:8" ht="13.5" outlineLevel="1" x14ac:dyDescent="0.2">
      <c r="A72" s="584" t="s">
        <v>481</v>
      </c>
      <c r="B72" s="606"/>
      <c r="C72" s="584" t="s">
        <v>481</v>
      </c>
      <c r="D72" s="606"/>
      <c r="E72" s="584" t="s">
        <v>481</v>
      </c>
      <c r="F72" s="606"/>
      <c r="G72" s="584" t="s">
        <v>481</v>
      </c>
      <c r="H72" s="607"/>
    </row>
    <row r="73" spans="1:8" ht="13.5" outlineLevel="1" x14ac:dyDescent="0.2">
      <c r="A73" s="584" t="s">
        <v>482</v>
      </c>
      <c r="B73" s="606"/>
      <c r="C73" s="584" t="s">
        <v>482</v>
      </c>
      <c r="D73" s="606"/>
      <c r="E73" s="584" t="s">
        <v>482</v>
      </c>
      <c r="F73" s="606"/>
      <c r="G73" s="584" t="s">
        <v>482</v>
      </c>
      <c r="H73" s="607"/>
    </row>
    <row r="74" spans="1:8" ht="13.5" outlineLevel="1" x14ac:dyDescent="0.2">
      <c r="A74" s="584" t="s">
        <v>483</v>
      </c>
      <c r="B74" s="606"/>
      <c r="C74" s="584" t="s">
        <v>483</v>
      </c>
      <c r="D74" s="606"/>
      <c r="E74" s="584" t="s">
        <v>483</v>
      </c>
      <c r="F74" s="606"/>
      <c r="G74" s="584" t="s">
        <v>483</v>
      </c>
      <c r="H74" s="607"/>
    </row>
    <row r="75" spans="1:8" ht="13.5" outlineLevel="1" x14ac:dyDescent="0.2">
      <c r="A75" s="584" t="s">
        <v>484</v>
      </c>
      <c r="B75" s="606"/>
      <c r="C75" s="584" t="s">
        <v>484</v>
      </c>
      <c r="D75" s="606"/>
      <c r="E75" s="584" t="s">
        <v>484</v>
      </c>
      <c r="F75" s="606"/>
      <c r="G75" s="584" t="s">
        <v>484</v>
      </c>
      <c r="H75" s="607"/>
    </row>
    <row r="76" spans="1:8" ht="13.5" outlineLevel="1" x14ac:dyDescent="0.2">
      <c r="A76" s="584" t="s">
        <v>485</v>
      </c>
      <c r="B76" s="606"/>
      <c r="C76" s="584" t="s">
        <v>485</v>
      </c>
      <c r="D76" s="606"/>
      <c r="E76" s="584" t="s">
        <v>485</v>
      </c>
      <c r="F76" s="606"/>
      <c r="G76" s="584" t="s">
        <v>485</v>
      </c>
      <c r="H76" s="607"/>
    </row>
    <row r="77" spans="1:8" ht="13.5" outlineLevel="1" x14ac:dyDescent="0.2">
      <c r="A77" s="584" t="s">
        <v>486</v>
      </c>
      <c r="B77" s="606"/>
      <c r="C77" s="584" t="s">
        <v>486</v>
      </c>
      <c r="D77" s="606"/>
      <c r="E77" s="584" t="s">
        <v>486</v>
      </c>
      <c r="F77" s="606"/>
      <c r="G77" s="584" t="s">
        <v>486</v>
      </c>
      <c r="H77" s="607"/>
    </row>
    <row r="78" spans="1:8" ht="13.5" outlineLevel="1" x14ac:dyDescent="0.2">
      <c r="A78" s="584" t="s">
        <v>487</v>
      </c>
      <c r="B78" s="606"/>
      <c r="C78" s="584" t="s">
        <v>487</v>
      </c>
      <c r="D78" s="606"/>
      <c r="E78" s="584" t="s">
        <v>487</v>
      </c>
      <c r="F78" s="606"/>
      <c r="G78" s="584" t="s">
        <v>487</v>
      </c>
      <c r="H78" s="607"/>
    </row>
    <row r="79" spans="1:8" ht="13.5" outlineLevel="1" x14ac:dyDescent="0.2">
      <c r="A79" s="584" t="s">
        <v>488</v>
      </c>
      <c r="B79" s="606"/>
      <c r="C79" s="584" t="s">
        <v>488</v>
      </c>
      <c r="D79" s="606"/>
      <c r="E79" s="584" t="s">
        <v>488</v>
      </c>
      <c r="F79" s="606"/>
      <c r="G79" s="584" t="s">
        <v>488</v>
      </c>
      <c r="H79" s="607"/>
    </row>
    <row r="80" spans="1:8" ht="13.5" outlineLevel="1" x14ac:dyDescent="0.2">
      <c r="A80" s="584" t="s">
        <v>489</v>
      </c>
      <c r="B80" s="606"/>
      <c r="C80" s="584" t="s">
        <v>489</v>
      </c>
      <c r="D80" s="606"/>
      <c r="E80" s="584" t="s">
        <v>489</v>
      </c>
      <c r="F80" s="606"/>
      <c r="G80" s="584" t="s">
        <v>489</v>
      </c>
      <c r="H80" s="607"/>
    </row>
    <row r="81" spans="1:8" ht="13.5" outlineLevel="1" x14ac:dyDescent="0.2">
      <c r="A81" s="584" t="s">
        <v>490</v>
      </c>
      <c r="B81" s="606"/>
      <c r="C81" s="584" t="s">
        <v>490</v>
      </c>
      <c r="D81" s="606"/>
      <c r="E81" s="584" t="s">
        <v>490</v>
      </c>
      <c r="F81" s="606"/>
      <c r="G81" s="584" t="s">
        <v>490</v>
      </c>
      <c r="H81" s="607"/>
    </row>
    <row r="82" spans="1:8" ht="13.5" outlineLevel="1" x14ac:dyDescent="0.2">
      <c r="A82" s="584" t="s">
        <v>491</v>
      </c>
      <c r="B82" s="606"/>
      <c r="C82" s="584" t="s">
        <v>491</v>
      </c>
      <c r="D82" s="606"/>
      <c r="E82" s="584" t="s">
        <v>491</v>
      </c>
      <c r="F82" s="606"/>
      <c r="G82" s="584" t="s">
        <v>491</v>
      </c>
      <c r="H82" s="607"/>
    </row>
    <row r="83" spans="1:8" ht="13.5" outlineLevel="1" x14ac:dyDescent="0.2">
      <c r="A83" s="584" t="s">
        <v>492</v>
      </c>
      <c r="B83" s="606"/>
      <c r="C83" s="584" t="s">
        <v>492</v>
      </c>
      <c r="D83" s="606"/>
      <c r="E83" s="584" t="s">
        <v>492</v>
      </c>
      <c r="F83" s="606"/>
      <c r="G83" s="584" t="s">
        <v>492</v>
      </c>
      <c r="H83" s="607"/>
    </row>
    <row r="84" spans="1:8" ht="14.25" thickBot="1" x14ac:dyDescent="0.3">
      <c r="A84" s="585" t="s">
        <v>493</v>
      </c>
      <c r="B84" s="586">
        <f>SUM(B71:B83)</f>
        <v>0</v>
      </c>
      <c r="C84" s="585" t="s">
        <v>493</v>
      </c>
      <c r="D84" s="586">
        <f>SUM(D71:D83)</f>
        <v>0</v>
      </c>
      <c r="E84" s="585" t="s">
        <v>493</v>
      </c>
      <c r="F84" s="586">
        <f>SUM(F71:F83)</f>
        <v>0</v>
      </c>
      <c r="G84" s="585" t="s">
        <v>493</v>
      </c>
      <c r="H84" s="587">
        <f>SUM(H71:H83)</f>
        <v>0</v>
      </c>
    </row>
    <row r="85" spans="1:8" ht="14.25" thickBot="1" x14ac:dyDescent="0.3">
      <c r="A85" s="1435" t="s">
        <v>494</v>
      </c>
      <c r="B85" s="1436"/>
      <c r="C85" s="1436"/>
      <c r="D85" s="1436"/>
      <c r="E85" s="1436"/>
      <c r="F85" s="1436"/>
      <c r="G85" s="1437"/>
      <c r="H85" s="588">
        <f>IF((B84+D84+F84+H84)&gt;$F$3,"Demasiadas horas asignadas",(B84+D84+F84+H84))</f>
        <v>0</v>
      </c>
    </row>
    <row r="89" spans="1:8" ht="32.25" customHeight="1" x14ac:dyDescent="0.25">
      <c r="A89" s="568" t="s">
        <v>379</v>
      </c>
      <c r="B89" s="1425" t="s">
        <v>596</v>
      </c>
      <c r="C89" s="1425"/>
      <c r="D89" s="1425"/>
      <c r="E89" s="1419" t="str">
        <f>A3</f>
        <v>contratado 11</v>
      </c>
      <c r="F89" s="1420"/>
      <c r="G89" s="1426" t="s">
        <v>608</v>
      </c>
      <c r="H89" s="1427"/>
    </row>
    <row r="90" spans="1:8" ht="26.25" x14ac:dyDescent="0.25">
      <c r="A90" s="571">
        <f>H111*E11</f>
        <v>0</v>
      </c>
      <c r="B90" s="572"/>
      <c r="C90" s="572"/>
      <c r="D90" s="569" t="s">
        <v>402</v>
      </c>
      <c r="E90" s="570">
        <f>E64+1</f>
        <v>2018</v>
      </c>
      <c r="F90" s="572"/>
      <c r="G90" s="602" t="s">
        <v>609</v>
      </c>
      <c r="H90" s="603"/>
    </row>
    <row r="91" spans="1:8" ht="44.25" customHeight="1" x14ac:dyDescent="0.25">
      <c r="A91" s="574" t="s">
        <v>380</v>
      </c>
      <c r="B91" s="572"/>
      <c r="C91" s="572"/>
      <c r="D91" s="569"/>
      <c r="E91" s="570"/>
      <c r="F91" s="572"/>
      <c r="G91" s="575" t="s">
        <v>381</v>
      </c>
      <c r="H91" s="576">
        <f>'Planificación contratos'!D16</f>
        <v>23192.330885842708</v>
      </c>
    </row>
    <row r="92" spans="1:8" ht="18" x14ac:dyDescent="0.25">
      <c r="A92" s="571">
        <f>$A$40</f>
        <v>0</v>
      </c>
      <c r="B92" s="572"/>
      <c r="C92" s="572"/>
      <c r="D92" s="569"/>
      <c r="E92" s="570"/>
      <c r="F92" s="572"/>
      <c r="G92" s="577"/>
      <c r="H92" s="578"/>
    </row>
    <row r="93" spans="1:8" ht="16.5" customHeight="1" x14ac:dyDescent="0.2">
      <c r="A93" s="590" t="s">
        <v>611</v>
      </c>
      <c r="B93" s="590" t="s">
        <v>612</v>
      </c>
      <c r="C93" s="553" t="s">
        <v>611</v>
      </c>
      <c r="D93" s="553" t="s">
        <v>612</v>
      </c>
      <c r="E93" s="553" t="s">
        <v>611</v>
      </c>
      <c r="F93" s="553" t="s">
        <v>612</v>
      </c>
      <c r="G93" s="553" t="s">
        <v>611</v>
      </c>
      <c r="H93" s="553" t="s">
        <v>612</v>
      </c>
    </row>
    <row r="94" spans="1:8" ht="16.5" customHeight="1" thickBot="1" x14ac:dyDescent="0.25">
      <c r="A94" s="604"/>
      <c r="B94" s="605"/>
      <c r="C94" s="605"/>
      <c r="D94" s="605"/>
      <c r="E94" s="605"/>
      <c r="F94" s="605"/>
      <c r="G94" s="605"/>
      <c r="H94" s="605"/>
    </row>
    <row r="95" spans="1:8" ht="16.5" thickBot="1" x14ac:dyDescent="0.3">
      <c r="A95" s="1411" t="s">
        <v>474</v>
      </c>
      <c r="B95" s="1412"/>
      <c r="C95" s="1411" t="s">
        <v>475</v>
      </c>
      <c r="D95" s="1412"/>
      <c r="E95" s="1411" t="s">
        <v>476</v>
      </c>
      <c r="F95" s="1412"/>
      <c r="G95" s="1411" t="s">
        <v>477</v>
      </c>
      <c r="H95" s="1421"/>
    </row>
    <row r="96" spans="1:8" ht="13.5" customHeight="1" outlineLevel="1" thickBot="1" x14ac:dyDescent="0.25">
      <c r="A96" s="583" t="s">
        <v>478</v>
      </c>
      <c r="B96" s="583" t="s">
        <v>479</v>
      </c>
      <c r="C96" s="583" t="s">
        <v>478</v>
      </c>
      <c r="D96" s="583" t="s">
        <v>479</v>
      </c>
      <c r="E96" s="583" t="s">
        <v>478</v>
      </c>
      <c r="F96" s="583" t="s">
        <v>479</v>
      </c>
      <c r="G96" s="583" t="s">
        <v>478</v>
      </c>
      <c r="H96" s="583" t="s">
        <v>479</v>
      </c>
    </row>
    <row r="97" spans="1:8" ht="13.5" customHeight="1" outlineLevel="1" x14ac:dyDescent="0.2">
      <c r="A97" s="584" t="s">
        <v>480</v>
      </c>
      <c r="B97" s="606"/>
      <c r="C97" s="584" t="s">
        <v>480</v>
      </c>
      <c r="D97" s="606"/>
      <c r="E97" s="584" t="s">
        <v>480</v>
      </c>
      <c r="F97" s="606"/>
      <c r="G97" s="584" t="s">
        <v>480</v>
      </c>
      <c r="H97" s="607"/>
    </row>
    <row r="98" spans="1:8" ht="13.5" customHeight="1" outlineLevel="1" x14ac:dyDescent="0.2">
      <c r="A98" s="584" t="s">
        <v>481</v>
      </c>
      <c r="B98" s="606"/>
      <c r="C98" s="584" t="s">
        <v>481</v>
      </c>
      <c r="D98" s="606"/>
      <c r="E98" s="584" t="s">
        <v>481</v>
      </c>
      <c r="F98" s="606"/>
      <c r="G98" s="584" t="s">
        <v>481</v>
      </c>
      <c r="H98" s="607"/>
    </row>
    <row r="99" spans="1:8" ht="13.5" customHeight="1" outlineLevel="1" x14ac:dyDescent="0.2">
      <c r="A99" s="584" t="s">
        <v>482</v>
      </c>
      <c r="B99" s="606"/>
      <c r="C99" s="584" t="s">
        <v>482</v>
      </c>
      <c r="D99" s="606"/>
      <c r="E99" s="584" t="s">
        <v>482</v>
      </c>
      <c r="F99" s="606"/>
      <c r="G99" s="584" t="s">
        <v>482</v>
      </c>
      <c r="H99" s="607"/>
    </row>
    <row r="100" spans="1:8" ht="13.5" customHeight="1" outlineLevel="1" x14ac:dyDescent="0.2">
      <c r="A100" s="584" t="s">
        <v>483</v>
      </c>
      <c r="B100" s="606"/>
      <c r="C100" s="584" t="s">
        <v>483</v>
      </c>
      <c r="D100" s="606"/>
      <c r="E100" s="584" t="s">
        <v>483</v>
      </c>
      <c r="F100" s="606"/>
      <c r="G100" s="584" t="s">
        <v>483</v>
      </c>
      <c r="H100" s="607"/>
    </row>
    <row r="101" spans="1:8" ht="13.5" customHeight="1" outlineLevel="1" x14ac:dyDescent="0.2">
      <c r="A101" s="584" t="s">
        <v>484</v>
      </c>
      <c r="B101" s="606"/>
      <c r="C101" s="584" t="s">
        <v>484</v>
      </c>
      <c r="D101" s="606"/>
      <c r="E101" s="584" t="s">
        <v>484</v>
      </c>
      <c r="F101" s="606"/>
      <c r="G101" s="584" t="s">
        <v>484</v>
      </c>
      <c r="H101" s="607"/>
    </row>
    <row r="102" spans="1:8" ht="13.5" customHeight="1" outlineLevel="1" x14ac:dyDescent="0.2">
      <c r="A102" s="584" t="s">
        <v>485</v>
      </c>
      <c r="B102" s="606"/>
      <c r="C102" s="584" t="s">
        <v>485</v>
      </c>
      <c r="D102" s="606"/>
      <c r="E102" s="584" t="s">
        <v>485</v>
      </c>
      <c r="F102" s="606"/>
      <c r="G102" s="584" t="s">
        <v>485</v>
      </c>
      <c r="H102" s="607"/>
    </row>
    <row r="103" spans="1:8" ht="13.5" customHeight="1" outlineLevel="1" x14ac:dyDescent="0.2">
      <c r="A103" s="584" t="s">
        <v>486</v>
      </c>
      <c r="B103" s="606"/>
      <c r="C103" s="584" t="s">
        <v>486</v>
      </c>
      <c r="D103" s="606"/>
      <c r="E103" s="584" t="s">
        <v>486</v>
      </c>
      <c r="F103" s="606"/>
      <c r="G103" s="584" t="s">
        <v>486</v>
      </c>
      <c r="H103" s="607"/>
    </row>
    <row r="104" spans="1:8" ht="13.5" customHeight="1" outlineLevel="1" x14ac:dyDescent="0.2">
      <c r="A104" s="584" t="s">
        <v>487</v>
      </c>
      <c r="B104" s="606"/>
      <c r="C104" s="584" t="s">
        <v>487</v>
      </c>
      <c r="D104" s="606"/>
      <c r="E104" s="584" t="s">
        <v>487</v>
      </c>
      <c r="F104" s="606"/>
      <c r="G104" s="584" t="s">
        <v>487</v>
      </c>
      <c r="H104" s="607"/>
    </row>
    <row r="105" spans="1:8" ht="13.5" customHeight="1" outlineLevel="1" x14ac:dyDescent="0.2">
      <c r="A105" s="584" t="s">
        <v>488</v>
      </c>
      <c r="B105" s="606"/>
      <c r="C105" s="584" t="s">
        <v>488</v>
      </c>
      <c r="D105" s="606"/>
      <c r="E105" s="584" t="s">
        <v>488</v>
      </c>
      <c r="F105" s="606"/>
      <c r="G105" s="584" t="s">
        <v>488</v>
      </c>
      <c r="H105" s="607"/>
    </row>
    <row r="106" spans="1:8" ht="13.5" customHeight="1" outlineLevel="1" x14ac:dyDescent="0.2">
      <c r="A106" s="584" t="s">
        <v>489</v>
      </c>
      <c r="B106" s="606"/>
      <c r="C106" s="584" t="s">
        <v>489</v>
      </c>
      <c r="D106" s="606"/>
      <c r="E106" s="584" t="s">
        <v>489</v>
      </c>
      <c r="F106" s="606"/>
      <c r="G106" s="584" t="s">
        <v>489</v>
      </c>
      <c r="H106" s="607"/>
    </row>
    <row r="107" spans="1:8" ht="13.5" customHeight="1" outlineLevel="1" x14ac:dyDescent="0.2">
      <c r="A107" s="584" t="s">
        <v>490</v>
      </c>
      <c r="B107" s="606"/>
      <c r="C107" s="584" t="s">
        <v>490</v>
      </c>
      <c r="D107" s="606"/>
      <c r="E107" s="584" t="s">
        <v>490</v>
      </c>
      <c r="F107" s="606"/>
      <c r="G107" s="584" t="s">
        <v>490</v>
      </c>
      <c r="H107" s="607"/>
    </row>
    <row r="108" spans="1:8" ht="13.5" customHeight="1" outlineLevel="1" x14ac:dyDescent="0.2">
      <c r="A108" s="584" t="s">
        <v>491</v>
      </c>
      <c r="B108" s="606"/>
      <c r="C108" s="584" t="s">
        <v>491</v>
      </c>
      <c r="D108" s="606"/>
      <c r="E108" s="584" t="s">
        <v>491</v>
      </c>
      <c r="F108" s="606"/>
      <c r="G108" s="584" t="s">
        <v>491</v>
      </c>
      <c r="H108" s="607"/>
    </row>
    <row r="109" spans="1:8" ht="13.5" customHeight="1" outlineLevel="1" x14ac:dyDescent="0.2">
      <c r="A109" s="584" t="s">
        <v>492</v>
      </c>
      <c r="B109" s="606"/>
      <c r="C109" s="584" t="s">
        <v>492</v>
      </c>
      <c r="D109" s="606"/>
      <c r="E109" s="584" t="s">
        <v>492</v>
      </c>
      <c r="F109" s="606"/>
      <c r="G109" s="584" t="s">
        <v>492</v>
      </c>
      <c r="H109" s="607"/>
    </row>
    <row r="110" spans="1:8" ht="14.25" thickBot="1" x14ac:dyDescent="0.3">
      <c r="A110" s="585" t="s">
        <v>493</v>
      </c>
      <c r="B110" s="586">
        <f>SUM(B97:B109)</f>
        <v>0</v>
      </c>
      <c r="C110" s="585" t="s">
        <v>493</v>
      </c>
      <c r="D110" s="586">
        <f>SUM(D97:D109)</f>
        <v>0</v>
      </c>
      <c r="E110" s="585" t="s">
        <v>493</v>
      </c>
      <c r="F110" s="586">
        <f>SUM(F97:F109)</f>
        <v>0</v>
      </c>
      <c r="G110" s="585" t="s">
        <v>493</v>
      </c>
      <c r="H110" s="587">
        <f>SUM(H97:H109)</f>
        <v>0</v>
      </c>
    </row>
    <row r="111" spans="1:8" ht="14.25" thickBot="1" x14ac:dyDescent="0.3">
      <c r="A111" s="1435" t="s">
        <v>494</v>
      </c>
      <c r="B111" s="1436"/>
      <c r="C111" s="1436"/>
      <c r="D111" s="1436"/>
      <c r="E111" s="1436"/>
      <c r="F111" s="1436"/>
      <c r="G111" s="1437"/>
      <c r="H111" s="588">
        <f>IF((B110+D110+F110+H110)&gt;$F$3,"Demasiadas horas asignadas",(B110+D110+F110+H110))</f>
        <v>0</v>
      </c>
    </row>
    <row r="115" spans="1:8" ht="32.25" customHeight="1" x14ac:dyDescent="0.25">
      <c r="A115" s="568" t="s">
        <v>379</v>
      </c>
      <c r="B115" s="1425" t="s">
        <v>596</v>
      </c>
      <c r="C115" s="1425"/>
      <c r="D115" s="1425"/>
      <c r="E115" s="1419" t="str">
        <f>A3</f>
        <v>contratado 11</v>
      </c>
      <c r="F115" s="1420"/>
      <c r="G115" s="1426" t="s">
        <v>608</v>
      </c>
      <c r="H115" s="1427"/>
    </row>
    <row r="116" spans="1:8" ht="26.25" x14ac:dyDescent="0.25">
      <c r="A116" s="571">
        <f>H137*E11</f>
        <v>0</v>
      </c>
      <c r="B116" s="572"/>
      <c r="C116" s="572"/>
      <c r="D116" s="569" t="s">
        <v>402</v>
      </c>
      <c r="E116" s="570">
        <f>E90+1</f>
        <v>2019</v>
      </c>
      <c r="F116" s="570"/>
      <c r="G116" s="602" t="s">
        <v>609</v>
      </c>
      <c r="H116" s="603"/>
    </row>
    <row r="117" spans="1:8" ht="44.25" customHeight="1" x14ac:dyDescent="0.25">
      <c r="A117" s="574" t="s">
        <v>380</v>
      </c>
      <c r="B117" s="572"/>
      <c r="C117" s="572"/>
      <c r="D117" s="569"/>
      <c r="E117" s="570"/>
      <c r="F117" s="570"/>
      <c r="G117" s="575" t="s">
        <v>381</v>
      </c>
      <c r="H117" s="576">
        <f>'Planificación contratos'!D17</f>
        <v>20923.107847790277</v>
      </c>
    </row>
    <row r="118" spans="1:8" ht="18" x14ac:dyDescent="0.25">
      <c r="A118" s="571">
        <f>$A$40</f>
        <v>0</v>
      </c>
      <c r="B118" s="572"/>
      <c r="C118" s="572"/>
      <c r="D118" s="569"/>
      <c r="E118" s="570"/>
      <c r="F118" s="570"/>
      <c r="G118" s="577"/>
      <c r="H118" s="578"/>
    </row>
    <row r="119" spans="1:8" ht="16.5" customHeight="1" x14ac:dyDescent="0.2">
      <c r="A119" s="590" t="s">
        <v>611</v>
      </c>
      <c r="B119" s="590" t="s">
        <v>612</v>
      </c>
      <c r="C119" s="553" t="s">
        <v>611</v>
      </c>
      <c r="D119" s="553" t="s">
        <v>612</v>
      </c>
      <c r="E119" s="553" t="s">
        <v>611</v>
      </c>
      <c r="F119" s="553" t="s">
        <v>612</v>
      </c>
      <c r="G119" s="553" t="s">
        <v>611</v>
      </c>
      <c r="H119" s="553" t="s">
        <v>612</v>
      </c>
    </row>
    <row r="120" spans="1:8" ht="16.5" customHeight="1" thickBot="1" x14ac:dyDescent="0.25">
      <c r="A120" s="604"/>
      <c r="B120" s="605"/>
      <c r="C120" s="605"/>
      <c r="D120" s="605"/>
      <c r="E120" s="605"/>
      <c r="F120" s="605"/>
      <c r="G120" s="605"/>
      <c r="H120" s="605"/>
    </row>
    <row r="121" spans="1:8" ht="16.5" thickBot="1" x14ac:dyDescent="0.3">
      <c r="A121" s="1411" t="s">
        <v>474</v>
      </c>
      <c r="B121" s="1412"/>
      <c r="C121" s="1411" t="s">
        <v>475</v>
      </c>
      <c r="D121" s="1412"/>
      <c r="E121" s="1411" t="s">
        <v>476</v>
      </c>
      <c r="F121" s="1412"/>
      <c r="G121" s="1411" t="s">
        <v>477</v>
      </c>
      <c r="H121" s="1421"/>
    </row>
    <row r="122" spans="1:8" ht="13.5" outlineLevel="1" thickBot="1" x14ac:dyDescent="0.25">
      <c r="A122" s="583" t="s">
        <v>478</v>
      </c>
      <c r="B122" s="583" t="s">
        <v>479</v>
      </c>
      <c r="C122" s="583" t="s">
        <v>478</v>
      </c>
      <c r="D122" s="583" t="s">
        <v>479</v>
      </c>
      <c r="E122" s="583" t="s">
        <v>478</v>
      </c>
      <c r="F122" s="583" t="s">
        <v>479</v>
      </c>
      <c r="G122" s="583" t="s">
        <v>478</v>
      </c>
      <c r="H122" s="583" t="s">
        <v>479</v>
      </c>
    </row>
    <row r="123" spans="1:8" ht="13.5" outlineLevel="1" x14ac:dyDescent="0.2">
      <c r="A123" s="584" t="s">
        <v>480</v>
      </c>
      <c r="B123" s="606"/>
      <c r="C123" s="584" t="s">
        <v>480</v>
      </c>
      <c r="D123" s="606"/>
      <c r="E123" s="584" t="s">
        <v>480</v>
      </c>
      <c r="F123" s="606"/>
      <c r="G123" s="584" t="s">
        <v>480</v>
      </c>
      <c r="H123" s="607"/>
    </row>
    <row r="124" spans="1:8" ht="13.5" outlineLevel="1" x14ac:dyDescent="0.2">
      <c r="A124" s="584" t="s">
        <v>481</v>
      </c>
      <c r="B124" s="606"/>
      <c r="C124" s="584" t="s">
        <v>481</v>
      </c>
      <c r="D124" s="606"/>
      <c r="E124" s="584" t="s">
        <v>481</v>
      </c>
      <c r="F124" s="606"/>
      <c r="G124" s="584" t="s">
        <v>481</v>
      </c>
      <c r="H124" s="607"/>
    </row>
    <row r="125" spans="1:8" ht="13.5" outlineLevel="1" x14ac:dyDescent="0.2">
      <c r="A125" s="584" t="s">
        <v>482</v>
      </c>
      <c r="B125" s="606"/>
      <c r="C125" s="584" t="s">
        <v>482</v>
      </c>
      <c r="D125" s="606"/>
      <c r="E125" s="584" t="s">
        <v>482</v>
      </c>
      <c r="F125" s="606"/>
      <c r="G125" s="584" t="s">
        <v>482</v>
      </c>
      <c r="H125" s="607"/>
    </row>
    <row r="126" spans="1:8" ht="13.5" outlineLevel="1" x14ac:dyDescent="0.2">
      <c r="A126" s="584" t="s">
        <v>483</v>
      </c>
      <c r="B126" s="606"/>
      <c r="C126" s="584" t="s">
        <v>483</v>
      </c>
      <c r="D126" s="606"/>
      <c r="E126" s="584" t="s">
        <v>483</v>
      </c>
      <c r="F126" s="606"/>
      <c r="G126" s="584" t="s">
        <v>483</v>
      </c>
      <c r="H126" s="607"/>
    </row>
    <row r="127" spans="1:8" ht="13.5" outlineLevel="1" x14ac:dyDescent="0.2">
      <c r="A127" s="584" t="s">
        <v>484</v>
      </c>
      <c r="B127" s="606"/>
      <c r="C127" s="584" t="s">
        <v>484</v>
      </c>
      <c r="D127" s="606"/>
      <c r="E127" s="584" t="s">
        <v>484</v>
      </c>
      <c r="F127" s="606"/>
      <c r="G127" s="584" t="s">
        <v>484</v>
      </c>
      <c r="H127" s="607"/>
    </row>
    <row r="128" spans="1:8" ht="13.5" outlineLevel="1" x14ac:dyDescent="0.2">
      <c r="A128" s="584" t="s">
        <v>485</v>
      </c>
      <c r="B128" s="606"/>
      <c r="C128" s="584" t="s">
        <v>485</v>
      </c>
      <c r="D128" s="606"/>
      <c r="E128" s="584" t="s">
        <v>485</v>
      </c>
      <c r="F128" s="606"/>
      <c r="G128" s="584" t="s">
        <v>485</v>
      </c>
      <c r="H128" s="607"/>
    </row>
    <row r="129" spans="1:8" ht="13.5" outlineLevel="1" x14ac:dyDescent="0.2">
      <c r="A129" s="584" t="s">
        <v>486</v>
      </c>
      <c r="B129" s="606"/>
      <c r="C129" s="584" t="s">
        <v>486</v>
      </c>
      <c r="D129" s="606"/>
      <c r="E129" s="584" t="s">
        <v>486</v>
      </c>
      <c r="F129" s="606"/>
      <c r="G129" s="584" t="s">
        <v>486</v>
      </c>
      <c r="H129" s="607"/>
    </row>
    <row r="130" spans="1:8" ht="13.5" outlineLevel="1" x14ac:dyDescent="0.2">
      <c r="A130" s="584" t="s">
        <v>487</v>
      </c>
      <c r="B130" s="606"/>
      <c r="C130" s="584" t="s">
        <v>487</v>
      </c>
      <c r="D130" s="606"/>
      <c r="E130" s="584" t="s">
        <v>487</v>
      </c>
      <c r="F130" s="606"/>
      <c r="G130" s="584" t="s">
        <v>487</v>
      </c>
      <c r="H130" s="607"/>
    </row>
    <row r="131" spans="1:8" ht="13.5" outlineLevel="1" x14ac:dyDescent="0.2">
      <c r="A131" s="584" t="s">
        <v>488</v>
      </c>
      <c r="B131" s="606"/>
      <c r="C131" s="584" t="s">
        <v>488</v>
      </c>
      <c r="D131" s="606"/>
      <c r="E131" s="584" t="s">
        <v>488</v>
      </c>
      <c r="F131" s="606"/>
      <c r="G131" s="584" t="s">
        <v>488</v>
      </c>
      <c r="H131" s="607"/>
    </row>
    <row r="132" spans="1:8" ht="13.5" outlineLevel="1" x14ac:dyDescent="0.2">
      <c r="A132" s="584" t="s">
        <v>489</v>
      </c>
      <c r="B132" s="606"/>
      <c r="C132" s="584" t="s">
        <v>489</v>
      </c>
      <c r="D132" s="606"/>
      <c r="E132" s="584" t="s">
        <v>489</v>
      </c>
      <c r="F132" s="606"/>
      <c r="G132" s="584" t="s">
        <v>489</v>
      </c>
      <c r="H132" s="607"/>
    </row>
    <row r="133" spans="1:8" ht="13.5" outlineLevel="1" x14ac:dyDescent="0.2">
      <c r="A133" s="584" t="s">
        <v>490</v>
      </c>
      <c r="B133" s="606"/>
      <c r="C133" s="584" t="s">
        <v>490</v>
      </c>
      <c r="D133" s="606"/>
      <c r="E133" s="584" t="s">
        <v>490</v>
      </c>
      <c r="F133" s="606"/>
      <c r="G133" s="584" t="s">
        <v>490</v>
      </c>
      <c r="H133" s="607"/>
    </row>
    <row r="134" spans="1:8" ht="13.5" outlineLevel="1" x14ac:dyDescent="0.2">
      <c r="A134" s="584" t="s">
        <v>491</v>
      </c>
      <c r="B134" s="606"/>
      <c r="C134" s="584" t="s">
        <v>491</v>
      </c>
      <c r="D134" s="606"/>
      <c r="E134" s="584" t="s">
        <v>491</v>
      </c>
      <c r="F134" s="606"/>
      <c r="G134" s="584" t="s">
        <v>491</v>
      </c>
      <c r="H134" s="607"/>
    </row>
    <row r="135" spans="1:8" ht="13.5" outlineLevel="1" x14ac:dyDescent="0.2">
      <c r="A135" s="584" t="s">
        <v>492</v>
      </c>
      <c r="B135" s="606"/>
      <c r="C135" s="584" t="s">
        <v>492</v>
      </c>
      <c r="D135" s="606"/>
      <c r="E135" s="584" t="s">
        <v>492</v>
      </c>
      <c r="F135" s="606"/>
      <c r="G135" s="584" t="s">
        <v>492</v>
      </c>
      <c r="H135" s="607"/>
    </row>
    <row r="136" spans="1:8" ht="14.25" thickBot="1" x14ac:dyDescent="0.3">
      <c r="A136" s="585" t="s">
        <v>493</v>
      </c>
      <c r="B136" s="586">
        <f>SUM(B123:B135)</f>
        <v>0</v>
      </c>
      <c r="C136" s="585" t="s">
        <v>493</v>
      </c>
      <c r="D136" s="586">
        <f>SUM(D123:D135)</f>
        <v>0</v>
      </c>
      <c r="E136" s="585" t="s">
        <v>493</v>
      </c>
      <c r="F136" s="586">
        <f>SUM(F123:F135)</f>
        <v>0</v>
      </c>
      <c r="G136" s="585" t="s">
        <v>493</v>
      </c>
      <c r="H136" s="587">
        <f>SUM(H123:H135)</f>
        <v>0</v>
      </c>
    </row>
    <row r="137" spans="1:8" ht="14.25" thickBot="1" x14ac:dyDescent="0.3">
      <c r="A137" s="1435" t="s">
        <v>494</v>
      </c>
      <c r="B137" s="1436"/>
      <c r="C137" s="1436"/>
      <c r="D137" s="1436"/>
      <c r="E137" s="1436"/>
      <c r="F137" s="1436"/>
      <c r="G137" s="1437"/>
      <c r="H137" s="588">
        <f>IF((B136+D136+F136+H136)&gt;$F$3,"Demasiadas horas asignadas",(B136+D136+F136+H136))</f>
        <v>0</v>
      </c>
    </row>
    <row r="138" spans="1:8" ht="13.5" x14ac:dyDescent="0.25">
      <c r="A138" s="591"/>
      <c r="B138" s="591"/>
      <c r="C138" s="591"/>
      <c r="D138" s="591"/>
      <c r="E138" s="591"/>
      <c r="F138" s="591"/>
      <c r="G138" s="591"/>
      <c r="H138" s="592"/>
    </row>
    <row r="139" spans="1:8" ht="13.5" x14ac:dyDescent="0.25">
      <c r="A139" s="591"/>
      <c r="B139" s="591"/>
      <c r="C139" s="591"/>
      <c r="D139" s="591"/>
      <c r="E139" s="591"/>
      <c r="F139" s="591"/>
      <c r="G139" s="591"/>
      <c r="H139" s="592"/>
    </row>
    <row r="140" spans="1:8" ht="13.5" x14ac:dyDescent="0.25">
      <c r="A140" s="591"/>
      <c r="B140" s="591"/>
      <c r="C140" s="591"/>
      <c r="D140" s="591"/>
      <c r="E140" s="591"/>
      <c r="F140" s="591"/>
      <c r="G140" s="591"/>
      <c r="H140" s="592"/>
    </row>
    <row r="143" spans="1:8" ht="18" x14ac:dyDescent="0.25">
      <c r="B143" s="1425" t="s">
        <v>598</v>
      </c>
      <c r="C143" s="1425"/>
      <c r="D143" s="1425"/>
      <c r="E143" s="1431" t="str">
        <f>A3</f>
        <v>contratado 11</v>
      </c>
      <c r="F143" s="1431"/>
    </row>
    <row r="144" spans="1:8" ht="13.5" thickBot="1" x14ac:dyDescent="0.25">
      <c r="F144" s="567"/>
    </row>
    <row r="145" spans="1:7" ht="16.5" customHeight="1" thickBot="1" x14ac:dyDescent="0.25">
      <c r="A145" s="1438" t="s">
        <v>519</v>
      </c>
      <c r="B145" s="1439"/>
      <c r="C145" s="1439"/>
      <c r="D145" s="1439"/>
      <c r="E145" s="1439"/>
      <c r="F145" s="1439"/>
      <c r="G145" s="1440"/>
    </row>
    <row r="146" spans="1:7" ht="26.25" customHeight="1" outlineLevel="1" thickBot="1" x14ac:dyDescent="0.25">
      <c r="A146" s="1416" t="s">
        <v>496</v>
      </c>
      <c r="B146" s="1417"/>
      <c r="C146" s="1417"/>
      <c r="D146" s="1417"/>
      <c r="E146" s="1418"/>
      <c r="F146" s="593" t="s">
        <v>497</v>
      </c>
      <c r="G146" s="594" t="s">
        <v>495</v>
      </c>
    </row>
    <row r="147" spans="1:7" outlineLevel="1" x14ac:dyDescent="0.2">
      <c r="A147" s="1402" t="s">
        <v>599</v>
      </c>
      <c r="B147" s="1403"/>
      <c r="C147" s="1403"/>
      <c r="D147" s="1403"/>
      <c r="E147" s="1404"/>
      <c r="F147" s="608"/>
      <c r="G147" s="595">
        <f>$D$8-F147</f>
        <v>2944.027397260274</v>
      </c>
    </row>
    <row r="148" spans="1:7" outlineLevel="1" x14ac:dyDescent="0.2">
      <c r="A148" s="1413"/>
      <c r="B148" s="1414"/>
      <c r="C148" s="1414"/>
      <c r="D148" s="1414"/>
      <c r="E148" s="1415"/>
      <c r="F148" s="609"/>
      <c r="G148" s="596">
        <f t="shared" ref="G148:G153" si="0">IF(F148&gt;0,(G147-F148), )</f>
        <v>0</v>
      </c>
    </row>
    <row r="149" spans="1:7" outlineLevel="1" x14ac:dyDescent="0.2">
      <c r="A149" s="1413"/>
      <c r="B149" s="1414"/>
      <c r="C149" s="1414"/>
      <c r="D149" s="1414"/>
      <c r="E149" s="1415"/>
      <c r="F149" s="610"/>
      <c r="G149" s="596">
        <f t="shared" si="0"/>
        <v>0</v>
      </c>
    </row>
    <row r="150" spans="1:7" outlineLevel="1" x14ac:dyDescent="0.2">
      <c r="A150" s="1405"/>
      <c r="B150" s="1406"/>
      <c r="C150" s="1406"/>
      <c r="D150" s="1406"/>
      <c r="E150" s="1407"/>
      <c r="F150" s="611"/>
      <c r="G150" s="596">
        <f t="shared" si="0"/>
        <v>0</v>
      </c>
    </row>
    <row r="151" spans="1:7" outlineLevel="1" x14ac:dyDescent="0.2">
      <c r="A151" s="1405"/>
      <c r="B151" s="1406"/>
      <c r="C151" s="1406"/>
      <c r="D151" s="1406"/>
      <c r="E151" s="1407"/>
      <c r="F151" s="612"/>
      <c r="G151" s="596">
        <f t="shared" si="0"/>
        <v>0</v>
      </c>
    </row>
    <row r="152" spans="1:7" outlineLevel="1" x14ac:dyDescent="0.2">
      <c r="A152" s="1432"/>
      <c r="B152" s="1433"/>
      <c r="C152" s="1433"/>
      <c r="D152" s="1433"/>
      <c r="E152" s="1434"/>
      <c r="F152" s="612"/>
      <c r="G152" s="596">
        <f t="shared" si="0"/>
        <v>0</v>
      </c>
    </row>
    <row r="153" spans="1:7" ht="13.5" outlineLevel="1" thickBot="1" x14ac:dyDescent="0.25">
      <c r="A153" s="1428"/>
      <c r="B153" s="1429"/>
      <c r="C153" s="1429"/>
      <c r="D153" s="1429"/>
      <c r="E153" s="1430"/>
      <c r="F153" s="613"/>
      <c r="G153" s="597">
        <f t="shared" si="0"/>
        <v>0</v>
      </c>
    </row>
    <row r="155" spans="1:7" ht="20.25" x14ac:dyDescent="0.3">
      <c r="G155" s="598">
        <f>D8-(SUM(F147:F153))</f>
        <v>2944.027397260274</v>
      </c>
    </row>
  </sheetData>
  <sheetProtection selectLockedCells="1"/>
  <mergeCells count="77">
    <mergeCell ref="A150:E150"/>
    <mergeCell ref="A151:E151"/>
    <mergeCell ref="A152:E152"/>
    <mergeCell ref="A153:E153"/>
    <mergeCell ref="A146:E146"/>
    <mergeCell ref="A147:E147"/>
    <mergeCell ref="A148:E148"/>
    <mergeCell ref="A149:E149"/>
    <mergeCell ref="A137:G137"/>
    <mergeCell ref="B143:D143"/>
    <mergeCell ref="E143:F143"/>
    <mergeCell ref="A145:G145"/>
    <mergeCell ref="A121:B121"/>
    <mergeCell ref="C121:D121"/>
    <mergeCell ref="E121:F121"/>
    <mergeCell ref="G121:H121"/>
    <mergeCell ref="A111:G111"/>
    <mergeCell ref="B115:D115"/>
    <mergeCell ref="E115:F115"/>
    <mergeCell ref="G115:H115"/>
    <mergeCell ref="A95:B95"/>
    <mergeCell ref="C95:D95"/>
    <mergeCell ref="E95:F95"/>
    <mergeCell ref="G95:H95"/>
    <mergeCell ref="A85:G85"/>
    <mergeCell ref="B89:D89"/>
    <mergeCell ref="E89:F89"/>
    <mergeCell ref="G89:H89"/>
    <mergeCell ref="A69:B69"/>
    <mergeCell ref="C69:D69"/>
    <mergeCell ref="E69:F69"/>
    <mergeCell ref="G69:H69"/>
    <mergeCell ref="A59:G59"/>
    <mergeCell ref="B63:D63"/>
    <mergeCell ref="E63:F63"/>
    <mergeCell ref="G63:H63"/>
    <mergeCell ref="G37:H37"/>
    <mergeCell ref="A43:B43"/>
    <mergeCell ref="C43:D43"/>
    <mergeCell ref="E43:F43"/>
    <mergeCell ref="G43:H43"/>
    <mergeCell ref="B35:E35"/>
    <mergeCell ref="B37:D37"/>
    <mergeCell ref="E37:F37"/>
    <mergeCell ref="A19:B19"/>
    <mergeCell ref="A20:B20"/>
    <mergeCell ref="A21:B21"/>
    <mergeCell ref="A22:B22"/>
    <mergeCell ref="A27:A29"/>
    <mergeCell ref="B27:B29"/>
    <mergeCell ref="D6:E6"/>
    <mergeCell ref="A8:A10"/>
    <mergeCell ref="B8:B10"/>
    <mergeCell ref="G9:H9"/>
    <mergeCell ref="A23:B23"/>
    <mergeCell ref="C17:H17"/>
    <mergeCell ref="G13:H13"/>
    <mergeCell ref="A18:B18"/>
    <mergeCell ref="C18:F18"/>
    <mergeCell ref="G18:H18"/>
    <mergeCell ref="A1:H1"/>
    <mergeCell ref="A2:B2"/>
    <mergeCell ref="A3:B3"/>
    <mergeCell ref="D5:E5"/>
    <mergeCell ref="G5:H5"/>
    <mergeCell ref="K28:K29"/>
    <mergeCell ref="L28:L29"/>
    <mergeCell ref="C27:C29"/>
    <mergeCell ref="D27:D29"/>
    <mergeCell ref="E27:E29"/>
    <mergeCell ref="F27:I27"/>
    <mergeCell ref="J27:L27"/>
    <mergeCell ref="F28:F29"/>
    <mergeCell ref="G28:G29"/>
    <mergeCell ref="H28:H29"/>
    <mergeCell ref="I28:I29"/>
    <mergeCell ref="J28:J29"/>
  </mergeCells>
  <phoneticPr fontId="3" type="noConversion"/>
  <conditionalFormatting sqref="G155">
    <cfRule type="cellIs" dxfId="53" priority="3" stopIfTrue="1" operator="greaterThan">
      <formula>0</formula>
    </cfRule>
  </conditionalFormatting>
  <conditionalFormatting sqref="G147:G153">
    <cfRule type="cellIs" dxfId="52" priority="4" stopIfTrue="1" operator="equal">
      <formula>0</formula>
    </cfRule>
  </conditionalFormatting>
  <conditionalFormatting sqref="H8">
    <cfRule type="cellIs" dxfId="51" priority="1" stopIfTrue="1" operator="lessThan">
      <formula>0</formula>
    </cfRule>
    <cfRule type="cellIs" priority="2" stopIfTrue="1" operator="lessThan">
      <formula>0</formula>
    </cfRule>
  </conditionalFormatting>
  <dataValidations count="9">
    <dataValidation type="list" allowBlank="1" showInputMessage="1" showErrorMessage="1" sqref="D6:E6">
      <formula1>"CONTRATO,BECA"</formula1>
    </dataValidation>
    <dataValidation type="list" allowBlank="1" showInputMessage="1" showErrorMessage="1" sqref="E14">
      <formula1>"Propio,Externo"</formula1>
    </dataValidation>
    <dataValidation type="whole" operator="greaterThan" allowBlank="1" showErrorMessage="1" errorTitle="NÚMERO DE HORAS" error="Esta casilla sólo admite números enteros mayores que cero. " promptTitle="Horas imputadas por tarea" prompt="Señale el número de horas totales que se imputan al proyecto para esta tarea y para la persona que se declara." sqref="F147:F153">
      <formula1>0</formula1>
    </dataValidation>
    <dataValidation type="list" allowBlank="1" showInputMessage="1" showErrorMessage="1" sqref="G37:H37 G63:H63 G89:H89 G115:H115">
      <formula1>"PLANIFICACIÓN INICIAL,MODIFICACION 1,MODIFICACIÓN 2,MODIFICACIÓN 3"</formula1>
    </dataValidation>
    <dataValidation type="list" allowBlank="1" showErrorMessage="1" errorTitle="Escoja una tarea de la lista" error="Si la lista de tareas o su carga horaria han cambiado, por favor, comuníquelo a la OTRI-UCM en el 6472." promptTitle="Asignación de tareas" prompt="Declare la tarea de investigación en la que ha participado la persona cuyas horas se declaran. Sólo puede escoger entre las tareas del listado, que coinciden con las declaradas en la solicitud." sqref="A147:E153">
      <formula1>TAREAS</formula1>
    </dataValidation>
    <dataValidation type="list" showInputMessage="1" showErrorMessage="1" sqref="D3">
      <formula1>CATPROF</formula1>
    </dataValidation>
    <dataValidation type="date" operator="lessThanOrEqual" allowBlank="1" showInputMessage="1" showErrorMessage="1" errorTitle="ERROR EN FECHA" error="La fecha de finalización del último trimestre presupuestado no puede superar la del final del proyecto. " sqref="H120">
      <formula1>B14</formula1>
    </dataValidation>
    <dataValidation type="date" operator="greaterThan" allowBlank="1" showInputMessage="1" showErrorMessage="1" errorTitle="ERROR EN FECHA" error="Debe introducir un valor posterior a fecha fin del último trimestre presupuestado_x000a_" sqref="A120 A68 A94">
      <formula1>H42</formula1>
    </dataValidation>
    <dataValidation type="date" operator="greaterThanOrEqual" allowBlank="1" showInputMessage="1" showErrorMessage="1" errorTitle="ERROR EN FECHA " error="Debe introducir una fecha que sea igual o posterior a la fecha de inicio del proyecto" sqref="A42">
      <formula1>B13</formula1>
    </dataValidation>
  </dataValidations>
  <hyperlinks>
    <hyperlink ref="A18:B18" location="'Planificación contratos'!A1" display="Volver a planificación de contratos"/>
  </hyperlinks>
  <pageMargins left="0.75" right="0.75" top="1" bottom="1" header="0" footer="0"/>
  <headerFooter alignWithMargins="0"/>
  <drawing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8"/>
  </sheetPr>
  <dimension ref="A1:N155"/>
  <sheetViews>
    <sheetView showGridLines="0" zoomScale="70" workbookViewId="0">
      <selection sqref="A1:H1"/>
    </sheetView>
  </sheetViews>
  <sheetFormatPr baseColWidth="10" defaultColWidth="11.42578125" defaultRowHeight="12.75" outlineLevelRow="1" x14ac:dyDescent="0.2"/>
  <cols>
    <col min="1" max="8" width="22.7109375" style="553" customWidth="1"/>
    <col min="9" max="9" width="17.140625" style="548" bestFit="1" customWidth="1"/>
    <col min="10" max="10" width="29.140625" style="548" bestFit="1" customWidth="1"/>
    <col min="11" max="11" width="13.42578125" style="548" bestFit="1" customWidth="1"/>
    <col min="12" max="12" width="14.85546875" style="548" bestFit="1" customWidth="1"/>
    <col min="13" max="13" width="13.42578125" style="548" bestFit="1" customWidth="1"/>
    <col min="14" max="16384" width="11.42578125" style="548"/>
  </cols>
  <sheetData>
    <row r="1" spans="1:10" ht="61.5" customHeight="1" thickBot="1" x14ac:dyDescent="0.25">
      <c r="A1" s="1441" t="s">
        <v>597</v>
      </c>
      <c r="B1" s="1442"/>
      <c r="C1" s="1442"/>
      <c r="D1" s="1442"/>
      <c r="E1" s="1442"/>
      <c r="F1" s="1442"/>
      <c r="G1" s="1442"/>
      <c r="H1" s="1442"/>
    </row>
    <row r="2" spans="1:10" ht="14.25" customHeight="1" thickBot="1" x14ac:dyDescent="0.25">
      <c r="A2" s="1438" t="s">
        <v>226</v>
      </c>
      <c r="B2" s="1448"/>
      <c r="C2" s="549" t="s">
        <v>468</v>
      </c>
      <c r="D2" s="550" t="s">
        <v>469</v>
      </c>
      <c r="E2" s="551" t="s">
        <v>470</v>
      </c>
      <c r="F2" s="551" t="s">
        <v>471</v>
      </c>
      <c r="G2" s="551" t="s">
        <v>472</v>
      </c>
      <c r="H2" s="551" t="s">
        <v>473</v>
      </c>
    </row>
    <row r="3" spans="1:10" ht="15.75" thickBot="1" x14ac:dyDescent="0.25">
      <c r="A3" s="1449" t="s">
        <v>554</v>
      </c>
      <c r="B3" s="1450"/>
      <c r="C3" s="599"/>
      <c r="D3" s="600" t="s">
        <v>228</v>
      </c>
      <c r="E3" s="600"/>
      <c r="F3" s="552">
        <f>IF($E$14="Propio",987,1470)</f>
        <v>1470</v>
      </c>
      <c r="G3" s="741">
        <f>B30</f>
        <v>40909</v>
      </c>
      <c r="H3" s="741">
        <f>C30</f>
        <v>41639</v>
      </c>
    </row>
    <row r="4" spans="1:10" ht="27" thickBot="1" x14ac:dyDescent="0.25">
      <c r="A4" s="546"/>
      <c r="B4" s="547"/>
      <c r="C4" s="547"/>
      <c r="D4" s="547"/>
      <c r="E4" s="547"/>
      <c r="F4" s="547"/>
      <c r="G4" s="547"/>
      <c r="H4" s="547"/>
    </row>
    <row r="5" spans="1:10" ht="16.5" thickBot="1" x14ac:dyDescent="0.3">
      <c r="A5" s="210" t="s">
        <v>635</v>
      </c>
      <c r="B5" s="211">
        <f>'Solicitud para cumplimentar'!B4:J4</f>
        <v>0</v>
      </c>
      <c r="D5" s="1446" t="s">
        <v>382</v>
      </c>
      <c r="E5" s="1447"/>
      <c r="G5" s="1452" t="s">
        <v>772</v>
      </c>
      <c r="H5" s="1452"/>
      <c r="I5" s="566"/>
      <c r="J5" s="355"/>
    </row>
    <row r="6" spans="1:10" ht="32.25" thickBot="1" x14ac:dyDescent="0.3">
      <c r="A6" s="213" t="s">
        <v>636</v>
      </c>
      <c r="B6" s="214">
        <f>'Solicitud para cumplimentar'!B6:M6</f>
        <v>0</v>
      </c>
      <c r="D6" s="1444"/>
      <c r="E6" s="1445"/>
      <c r="G6" s="554" t="s">
        <v>766</v>
      </c>
      <c r="H6" s="555" t="s">
        <v>767</v>
      </c>
    </row>
    <row r="7" spans="1:10" ht="32.25" thickBot="1" x14ac:dyDescent="0.3">
      <c r="A7" s="213" t="s">
        <v>637</v>
      </c>
      <c r="B7" s="214">
        <f>'Solicitud para cumplimentar'!B8:M8</f>
        <v>0</v>
      </c>
      <c r="D7" s="554" t="s">
        <v>600</v>
      </c>
      <c r="E7" s="555" t="s">
        <v>518</v>
      </c>
      <c r="G7" s="742">
        <f>$K$30</f>
        <v>2944.027397260274</v>
      </c>
      <c r="H7" s="743">
        <f>$H$59+$H$85+$H$111+$H$137</f>
        <v>0</v>
      </c>
    </row>
    <row r="8" spans="1:10" ht="33" thickBot="1" x14ac:dyDescent="0.35">
      <c r="A8" s="1443" t="s">
        <v>638</v>
      </c>
      <c r="B8" s="1451">
        <f>'Solicitud para cumplimentar'!B7:M7</f>
        <v>0</v>
      </c>
      <c r="C8" s="556"/>
      <c r="D8" s="557">
        <f>K30</f>
        <v>2944.027397260274</v>
      </c>
      <c r="E8" s="557">
        <f>SUM(F147:F153)</f>
        <v>0</v>
      </c>
      <c r="G8" s="555" t="s">
        <v>770</v>
      </c>
      <c r="H8" s="744">
        <f>G7-H7</f>
        <v>2944.027397260274</v>
      </c>
    </row>
    <row r="9" spans="1:10" ht="30.75" customHeight="1" thickBot="1" x14ac:dyDescent="0.3">
      <c r="A9" s="1443"/>
      <c r="B9" s="1451"/>
      <c r="G9" s="1453" t="s">
        <v>773</v>
      </c>
      <c r="H9" s="1453"/>
    </row>
    <row r="10" spans="1:10" ht="32.25" thickBot="1" x14ac:dyDescent="0.3">
      <c r="A10" s="1443"/>
      <c r="B10" s="1451"/>
      <c r="D10" s="554" t="s">
        <v>601</v>
      </c>
      <c r="E10" s="558">
        <f>'Planificación contratos'!D10</f>
        <v>60000</v>
      </c>
      <c r="G10" s="745" t="s">
        <v>769</v>
      </c>
      <c r="H10" s="555" t="s">
        <v>775</v>
      </c>
    </row>
    <row r="11" spans="1:10" ht="32.25" thickBot="1" x14ac:dyDescent="0.3">
      <c r="A11" s="213" t="s">
        <v>671</v>
      </c>
      <c r="B11" s="214">
        <f>'Solicitud para cumplimentar'!B9:M9</f>
        <v>0</v>
      </c>
      <c r="D11" s="554" t="s">
        <v>602</v>
      </c>
      <c r="E11" s="558">
        <f>J30</f>
        <v>13.461151902621513</v>
      </c>
      <c r="G11" s="748">
        <f>$L$30</f>
        <v>39630</v>
      </c>
      <c r="H11" s="746">
        <f>$A$40</f>
        <v>0</v>
      </c>
    </row>
    <row r="12" spans="1:10" ht="48.75" thickBot="1" x14ac:dyDescent="0.35">
      <c r="A12" s="213" t="s">
        <v>375</v>
      </c>
      <c r="B12" s="214"/>
      <c r="D12" s="554" t="s">
        <v>603</v>
      </c>
      <c r="E12" s="559">
        <f>E11*D8</f>
        <v>39630</v>
      </c>
      <c r="G12" s="555" t="s">
        <v>771</v>
      </c>
      <c r="H12" s="747">
        <f>G11-H11</f>
        <v>39630</v>
      </c>
      <c r="J12" s="354"/>
    </row>
    <row r="13" spans="1:10" ht="48.75" customHeight="1" thickBot="1" x14ac:dyDescent="0.3">
      <c r="A13" s="213" t="s">
        <v>376</v>
      </c>
      <c r="B13" s="215">
        <f>'Solicitud para cumplimentar'!C11</f>
        <v>0</v>
      </c>
      <c r="D13" s="554" t="s">
        <v>604</v>
      </c>
      <c r="E13" s="558">
        <f>'Planificación contratos'!G10</f>
        <v>37519.876322622069</v>
      </c>
      <c r="G13" s="1453" t="s">
        <v>774</v>
      </c>
      <c r="H13" s="1453"/>
    </row>
    <row r="14" spans="1:10" ht="48.75" thickBot="1" x14ac:dyDescent="0.35">
      <c r="A14" s="216" t="s">
        <v>377</v>
      </c>
      <c r="B14" s="217">
        <f>'Solicitud para cumplimentar'!F11</f>
        <v>0</v>
      </c>
      <c r="D14" s="554" t="s">
        <v>517</v>
      </c>
      <c r="E14" s="601" t="s">
        <v>768</v>
      </c>
      <c r="G14" s="555" t="s">
        <v>771</v>
      </c>
      <c r="H14" s="747">
        <f>$D$8-$E$8</f>
        <v>2944.027397260274</v>
      </c>
      <c r="I14" s="757"/>
      <c r="J14" s="758"/>
    </row>
    <row r="15" spans="1:10" ht="31.5" x14ac:dyDescent="0.25">
      <c r="A15" s="218" t="s">
        <v>445</v>
      </c>
      <c r="B15" s="219" t="str">
        <f>'Programación,alta,seguimiento'!B12</f>
        <v>numero</v>
      </c>
    </row>
    <row r="16" spans="1:10" ht="15.75" x14ac:dyDescent="0.25">
      <c r="A16" s="218"/>
      <c r="B16" s="219"/>
    </row>
    <row r="17" spans="1:14" ht="15" x14ac:dyDescent="0.2">
      <c r="A17" s="548"/>
      <c r="B17" s="548"/>
      <c r="C17" s="1346" t="s">
        <v>336</v>
      </c>
      <c r="D17" s="1346"/>
      <c r="E17" s="1346"/>
      <c r="F17" s="1346"/>
      <c r="G17" s="1346"/>
      <c r="H17" s="1346"/>
    </row>
    <row r="18" spans="1:14" ht="18.75" thickBot="1" x14ac:dyDescent="0.3">
      <c r="A18" s="1454" t="s">
        <v>298</v>
      </c>
      <c r="B18" s="1455"/>
      <c r="C18" s="1478" t="s">
        <v>479</v>
      </c>
      <c r="D18" s="1479"/>
      <c r="E18" s="1479"/>
      <c r="F18" s="1480"/>
      <c r="G18" s="1478" t="s">
        <v>335</v>
      </c>
      <c r="H18" s="1480"/>
    </row>
    <row r="19" spans="1:14" ht="31.5" x14ac:dyDescent="0.2">
      <c r="A19" s="1457" t="str">
        <f>'Planificación contratos'!A21</f>
        <v>Categoría profesional</v>
      </c>
      <c r="B19" s="1458"/>
      <c r="C19" s="560" t="str">
        <f>'Planificación contratos'!C21</f>
        <v>Nº contratos</v>
      </c>
      <c r="D19" s="561" t="str">
        <f>'Planificación contratos'!D21</f>
        <v xml:space="preserve">Nº de horas </v>
      </c>
      <c r="E19" s="561" t="str">
        <f>'Planificación contratos'!E21</f>
        <v>Nº horas concedidas</v>
      </c>
      <c r="F19" s="562" t="str">
        <f>'Planificación contratos'!F21</f>
        <v>Remanente horas</v>
      </c>
      <c r="G19" s="563" t="str">
        <f>'Planificación contratos'!G21</f>
        <v>Gasto total contratos</v>
      </c>
      <c r="H19" s="564" t="str">
        <f>'Planificación contratos'!H21</f>
        <v>Precio / hora MEDIO</v>
      </c>
      <c r="J19" s="565"/>
      <c r="K19" s="565"/>
      <c r="L19" s="565"/>
      <c r="M19" s="565"/>
      <c r="N19" s="565"/>
    </row>
    <row r="20" spans="1:14" x14ac:dyDescent="0.2">
      <c r="A20" s="1349" t="str">
        <f>'Planificación contratos'!A22</f>
        <v>DOCTOR</v>
      </c>
      <c r="B20" s="1350"/>
      <c r="C20" s="511">
        <f>'Planificación contratos'!C22</f>
        <v>30</v>
      </c>
      <c r="D20" s="536">
        <f>'Planificación contratos'!D22</f>
        <v>88320.821917808222</v>
      </c>
      <c r="E20" s="543">
        <f>'Planificación contratos'!E22</f>
        <v>0</v>
      </c>
      <c r="F20" s="512">
        <f>'Planificación contratos'!F22</f>
        <v>-88320.821917808222</v>
      </c>
      <c r="G20" s="497">
        <f>'Planificación contratos'!G22</f>
        <v>1188900</v>
      </c>
      <c r="H20" s="502">
        <f>'Planificación contratos'!H22</f>
        <v>13.461151902621513</v>
      </c>
    </row>
    <row r="21" spans="1:14" ht="16.5" customHeight="1" x14ac:dyDescent="0.2">
      <c r="A21" s="1351" t="str">
        <f>'Planificación contratos'!A23</f>
        <v>LICENCIADO / INGENIERO</v>
      </c>
      <c r="B21" s="1352"/>
      <c r="C21" s="499">
        <f>'Planificación contratos'!C23</f>
        <v>0</v>
      </c>
      <c r="D21" s="537">
        <f>'Planificación contratos'!D23</f>
        <v>0</v>
      </c>
      <c r="E21" s="544">
        <f>'Planificación contratos'!E23</f>
        <v>0</v>
      </c>
      <c r="F21" s="508">
        <f>'Planificación contratos'!F23</f>
        <v>0</v>
      </c>
      <c r="G21" s="498">
        <f>'Planificación contratos'!G23</f>
        <v>0</v>
      </c>
      <c r="H21" s="503">
        <f>'Planificación contratos'!H23</f>
        <v>0</v>
      </c>
    </row>
    <row r="22" spans="1:14" ht="16.5" customHeight="1" x14ac:dyDescent="0.2">
      <c r="A22" s="1351" t="str">
        <f>'Planificación contratos'!A24</f>
        <v>DIPLOMADO/ INGENIERO TÉCNICO</v>
      </c>
      <c r="B22" s="1352"/>
      <c r="C22" s="500">
        <f>'Planificación contratos'!C24</f>
        <v>0</v>
      </c>
      <c r="D22" s="538">
        <f>'Planificación contratos'!D24</f>
        <v>0</v>
      </c>
      <c r="E22" s="544">
        <f>'Planificación contratos'!E24</f>
        <v>0</v>
      </c>
      <c r="F22" s="509">
        <f>'Planificación contratos'!F24</f>
        <v>0</v>
      </c>
      <c r="G22" s="498">
        <f>'Planificación contratos'!G24</f>
        <v>0</v>
      </c>
      <c r="H22" s="503">
        <f>'Planificación contratos'!H24</f>
        <v>0</v>
      </c>
    </row>
    <row r="23" spans="1:14" s="565" customFormat="1" ht="16.5" customHeight="1" thickBot="1" x14ac:dyDescent="0.25">
      <c r="A23" s="1354" t="str">
        <f>'Planificación contratos'!A25</f>
        <v>ENSEÑANZAS MEDIAS</v>
      </c>
      <c r="B23" s="1355"/>
      <c r="C23" s="506">
        <f>'Planificación contratos'!C25</f>
        <v>0</v>
      </c>
      <c r="D23" s="539">
        <f>'Planificación contratos'!D25</f>
        <v>0</v>
      </c>
      <c r="E23" s="545">
        <f>'Planificación contratos'!E25</f>
        <v>0</v>
      </c>
      <c r="F23" s="510">
        <f>'Planificación contratos'!F25</f>
        <v>0</v>
      </c>
      <c r="G23" s="507">
        <f>'Planificación contratos'!G25</f>
        <v>0</v>
      </c>
      <c r="H23" s="501">
        <f>'Planificación contratos'!H25</f>
        <v>0</v>
      </c>
    </row>
    <row r="24" spans="1:14" x14ac:dyDescent="0.2">
      <c r="A24" s="548"/>
      <c r="B24" s="548"/>
      <c r="C24" s="548"/>
      <c r="D24" s="548"/>
      <c r="E24" s="548"/>
      <c r="F24" s="548"/>
      <c r="G24" s="548"/>
      <c r="H24" s="548"/>
    </row>
    <row r="25" spans="1:14" x14ac:dyDescent="0.2">
      <c r="A25" s="548"/>
      <c r="B25" s="548"/>
      <c r="C25" s="548"/>
      <c r="D25" s="548"/>
      <c r="E25" s="548"/>
      <c r="F25" s="548"/>
      <c r="G25" s="548"/>
      <c r="H25" s="548"/>
    </row>
    <row r="26" spans="1:14" ht="13.5" thickBot="1" x14ac:dyDescent="0.25">
      <c r="A26" s="548"/>
      <c r="B26" s="548"/>
      <c r="C26" s="548"/>
      <c r="D26" s="548"/>
      <c r="E26" s="548"/>
      <c r="F26" s="548"/>
      <c r="G26" s="548"/>
      <c r="H26" s="548"/>
    </row>
    <row r="27" spans="1:14" ht="13.5" thickBot="1" x14ac:dyDescent="0.25">
      <c r="A27" s="1408" t="s">
        <v>68</v>
      </c>
      <c r="B27" s="1470" t="s">
        <v>69</v>
      </c>
      <c r="C27" s="1467" t="s">
        <v>70</v>
      </c>
      <c r="D27" s="1461" t="s">
        <v>71</v>
      </c>
      <c r="E27" s="1464" t="s">
        <v>76</v>
      </c>
      <c r="F27" s="1473" t="s">
        <v>72</v>
      </c>
      <c r="G27" s="1474"/>
      <c r="H27" s="1474"/>
      <c r="I27" s="1475"/>
      <c r="J27" s="1473" t="s">
        <v>73</v>
      </c>
      <c r="K27" s="1474"/>
      <c r="L27" s="1475"/>
    </row>
    <row r="28" spans="1:14" x14ac:dyDescent="0.2">
      <c r="A28" s="1409"/>
      <c r="B28" s="1471"/>
      <c r="C28" s="1468"/>
      <c r="D28" s="1462"/>
      <c r="E28" s="1465"/>
      <c r="F28" s="1476" t="s">
        <v>77</v>
      </c>
      <c r="G28" s="1462" t="s">
        <v>74</v>
      </c>
      <c r="H28" s="1462" t="s">
        <v>78</v>
      </c>
      <c r="I28" s="1459" t="s">
        <v>75</v>
      </c>
      <c r="J28" s="1409" t="s">
        <v>79</v>
      </c>
      <c r="K28" s="1462" t="s">
        <v>81</v>
      </c>
      <c r="L28" s="1459" t="s">
        <v>80</v>
      </c>
    </row>
    <row r="29" spans="1:14" ht="13.5" thickBot="1" x14ac:dyDescent="0.25">
      <c r="A29" s="1410"/>
      <c r="B29" s="1472"/>
      <c r="C29" s="1469"/>
      <c r="D29" s="1463"/>
      <c r="E29" s="1466"/>
      <c r="F29" s="1477"/>
      <c r="G29" s="1463"/>
      <c r="H29" s="1463"/>
      <c r="I29" s="1460"/>
      <c r="J29" s="1410"/>
      <c r="K29" s="1463"/>
      <c r="L29" s="1460"/>
    </row>
    <row r="30" spans="1:14" x14ac:dyDescent="0.2">
      <c r="A30" s="665">
        <f>F3</f>
        <v>1470</v>
      </c>
      <c r="B30" s="666">
        <v>40909</v>
      </c>
      <c r="C30" s="667">
        <v>41639</v>
      </c>
      <c r="D30" s="668">
        <f>C30-B30+1</f>
        <v>731</v>
      </c>
      <c r="E30" s="669">
        <f>(A30*D30)/365</f>
        <v>2944.027397260274</v>
      </c>
      <c r="F30" s="670">
        <v>30000</v>
      </c>
      <c r="G30" s="671">
        <f>F30</f>
        <v>30000</v>
      </c>
      <c r="H30" s="672">
        <v>0.32100000000000001</v>
      </c>
      <c r="I30" s="673">
        <f>G30*H30</f>
        <v>9630</v>
      </c>
      <c r="J30" s="673">
        <f>(F30+I30)/E30</f>
        <v>13.461151902621513</v>
      </c>
      <c r="K30" s="674">
        <f>E30</f>
        <v>2944.027397260274</v>
      </c>
      <c r="L30" s="675">
        <f>J30*K30</f>
        <v>39630</v>
      </c>
    </row>
    <row r="31" spans="1:14" ht="14.25" customHeight="1" x14ac:dyDescent="0.2">
      <c r="A31" s="341"/>
      <c r="B31" s="341"/>
      <c r="C31" s="342"/>
      <c r="D31" s="342"/>
      <c r="E31" s="342"/>
      <c r="F31" s="342"/>
      <c r="G31" s="342"/>
      <c r="H31" s="342"/>
    </row>
    <row r="32" spans="1:14" ht="14.25" customHeight="1" x14ac:dyDescent="0.2"/>
    <row r="34" spans="1:14" x14ac:dyDescent="0.2">
      <c r="B34" s="567"/>
      <c r="C34" s="567"/>
      <c r="D34" s="567"/>
      <c r="E34" s="567"/>
    </row>
    <row r="35" spans="1:14" ht="14.25" customHeight="1" x14ac:dyDescent="0.2">
      <c r="B35" s="1456"/>
      <c r="C35" s="1456"/>
      <c r="D35" s="1456"/>
      <c r="E35" s="1456"/>
    </row>
    <row r="36" spans="1:14" ht="14.25" customHeight="1" x14ac:dyDescent="0.2">
      <c r="C36" s="567"/>
    </row>
    <row r="37" spans="1:14" ht="32.25" customHeight="1" x14ac:dyDescent="0.25">
      <c r="A37" s="568" t="s">
        <v>379</v>
      </c>
      <c r="B37" s="1425" t="s">
        <v>596</v>
      </c>
      <c r="C37" s="1425"/>
      <c r="D37" s="1425"/>
      <c r="E37" s="1419" t="str">
        <f>A3</f>
        <v>contratado 11</v>
      </c>
      <c r="F37" s="1420"/>
      <c r="G37" s="1426" t="s">
        <v>608</v>
      </c>
      <c r="H37" s="1427"/>
    </row>
    <row r="38" spans="1:14" ht="26.25" x14ac:dyDescent="0.25">
      <c r="A38" s="571">
        <f>H59*E11</f>
        <v>0</v>
      </c>
      <c r="B38" s="572"/>
      <c r="C38" s="572"/>
      <c r="D38" s="569" t="s">
        <v>402</v>
      </c>
      <c r="E38" s="570">
        <f>'Solicitud para cumplimentar'!D3</f>
        <v>2016</v>
      </c>
      <c r="F38" s="572"/>
      <c r="G38" s="602" t="s">
        <v>609</v>
      </c>
      <c r="H38" s="603"/>
    </row>
    <row r="39" spans="1:14" ht="43.5" customHeight="1" x14ac:dyDescent="0.25">
      <c r="A39" s="574" t="s">
        <v>380</v>
      </c>
      <c r="B39" s="572"/>
      <c r="C39" s="572"/>
      <c r="D39" s="569"/>
      <c r="E39" s="570"/>
      <c r="F39" s="572"/>
      <c r="G39" s="575" t="s">
        <v>381</v>
      </c>
      <c r="H39" s="576">
        <f>'Planificación contratos'!D14</f>
        <v>9730.7769619475694</v>
      </c>
    </row>
    <row r="40" spans="1:14" ht="18" x14ac:dyDescent="0.25">
      <c r="A40" s="571">
        <f>A38+A64+A90+A116</f>
        <v>0</v>
      </c>
      <c r="B40" s="572"/>
      <c r="C40" s="572"/>
      <c r="D40" s="569"/>
      <c r="E40" s="570"/>
      <c r="F40" s="572"/>
      <c r="G40" s="577"/>
      <c r="H40" s="578"/>
      <c r="J40" s="579"/>
      <c r="K40" s="579"/>
      <c r="L40" s="579"/>
      <c r="M40" s="579"/>
      <c r="N40" s="579"/>
    </row>
    <row r="41" spans="1:14" ht="18" customHeight="1" x14ac:dyDescent="0.2">
      <c r="A41" s="580" t="s">
        <v>611</v>
      </c>
      <c r="B41" s="580" t="s">
        <v>612</v>
      </c>
      <c r="C41" s="581" t="s">
        <v>611</v>
      </c>
      <c r="D41" s="581" t="s">
        <v>612</v>
      </c>
      <c r="E41" s="581" t="s">
        <v>611</v>
      </c>
      <c r="F41" s="581" t="s">
        <v>612</v>
      </c>
      <c r="G41" s="581" t="s">
        <v>611</v>
      </c>
      <c r="H41" s="581" t="s">
        <v>612</v>
      </c>
    </row>
    <row r="42" spans="1:14" ht="18" customHeight="1" thickBot="1" x14ac:dyDescent="0.25">
      <c r="A42" s="604"/>
      <c r="B42" s="605"/>
      <c r="C42" s="605"/>
      <c r="D42" s="605"/>
      <c r="E42" s="605"/>
      <c r="F42" s="605"/>
      <c r="G42" s="605"/>
      <c r="H42" s="605"/>
    </row>
    <row r="43" spans="1:14" ht="16.5" customHeight="1" thickBot="1" x14ac:dyDescent="0.3">
      <c r="A43" s="1481" t="s">
        <v>474</v>
      </c>
      <c r="B43" s="1482"/>
      <c r="C43" s="1481" t="s">
        <v>475</v>
      </c>
      <c r="D43" s="1482"/>
      <c r="E43" s="1481" t="s">
        <v>476</v>
      </c>
      <c r="F43" s="1482"/>
      <c r="G43" s="1481" t="s">
        <v>477</v>
      </c>
      <c r="H43" s="1483"/>
      <c r="J43" s="582"/>
    </row>
    <row r="44" spans="1:14" s="579" customFormat="1" ht="33" customHeight="1" outlineLevel="1" thickBot="1" x14ac:dyDescent="0.25">
      <c r="A44" s="583" t="s">
        <v>478</v>
      </c>
      <c r="B44" s="583" t="s">
        <v>479</v>
      </c>
      <c r="C44" s="583" t="s">
        <v>478</v>
      </c>
      <c r="D44" s="583" t="s">
        <v>479</v>
      </c>
      <c r="E44" s="583" t="s">
        <v>478</v>
      </c>
      <c r="F44" s="583" t="s">
        <v>479</v>
      </c>
      <c r="G44" s="583" t="s">
        <v>478</v>
      </c>
      <c r="H44" s="583" t="s">
        <v>479</v>
      </c>
      <c r="J44" s="548"/>
      <c r="K44" s="548"/>
      <c r="L44" s="548"/>
      <c r="M44" s="548"/>
      <c r="N44" s="548"/>
    </row>
    <row r="45" spans="1:14" ht="13.5" outlineLevel="1" x14ac:dyDescent="0.2">
      <c r="A45" s="584" t="s">
        <v>480</v>
      </c>
      <c r="B45" s="606"/>
      <c r="C45" s="584" t="s">
        <v>480</v>
      </c>
      <c r="D45" s="606"/>
      <c r="E45" s="584" t="s">
        <v>480</v>
      </c>
      <c r="F45" s="606"/>
      <c r="G45" s="584" t="s">
        <v>480</v>
      </c>
      <c r="H45" s="607"/>
    </row>
    <row r="46" spans="1:14" ht="13.5" outlineLevel="1" x14ac:dyDescent="0.2">
      <c r="A46" s="584" t="s">
        <v>481</v>
      </c>
      <c r="B46" s="606"/>
      <c r="C46" s="584" t="s">
        <v>481</v>
      </c>
      <c r="D46" s="606"/>
      <c r="E46" s="584" t="s">
        <v>481</v>
      </c>
      <c r="F46" s="606"/>
      <c r="G46" s="584" t="s">
        <v>481</v>
      </c>
      <c r="H46" s="607"/>
    </row>
    <row r="47" spans="1:14" ht="12.75" customHeight="1" outlineLevel="1" x14ac:dyDescent="0.2">
      <c r="A47" s="584" t="s">
        <v>482</v>
      </c>
      <c r="B47" s="606"/>
      <c r="C47" s="584" t="s">
        <v>482</v>
      </c>
      <c r="D47" s="606"/>
      <c r="E47" s="584" t="s">
        <v>482</v>
      </c>
      <c r="F47" s="606"/>
      <c r="G47" s="584" t="s">
        <v>482</v>
      </c>
      <c r="H47" s="607"/>
      <c r="I47" s="582"/>
    </row>
    <row r="48" spans="1:14" ht="13.5" outlineLevel="1" x14ac:dyDescent="0.2">
      <c r="A48" s="584" t="s">
        <v>483</v>
      </c>
      <c r="B48" s="606"/>
      <c r="C48" s="584" t="s">
        <v>483</v>
      </c>
      <c r="D48" s="606"/>
      <c r="E48" s="584" t="s">
        <v>483</v>
      </c>
      <c r="F48" s="606"/>
      <c r="G48" s="584" t="s">
        <v>483</v>
      </c>
      <c r="H48" s="607"/>
    </row>
    <row r="49" spans="1:8" ht="14.25" customHeight="1" outlineLevel="1" x14ac:dyDescent="0.2">
      <c r="A49" s="584" t="s">
        <v>484</v>
      </c>
      <c r="B49" s="606"/>
      <c r="C49" s="584" t="s">
        <v>484</v>
      </c>
      <c r="D49" s="606"/>
      <c r="E49" s="584" t="s">
        <v>484</v>
      </c>
      <c r="F49" s="606"/>
      <c r="G49" s="584" t="s">
        <v>484</v>
      </c>
      <c r="H49" s="607"/>
    </row>
    <row r="50" spans="1:8" ht="13.5" outlineLevel="1" x14ac:dyDescent="0.2">
      <c r="A50" s="584" t="s">
        <v>485</v>
      </c>
      <c r="B50" s="606"/>
      <c r="C50" s="584" t="s">
        <v>485</v>
      </c>
      <c r="D50" s="606"/>
      <c r="E50" s="584" t="s">
        <v>485</v>
      </c>
      <c r="F50" s="606"/>
      <c r="G50" s="584" t="s">
        <v>485</v>
      </c>
      <c r="H50" s="607"/>
    </row>
    <row r="51" spans="1:8" ht="13.5" outlineLevel="1" x14ac:dyDescent="0.2">
      <c r="A51" s="584" t="s">
        <v>486</v>
      </c>
      <c r="B51" s="606"/>
      <c r="C51" s="584" t="s">
        <v>486</v>
      </c>
      <c r="D51" s="606"/>
      <c r="E51" s="584" t="s">
        <v>486</v>
      </c>
      <c r="F51" s="606"/>
      <c r="G51" s="584" t="s">
        <v>486</v>
      </c>
      <c r="H51" s="607"/>
    </row>
    <row r="52" spans="1:8" ht="13.5" outlineLevel="1" x14ac:dyDescent="0.2">
      <c r="A52" s="584" t="s">
        <v>487</v>
      </c>
      <c r="B52" s="606"/>
      <c r="C52" s="584" t="s">
        <v>487</v>
      </c>
      <c r="D52" s="606"/>
      <c r="E52" s="584" t="s">
        <v>487</v>
      </c>
      <c r="F52" s="606"/>
      <c r="G52" s="584" t="s">
        <v>487</v>
      </c>
      <c r="H52" s="607"/>
    </row>
    <row r="53" spans="1:8" ht="13.5" outlineLevel="1" x14ac:dyDescent="0.2">
      <c r="A53" s="584" t="s">
        <v>488</v>
      </c>
      <c r="B53" s="606"/>
      <c r="C53" s="584" t="s">
        <v>488</v>
      </c>
      <c r="D53" s="606"/>
      <c r="E53" s="584" t="s">
        <v>488</v>
      </c>
      <c r="F53" s="606"/>
      <c r="G53" s="584" t="s">
        <v>488</v>
      </c>
      <c r="H53" s="607"/>
    </row>
    <row r="54" spans="1:8" ht="13.5" outlineLevel="1" x14ac:dyDescent="0.2">
      <c r="A54" s="584" t="s">
        <v>489</v>
      </c>
      <c r="B54" s="606"/>
      <c r="C54" s="584" t="s">
        <v>489</v>
      </c>
      <c r="D54" s="606"/>
      <c r="E54" s="584" t="s">
        <v>489</v>
      </c>
      <c r="F54" s="606"/>
      <c r="G54" s="584" t="s">
        <v>489</v>
      </c>
      <c r="H54" s="607"/>
    </row>
    <row r="55" spans="1:8" ht="13.5" outlineLevel="1" x14ac:dyDescent="0.2">
      <c r="A55" s="584" t="s">
        <v>490</v>
      </c>
      <c r="B55" s="606"/>
      <c r="C55" s="584" t="s">
        <v>490</v>
      </c>
      <c r="D55" s="606"/>
      <c r="E55" s="584" t="s">
        <v>490</v>
      </c>
      <c r="F55" s="606"/>
      <c r="G55" s="584" t="s">
        <v>490</v>
      </c>
      <c r="H55" s="607"/>
    </row>
    <row r="56" spans="1:8" ht="13.5" outlineLevel="1" x14ac:dyDescent="0.2">
      <c r="A56" s="584" t="s">
        <v>491</v>
      </c>
      <c r="B56" s="606"/>
      <c r="C56" s="584" t="s">
        <v>491</v>
      </c>
      <c r="D56" s="606"/>
      <c r="E56" s="584" t="s">
        <v>491</v>
      </c>
      <c r="F56" s="606"/>
      <c r="G56" s="584" t="s">
        <v>491</v>
      </c>
      <c r="H56" s="607"/>
    </row>
    <row r="57" spans="1:8" ht="13.5" outlineLevel="1" x14ac:dyDescent="0.2">
      <c r="A57" s="584" t="s">
        <v>492</v>
      </c>
      <c r="B57" s="606"/>
      <c r="C57" s="584" t="s">
        <v>492</v>
      </c>
      <c r="D57" s="606"/>
      <c r="E57" s="584" t="s">
        <v>492</v>
      </c>
      <c r="F57" s="606"/>
      <c r="G57" s="584" t="s">
        <v>492</v>
      </c>
      <c r="H57" s="607"/>
    </row>
    <row r="58" spans="1:8" ht="14.25" thickBot="1" x14ac:dyDescent="0.3">
      <c r="A58" s="585" t="s">
        <v>493</v>
      </c>
      <c r="B58" s="586">
        <f>SUM(B45:B57)</f>
        <v>0</v>
      </c>
      <c r="C58" s="585" t="s">
        <v>493</v>
      </c>
      <c r="D58" s="586">
        <f>SUM(D45:D57)</f>
        <v>0</v>
      </c>
      <c r="E58" s="585" t="s">
        <v>493</v>
      </c>
      <c r="F58" s="586">
        <f>SUM(F45:F57)</f>
        <v>0</v>
      </c>
      <c r="G58" s="585" t="s">
        <v>493</v>
      </c>
      <c r="H58" s="587">
        <f>SUM(H45:H57)</f>
        <v>0</v>
      </c>
    </row>
    <row r="59" spans="1:8" ht="14.25" customHeight="1" thickBot="1" x14ac:dyDescent="0.3">
      <c r="A59" s="1435" t="s">
        <v>494</v>
      </c>
      <c r="B59" s="1436"/>
      <c r="C59" s="1436"/>
      <c r="D59" s="1436"/>
      <c r="E59" s="1436"/>
      <c r="F59" s="1436"/>
      <c r="G59" s="1437"/>
      <c r="H59" s="588">
        <f>IF((B58+D58+F58+H58)&gt;$F$3,"Demasiadas horas asignadas",(B58+D58+F58+H58))</f>
        <v>0</v>
      </c>
    </row>
    <row r="61" spans="1:8" ht="16.5" customHeight="1" x14ac:dyDescent="0.2"/>
    <row r="62" spans="1:8" x14ac:dyDescent="0.2">
      <c r="H62" s="589"/>
    </row>
    <row r="63" spans="1:8" ht="32.25" customHeight="1" x14ac:dyDescent="0.25">
      <c r="A63" s="568" t="s">
        <v>379</v>
      </c>
      <c r="B63" s="1425" t="s">
        <v>596</v>
      </c>
      <c r="C63" s="1425"/>
      <c r="D63" s="1425"/>
      <c r="E63" s="1419" t="str">
        <f>A3</f>
        <v>contratado 11</v>
      </c>
      <c r="F63" s="1420"/>
      <c r="G63" s="1426" t="s">
        <v>608</v>
      </c>
      <c r="H63" s="1427"/>
    </row>
    <row r="64" spans="1:8" ht="26.25" x14ac:dyDescent="0.25">
      <c r="A64" s="571">
        <f>H85*E11</f>
        <v>0</v>
      </c>
      <c r="B64" s="572"/>
      <c r="C64" s="572"/>
      <c r="D64" s="569" t="s">
        <v>402</v>
      </c>
      <c r="E64" s="570">
        <f>E38+1</f>
        <v>2017</v>
      </c>
      <c r="F64" s="572"/>
      <c r="G64" s="602" t="s">
        <v>609</v>
      </c>
      <c r="H64" s="603"/>
    </row>
    <row r="65" spans="1:8" ht="44.25" customHeight="1" x14ac:dyDescent="0.25">
      <c r="A65" s="574" t="s">
        <v>380</v>
      </c>
      <c r="B65" s="572"/>
      <c r="C65" s="572"/>
      <c r="D65" s="569"/>
      <c r="E65" s="570"/>
      <c r="F65" s="572"/>
      <c r="G65" s="575" t="s">
        <v>381</v>
      </c>
      <c r="H65" s="576">
        <f>'Planificación contratos'!D15</f>
        <v>1673.6606270415141</v>
      </c>
    </row>
    <row r="66" spans="1:8" ht="18" x14ac:dyDescent="0.25">
      <c r="A66" s="571">
        <f>$A$40</f>
        <v>0</v>
      </c>
      <c r="B66" s="572"/>
      <c r="C66" s="572"/>
      <c r="D66" s="569"/>
      <c r="E66" s="570"/>
      <c r="F66" s="572"/>
      <c r="G66" s="577"/>
      <c r="H66" s="578"/>
    </row>
    <row r="67" spans="1:8" ht="17.25" customHeight="1" x14ac:dyDescent="0.2">
      <c r="A67" s="590" t="s">
        <v>611</v>
      </c>
      <c r="B67" s="590" t="s">
        <v>612</v>
      </c>
      <c r="C67" s="553" t="s">
        <v>611</v>
      </c>
      <c r="D67" s="553" t="s">
        <v>612</v>
      </c>
      <c r="E67" s="553" t="s">
        <v>611</v>
      </c>
      <c r="F67" s="553" t="s">
        <v>612</v>
      </c>
      <c r="G67" s="553" t="s">
        <v>611</v>
      </c>
      <c r="H67" s="553" t="s">
        <v>612</v>
      </c>
    </row>
    <row r="68" spans="1:8" ht="17.25" customHeight="1" thickBot="1" x14ac:dyDescent="0.25">
      <c r="A68" s="604"/>
      <c r="B68" s="605"/>
      <c r="C68" s="605"/>
      <c r="D68" s="605"/>
      <c r="E68" s="605"/>
      <c r="F68" s="605"/>
      <c r="G68" s="605"/>
      <c r="H68" s="605"/>
    </row>
    <row r="69" spans="1:8" ht="16.5" thickBot="1" x14ac:dyDescent="0.3">
      <c r="A69" s="1411" t="s">
        <v>474</v>
      </c>
      <c r="B69" s="1412"/>
      <c r="C69" s="1411" t="s">
        <v>475</v>
      </c>
      <c r="D69" s="1412"/>
      <c r="E69" s="1411" t="s">
        <v>476</v>
      </c>
      <c r="F69" s="1412"/>
      <c r="G69" s="1411" t="s">
        <v>477</v>
      </c>
      <c r="H69" s="1421"/>
    </row>
    <row r="70" spans="1:8" ht="13.5" outlineLevel="1" thickBot="1" x14ac:dyDescent="0.25">
      <c r="A70" s="583" t="s">
        <v>478</v>
      </c>
      <c r="B70" s="583" t="s">
        <v>479</v>
      </c>
      <c r="C70" s="583" t="s">
        <v>478</v>
      </c>
      <c r="D70" s="583" t="s">
        <v>479</v>
      </c>
      <c r="E70" s="583" t="s">
        <v>478</v>
      </c>
      <c r="F70" s="583" t="s">
        <v>479</v>
      </c>
      <c r="G70" s="583" t="s">
        <v>478</v>
      </c>
      <c r="H70" s="583" t="s">
        <v>479</v>
      </c>
    </row>
    <row r="71" spans="1:8" ht="13.5" outlineLevel="1" x14ac:dyDescent="0.2">
      <c r="A71" s="584" t="s">
        <v>480</v>
      </c>
      <c r="B71" s="606"/>
      <c r="C71" s="584" t="s">
        <v>480</v>
      </c>
      <c r="D71" s="606"/>
      <c r="E71" s="584" t="s">
        <v>480</v>
      </c>
      <c r="F71" s="606"/>
      <c r="G71" s="584" t="s">
        <v>480</v>
      </c>
      <c r="H71" s="607"/>
    </row>
    <row r="72" spans="1:8" ht="13.5" outlineLevel="1" x14ac:dyDescent="0.2">
      <c r="A72" s="584" t="s">
        <v>481</v>
      </c>
      <c r="B72" s="606"/>
      <c r="C72" s="584" t="s">
        <v>481</v>
      </c>
      <c r="D72" s="606"/>
      <c r="E72" s="584" t="s">
        <v>481</v>
      </c>
      <c r="F72" s="606"/>
      <c r="G72" s="584" t="s">
        <v>481</v>
      </c>
      <c r="H72" s="607"/>
    </row>
    <row r="73" spans="1:8" ht="13.5" outlineLevel="1" x14ac:dyDescent="0.2">
      <c r="A73" s="584" t="s">
        <v>482</v>
      </c>
      <c r="B73" s="606"/>
      <c r="C73" s="584" t="s">
        <v>482</v>
      </c>
      <c r="D73" s="606"/>
      <c r="E73" s="584" t="s">
        <v>482</v>
      </c>
      <c r="F73" s="606"/>
      <c r="G73" s="584" t="s">
        <v>482</v>
      </c>
      <c r="H73" s="607"/>
    </row>
    <row r="74" spans="1:8" ht="13.5" outlineLevel="1" x14ac:dyDescent="0.2">
      <c r="A74" s="584" t="s">
        <v>483</v>
      </c>
      <c r="B74" s="606"/>
      <c r="C74" s="584" t="s">
        <v>483</v>
      </c>
      <c r="D74" s="606"/>
      <c r="E74" s="584" t="s">
        <v>483</v>
      </c>
      <c r="F74" s="606"/>
      <c r="G74" s="584" t="s">
        <v>483</v>
      </c>
      <c r="H74" s="607"/>
    </row>
    <row r="75" spans="1:8" ht="13.5" outlineLevel="1" x14ac:dyDescent="0.2">
      <c r="A75" s="584" t="s">
        <v>484</v>
      </c>
      <c r="B75" s="606"/>
      <c r="C75" s="584" t="s">
        <v>484</v>
      </c>
      <c r="D75" s="606"/>
      <c r="E75" s="584" t="s">
        <v>484</v>
      </c>
      <c r="F75" s="606"/>
      <c r="G75" s="584" t="s">
        <v>484</v>
      </c>
      <c r="H75" s="607"/>
    </row>
    <row r="76" spans="1:8" ht="13.5" outlineLevel="1" x14ac:dyDescent="0.2">
      <c r="A76" s="584" t="s">
        <v>485</v>
      </c>
      <c r="B76" s="606"/>
      <c r="C76" s="584" t="s">
        <v>485</v>
      </c>
      <c r="D76" s="606"/>
      <c r="E76" s="584" t="s">
        <v>485</v>
      </c>
      <c r="F76" s="606"/>
      <c r="G76" s="584" t="s">
        <v>485</v>
      </c>
      <c r="H76" s="607"/>
    </row>
    <row r="77" spans="1:8" ht="13.5" outlineLevel="1" x14ac:dyDescent="0.2">
      <c r="A77" s="584" t="s">
        <v>486</v>
      </c>
      <c r="B77" s="606"/>
      <c r="C77" s="584" t="s">
        <v>486</v>
      </c>
      <c r="D77" s="606"/>
      <c r="E77" s="584" t="s">
        <v>486</v>
      </c>
      <c r="F77" s="606"/>
      <c r="G77" s="584" t="s">
        <v>486</v>
      </c>
      <c r="H77" s="607"/>
    </row>
    <row r="78" spans="1:8" ht="13.5" outlineLevel="1" x14ac:dyDescent="0.2">
      <c r="A78" s="584" t="s">
        <v>487</v>
      </c>
      <c r="B78" s="606"/>
      <c r="C78" s="584" t="s">
        <v>487</v>
      </c>
      <c r="D78" s="606"/>
      <c r="E78" s="584" t="s">
        <v>487</v>
      </c>
      <c r="F78" s="606"/>
      <c r="G78" s="584" t="s">
        <v>487</v>
      </c>
      <c r="H78" s="607"/>
    </row>
    <row r="79" spans="1:8" ht="13.5" outlineLevel="1" x14ac:dyDescent="0.2">
      <c r="A79" s="584" t="s">
        <v>488</v>
      </c>
      <c r="B79" s="606"/>
      <c r="C79" s="584" t="s">
        <v>488</v>
      </c>
      <c r="D79" s="606"/>
      <c r="E79" s="584" t="s">
        <v>488</v>
      </c>
      <c r="F79" s="606"/>
      <c r="G79" s="584" t="s">
        <v>488</v>
      </c>
      <c r="H79" s="607"/>
    </row>
    <row r="80" spans="1:8" ht="13.5" outlineLevel="1" x14ac:dyDescent="0.2">
      <c r="A80" s="584" t="s">
        <v>489</v>
      </c>
      <c r="B80" s="606"/>
      <c r="C80" s="584" t="s">
        <v>489</v>
      </c>
      <c r="D80" s="606"/>
      <c r="E80" s="584" t="s">
        <v>489</v>
      </c>
      <c r="F80" s="606"/>
      <c r="G80" s="584" t="s">
        <v>489</v>
      </c>
      <c r="H80" s="607"/>
    </row>
    <row r="81" spans="1:8" ht="13.5" outlineLevel="1" x14ac:dyDescent="0.2">
      <c r="A81" s="584" t="s">
        <v>490</v>
      </c>
      <c r="B81" s="606"/>
      <c r="C81" s="584" t="s">
        <v>490</v>
      </c>
      <c r="D81" s="606"/>
      <c r="E81" s="584" t="s">
        <v>490</v>
      </c>
      <c r="F81" s="606"/>
      <c r="G81" s="584" t="s">
        <v>490</v>
      </c>
      <c r="H81" s="607"/>
    </row>
    <row r="82" spans="1:8" ht="13.5" outlineLevel="1" x14ac:dyDescent="0.2">
      <c r="A82" s="584" t="s">
        <v>491</v>
      </c>
      <c r="B82" s="606"/>
      <c r="C82" s="584" t="s">
        <v>491</v>
      </c>
      <c r="D82" s="606"/>
      <c r="E82" s="584" t="s">
        <v>491</v>
      </c>
      <c r="F82" s="606"/>
      <c r="G82" s="584" t="s">
        <v>491</v>
      </c>
      <c r="H82" s="607"/>
    </row>
    <row r="83" spans="1:8" ht="13.5" outlineLevel="1" x14ac:dyDescent="0.2">
      <c r="A83" s="584" t="s">
        <v>492</v>
      </c>
      <c r="B83" s="606"/>
      <c r="C83" s="584" t="s">
        <v>492</v>
      </c>
      <c r="D83" s="606"/>
      <c r="E83" s="584" t="s">
        <v>492</v>
      </c>
      <c r="F83" s="606"/>
      <c r="G83" s="584" t="s">
        <v>492</v>
      </c>
      <c r="H83" s="607"/>
    </row>
    <row r="84" spans="1:8" ht="14.25" thickBot="1" x14ac:dyDescent="0.3">
      <c r="A84" s="585" t="s">
        <v>493</v>
      </c>
      <c r="B84" s="586">
        <f>SUM(B71:B83)</f>
        <v>0</v>
      </c>
      <c r="C84" s="585" t="s">
        <v>493</v>
      </c>
      <c r="D84" s="586">
        <f>SUM(D71:D83)</f>
        <v>0</v>
      </c>
      <c r="E84" s="585" t="s">
        <v>493</v>
      </c>
      <c r="F84" s="586">
        <f>SUM(F71:F83)</f>
        <v>0</v>
      </c>
      <c r="G84" s="585" t="s">
        <v>493</v>
      </c>
      <c r="H84" s="587">
        <f>SUM(H71:H83)</f>
        <v>0</v>
      </c>
    </row>
    <row r="85" spans="1:8" ht="14.25" thickBot="1" x14ac:dyDescent="0.3">
      <c r="A85" s="1435" t="s">
        <v>494</v>
      </c>
      <c r="B85" s="1436"/>
      <c r="C85" s="1436"/>
      <c r="D85" s="1436"/>
      <c r="E85" s="1436"/>
      <c r="F85" s="1436"/>
      <c r="G85" s="1437"/>
      <c r="H85" s="588">
        <f>IF((B84+D84+F84+H84)&gt;$F$3,"Demasiadas horas asignadas",(B84+D84+F84+H84))</f>
        <v>0</v>
      </c>
    </row>
    <row r="89" spans="1:8" ht="32.25" customHeight="1" x14ac:dyDescent="0.25">
      <c r="A89" s="568" t="s">
        <v>379</v>
      </c>
      <c r="B89" s="1425" t="s">
        <v>596</v>
      </c>
      <c r="C89" s="1425"/>
      <c r="D89" s="1425"/>
      <c r="E89" s="1419" t="str">
        <f>A3</f>
        <v>contratado 11</v>
      </c>
      <c r="F89" s="1420"/>
      <c r="G89" s="1426" t="s">
        <v>608</v>
      </c>
      <c r="H89" s="1427"/>
    </row>
    <row r="90" spans="1:8" ht="26.25" x14ac:dyDescent="0.25">
      <c r="A90" s="571">
        <f>H111*E11</f>
        <v>0</v>
      </c>
      <c r="B90" s="572"/>
      <c r="C90" s="572"/>
      <c r="D90" s="569" t="s">
        <v>402</v>
      </c>
      <c r="E90" s="570">
        <f>E64+1</f>
        <v>2018</v>
      </c>
      <c r="F90" s="572"/>
      <c r="G90" s="602" t="s">
        <v>609</v>
      </c>
      <c r="H90" s="603"/>
    </row>
    <row r="91" spans="1:8" ht="44.25" customHeight="1" x14ac:dyDescent="0.25">
      <c r="A91" s="574" t="s">
        <v>380</v>
      </c>
      <c r="B91" s="572"/>
      <c r="C91" s="572"/>
      <c r="D91" s="569"/>
      <c r="E91" s="570"/>
      <c r="F91" s="572"/>
      <c r="G91" s="575" t="s">
        <v>381</v>
      </c>
      <c r="H91" s="576">
        <f>'Planificación contratos'!D16</f>
        <v>23192.330885842708</v>
      </c>
    </row>
    <row r="92" spans="1:8" ht="18" x14ac:dyDescent="0.25">
      <c r="A92" s="571">
        <f>$A$40</f>
        <v>0</v>
      </c>
      <c r="B92" s="572"/>
      <c r="C92" s="572"/>
      <c r="D92" s="569"/>
      <c r="E92" s="570"/>
      <c r="F92" s="572"/>
      <c r="G92" s="577"/>
      <c r="H92" s="578"/>
    </row>
    <row r="93" spans="1:8" ht="16.5" customHeight="1" x14ac:dyDescent="0.2">
      <c r="A93" s="590" t="s">
        <v>611</v>
      </c>
      <c r="B93" s="590" t="s">
        <v>612</v>
      </c>
      <c r="C93" s="553" t="s">
        <v>611</v>
      </c>
      <c r="D93" s="553" t="s">
        <v>612</v>
      </c>
      <c r="E93" s="553" t="s">
        <v>611</v>
      </c>
      <c r="F93" s="553" t="s">
        <v>612</v>
      </c>
      <c r="G93" s="553" t="s">
        <v>611</v>
      </c>
      <c r="H93" s="553" t="s">
        <v>612</v>
      </c>
    </row>
    <row r="94" spans="1:8" ht="16.5" customHeight="1" thickBot="1" x14ac:dyDescent="0.25">
      <c r="A94" s="604"/>
      <c r="B94" s="605"/>
      <c r="C94" s="605"/>
      <c r="D94" s="605"/>
      <c r="E94" s="605"/>
      <c r="F94" s="605"/>
      <c r="G94" s="605"/>
      <c r="H94" s="605"/>
    </row>
    <row r="95" spans="1:8" ht="16.5" thickBot="1" x14ac:dyDescent="0.3">
      <c r="A95" s="1411" t="s">
        <v>474</v>
      </c>
      <c r="B95" s="1412"/>
      <c r="C95" s="1411" t="s">
        <v>475</v>
      </c>
      <c r="D95" s="1412"/>
      <c r="E95" s="1411" t="s">
        <v>476</v>
      </c>
      <c r="F95" s="1412"/>
      <c r="G95" s="1411" t="s">
        <v>477</v>
      </c>
      <c r="H95" s="1421"/>
    </row>
    <row r="96" spans="1:8" ht="13.5" customHeight="1" outlineLevel="1" thickBot="1" x14ac:dyDescent="0.25">
      <c r="A96" s="583" t="s">
        <v>478</v>
      </c>
      <c r="B96" s="583" t="s">
        <v>479</v>
      </c>
      <c r="C96" s="583" t="s">
        <v>478</v>
      </c>
      <c r="D96" s="583" t="s">
        <v>479</v>
      </c>
      <c r="E96" s="583" t="s">
        <v>478</v>
      </c>
      <c r="F96" s="583" t="s">
        <v>479</v>
      </c>
      <c r="G96" s="583" t="s">
        <v>478</v>
      </c>
      <c r="H96" s="583" t="s">
        <v>479</v>
      </c>
    </row>
    <row r="97" spans="1:8" ht="13.5" customHeight="1" outlineLevel="1" x14ac:dyDescent="0.2">
      <c r="A97" s="584" t="s">
        <v>480</v>
      </c>
      <c r="B97" s="606"/>
      <c r="C97" s="584" t="s">
        <v>480</v>
      </c>
      <c r="D97" s="606"/>
      <c r="E97" s="584" t="s">
        <v>480</v>
      </c>
      <c r="F97" s="606"/>
      <c r="G97" s="584" t="s">
        <v>480</v>
      </c>
      <c r="H97" s="607"/>
    </row>
    <row r="98" spans="1:8" ht="13.5" customHeight="1" outlineLevel="1" x14ac:dyDescent="0.2">
      <c r="A98" s="584" t="s">
        <v>481</v>
      </c>
      <c r="B98" s="606"/>
      <c r="C98" s="584" t="s">
        <v>481</v>
      </c>
      <c r="D98" s="606"/>
      <c r="E98" s="584" t="s">
        <v>481</v>
      </c>
      <c r="F98" s="606"/>
      <c r="G98" s="584" t="s">
        <v>481</v>
      </c>
      <c r="H98" s="607"/>
    </row>
    <row r="99" spans="1:8" ht="13.5" customHeight="1" outlineLevel="1" x14ac:dyDescent="0.2">
      <c r="A99" s="584" t="s">
        <v>482</v>
      </c>
      <c r="B99" s="606"/>
      <c r="C99" s="584" t="s">
        <v>482</v>
      </c>
      <c r="D99" s="606"/>
      <c r="E99" s="584" t="s">
        <v>482</v>
      </c>
      <c r="F99" s="606"/>
      <c r="G99" s="584" t="s">
        <v>482</v>
      </c>
      <c r="H99" s="607"/>
    </row>
    <row r="100" spans="1:8" ht="13.5" customHeight="1" outlineLevel="1" x14ac:dyDescent="0.2">
      <c r="A100" s="584" t="s">
        <v>483</v>
      </c>
      <c r="B100" s="606"/>
      <c r="C100" s="584" t="s">
        <v>483</v>
      </c>
      <c r="D100" s="606"/>
      <c r="E100" s="584" t="s">
        <v>483</v>
      </c>
      <c r="F100" s="606"/>
      <c r="G100" s="584" t="s">
        <v>483</v>
      </c>
      <c r="H100" s="607"/>
    </row>
    <row r="101" spans="1:8" ht="13.5" customHeight="1" outlineLevel="1" x14ac:dyDescent="0.2">
      <c r="A101" s="584" t="s">
        <v>484</v>
      </c>
      <c r="B101" s="606"/>
      <c r="C101" s="584" t="s">
        <v>484</v>
      </c>
      <c r="D101" s="606"/>
      <c r="E101" s="584" t="s">
        <v>484</v>
      </c>
      <c r="F101" s="606"/>
      <c r="G101" s="584" t="s">
        <v>484</v>
      </c>
      <c r="H101" s="607"/>
    </row>
    <row r="102" spans="1:8" ht="13.5" customHeight="1" outlineLevel="1" x14ac:dyDescent="0.2">
      <c r="A102" s="584" t="s">
        <v>485</v>
      </c>
      <c r="B102" s="606"/>
      <c r="C102" s="584" t="s">
        <v>485</v>
      </c>
      <c r="D102" s="606"/>
      <c r="E102" s="584" t="s">
        <v>485</v>
      </c>
      <c r="F102" s="606"/>
      <c r="G102" s="584" t="s">
        <v>485</v>
      </c>
      <c r="H102" s="607"/>
    </row>
    <row r="103" spans="1:8" ht="13.5" customHeight="1" outlineLevel="1" x14ac:dyDescent="0.2">
      <c r="A103" s="584" t="s">
        <v>486</v>
      </c>
      <c r="B103" s="606"/>
      <c r="C103" s="584" t="s">
        <v>486</v>
      </c>
      <c r="D103" s="606"/>
      <c r="E103" s="584" t="s">
        <v>486</v>
      </c>
      <c r="F103" s="606"/>
      <c r="G103" s="584" t="s">
        <v>486</v>
      </c>
      <c r="H103" s="607"/>
    </row>
    <row r="104" spans="1:8" ht="13.5" customHeight="1" outlineLevel="1" x14ac:dyDescent="0.2">
      <c r="A104" s="584" t="s">
        <v>487</v>
      </c>
      <c r="B104" s="606"/>
      <c r="C104" s="584" t="s">
        <v>487</v>
      </c>
      <c r="D104" s="606"/>
      <c r="E104" s="584" t="s">
        <v>487</v>
      </c>
      <c r="F104" s="606"/>
      <c r="G104" s="584" t="s">
        <v>487</v>
      </c>
      <c r="H104" s="607"/>
    </row>
    <row r="105" spans="1:8" ht="13.5" customHeight="1" outlineLevel="1" x14ac:dyDescent="0.2">
      <c r="A105" s="584" t="s">
        <v>488</v>
      </c>
      <c r="B105" s="606"/>
      <c r="C105" s="584" t="s">
        <v>488</v>
      </c>
      <c r="D105" s="606"/>
      <c r="E105" s="584" t="s">
        <v>488</v>
      </c>
      <c r="F105" s="606"/>
      <c r="G105" s="584" t="s">
        <v>488</v>
      </c>
      <c r="H105" s="607"/>
    </row>
    <row r="106" spans="1:8" ht="13.5" customHeight="1" outlineLevel="1" x14ac:dyDescent="0.2">
      <c r="A106" s="584" t="s">
        <v>489</v>
      </c>
      <c r="B106" s="606"/>
      <c r="C106" s="584" t="s">
        <v>489</v>
      </c>
      <c r="D106" s="606"/>
      <c r="E106" s="584" t="s">
        <v>489</v>
      </c>
      <c r="F106" s="606"/>
      <c r="G106" s="584" t="s">
        <v>489</v>
      </c>
      <c r="H106" s="607"/>
    </row>
    <row r="107" spans="1:8" ht="13.5" customHeight="1" outlineLevel="1" x14ac:dyDescent="0.2">
      <c r="A107" s="584" t="s">
        <v>490</v>
      </c>
      <c r="B107" s="606"/>
      <c r="C107" s="584" t="s">
        <v>490</v>
      </c>
      <c r="D107" s="606"/>
      <c r="E107" s="584" t="s">
        <v>490</v>
      </c>
      <c r="F107" s="606"/>
      <c r="G107" s="584" t="s">
        <v>490</v>
      </c>
      <c r="H107" s="607"/>
    </row>
    <row r="108" spans="1:8" ht="13.5" customHeight="1" outlineLevel="1" x14ac:dyDescent="0.2">
      <c r="A108" s="584" t="s">
        <v>491</v>
      </c>
      <c r="B108" s="606"/>
      <c r="C108" s="584" t="s">
        <v>491</v>
      </c>
      <c r="D108" s="606"/>
      <c r="E108" s="584" t="s">
        <v>491</v>
      </c>
      <c r="F108" s="606"/>
      <c r="G108" s="584" t="s">
        <v>491</v>
      </c>
      <c r="H108" s="607"/>
    </row>
    <row r="109" spans="1:8" ht="13.5" customHeight="1" outlineLevel="1" x14ac:dyDescent="0.2">
      <c r="A109" s="584" t="s">
        <v>492</v>
      </c>
      <c r="B109" s="606"/>
      <c r="C109" s="584" t="s">
        <v>492</v>
      </c>
      <c r="D109" s="606"/>
      <c r="E109" s="584" t="s">
        <v>492</v>
      </c>
      <c r="F109" s="606"/>
      <c r="G109" s="584" t="s">
        <v>492</v>
      </c>
      <c r="H109" s="607"/>
    </row>
    <row r="110" spans="1:8" ht="14.25" thickBot="1" x14ac:dyDescent="0.3">
      <c r="A110" s="585" t="s">
        <v>493</v>
      </c>
      <c r="B110" s="586">
        <f>SUM(B97:B109)</f>
        <v>0</v>
      </c>
      <c r="C110" s="585" t="s">
        <v>493</v>
      </c>
      <c r="D110" s="586">
        <f>SUM(D97:D109)</f>
        <v>0</v>
      </c>
      <c r="E110" s="585" t="s">
        <v>493</v>
      </c>
      <c r="F110" s="586">
        <f>SUM(F97:F109)</f>
        <v>0</v>
      </c>
      <c r="G110" s="585" t="s">
        <v>493</v>
      </c>
      <c r="H110" s="587">
        <f>SUM(H97:H109)</f>
        <v>0</v>
      </c>
    </row>
    <row r="111" spans="1:8" ht="14.25" thickBot="1" x14ac:dyDescent="0.3">
      <c r="A111" s="1435" t="s">
        <v>494</v>
      </c>
      <c r="B111" s="1436"/>
      <c r="C111" s="1436"/>
      <c r="D111" s="1436"/>
      <c r="E111" s="1436"/>
      <c r="F111" s="1436"/>
      <c r="G111" s="1437"/>
      <c r="H111" s="588">
        <f>IF((B110+D110+F110+H110)&gt;$F$3,"Demasiadas horas asignadas",(B110+D110+F110+H110))</f>
        <v>0</v>
      </c>
    </row>
    <row r="115" spans="1:8" ht="32.25" customHeight="1" x14ac:dyDescent="0.25">
      <c r="A115" s="568" t="s">
        <v>379</v>
      </c>
      <c r="B115" s="1425" t="s">
        <v>596</v>
      </c>
      <c r="C115" s="1425"/>
      <c r="D115" s="1425"/>
      <c r="E115" s="1419" t="str">
        <f>A3</f>
        <v>contratado 11</v>
      </c>
      <c r="F115" s="1420"/>
      <c r="G115" s="1426" t="s">
        <v>608</v>
      </c>
      <c r="H115" s="1427"/>
    </row>
    <row r="116" spans="1:8" ht="26.25" x14ac:dyDescent="0.25">
      <c r="A116" s="571">
        <f>H137*E11</f>
        <v>0</v>
      </c>
      <c r="B116" s="572"/>
      <c r="C116" s="572"/>
      <c r="D116" s="569" t="s">
        <v>402</v>
      </c>
      <c r="E116" s="570">
        <f>E90+1</f>
        <v>2019</v>
      </c>
      <c r="F116" s="570"/>
      <c r="G116" s="602" t="s">
        <v>609</v>
      </c>
      <c r="H116" s="603"/>
    </row>
    <row r="117" spans="1:8" ht="44.25" customHeight="1" x14ac:dyDescent="0.25">
      <c r="A117" s="574" t="s">
        <v>380</v>
      </c>
      <c r="B117" s="572"/>
      <c r="C117" s="572"/>
      <c r="D117" s="569"/>
      <c r="E117" s="570"/>
      <c r="F117" s="570"/>
      <c r="G117" s="575" t="s">
        <v>381</v>
      </c>
      <c r="H117" s="576">
        <f>'Planificación contratos'!D17</f>
        <v>20923.107847790277</v>
      </c>
    </row>
    <row r="118" spans="1:8" ht="18" x14ac:dyDescent="0.25">
      <c r="A118" s="571">
        <f>$A$40</f>
        <v>0</v>
      </c>
      <c r="B118" s="572"/>
      <c r="C118" s="572"/>
      <c r="D118" s="569"/>
      <c r="E118" s="570"/>
      <c r="F118" s="570"/>
      <c r="G118" s="577"/>
      <c r="H118" s="578"/>
    </row>
    <row r="119" spans="1:8" ht="16.5" customHeight="1" x14ac:dyDescent="0.2">
      <c r="A119" s="590" t="s">
        <v>611</v>
      </c>
      <c r="B119" s="590" t="s">
        <v>612</v>
      </c>
      <c r="C119" s="553" t="s">
        <v>611</v>
      </c>
      <c r="D119" s="553" t="s">
        <v>612</v>
      </c>
      <c r="E119" s="553" t="s">
        <v>611</v>
      </c>
      <c r="F119" s="553" t="s">
        <v>612</v>
      </c>
      <c r="G119" s="553" t="s">
        <v>611</v>
      </c>
      <c r="H119" s="553" t="s">
        <v>612</v>
      </c>
    </row>
    <row r="120" spans="1:8" ht="16.5" customHeight="1" thickBot="1" x14ac:dyDescent="0.25">
      <c r="A120" s="604"/>
      <c r="B120" s="605"/>
      <c r="C120" s="605"/>
      <c r="D120" s="605"/>
      <c r="E120" s="605"/>
      <c r="F120" s="605"/>
      <c r="G120" s="605"/>
      <c r="H120" s="605"/>
    </row>
    <row r="121" spans="1:8" ht="16.5" thickBot="1" x14ac:dyDescent="0.3">
      <c r="A121" s="1411" t="s">
        <v>474</v>
      </c>
      <c r="B121" s="1412"/>
      <c r="C121" s="1411" t="s">
        <v>475</v>
      </c>
      <c r="D121" s="1412"/>
      <c r="E121" s="1411" t="s">
        <v>476</v>
      </c>
      <c r="F121" s="1412"/>
      <c r="G121" s="1411" t="s">
        <v>477</v>
      </c>
      <c r="H121" s="1421"/>
    </row>
    <row r="122" spans="1:8" ht="13.5" outlineLevel="1" thickBot="1" x14ac:dyDescent="0.25">
      <c r="A122" s="583" t="s">
        <v>478</v>
      </c>
      <c r="B122" s="583" t="s">
        <v>479</v>
      </c>
      <c r="C122" s="583" t="s">
        <v>478</v>
      </c>
      <c r="D122" s="583" t="s">
        <v>479</v>
      </c>
      <c r="E122" s="583" t="s">
        <v>478</v>
      </c>
      <c r="F122" s="583" t="s">
        <v>479</v>
      </c>
      <c r="G122" s="583" t="s">
        <v>478</v>
      </c>
      <c r="H122" s="583" t="s">
        <v>479</v>
      </c>
    </row>
    <row r="123" spans="1:8" ht="13.5" outlineLevel="1" x14ac:dyDescent="0.2">
      <c r="A123" s="584" t="s">
        <v>480</v>
      </c>
      <c r="B123" s="606"/>
      <c r="C123" s="584" t="s">
        <v>480</v>
      </c>
      <c r="D123" s="606"/>
      <c r="E123" s="584" t="s">
        <v>480</v>
      </c>
      <c r="F123" s="606"/>
      <c r="G123" s="584" t="s">
        <v>480</v>
      </c>
      <c r="H123" s="607"/>
    </row>
    <row r="124" spans="1:8" ht="13.5" outlineLevel="1" x14ac:dyDescent="0.2">
      <c r="A124" s="584" t="s">
        <v>481</v>
      </c>
      <c r="B124" s="606"/>
      <c r="C124" s="584" t="s">
        <v>481</v>
      </c>
      <c r="D124" s="606"/>
      <c r="E124" s="584" t="s">
        <v>481</v>
      </c>
      <c r="F124" s="606"/>
      <c r="G124" s="584" t="s">
        <v>481</v>
      </c>
      <c r="H124" s="607"/>
    </row>
    <row r="125" spans="1:8" ht="13.5" outlineLevel="1" x14ac:dyDescent="0.2">
      <c r="A125" s="584" t="s">
        <v>482</v>
      </c>
      <c r="B125" s="606"/>
      <c r="C125" s="584" t="s">
        <v>482</v>
      </c>
      <c r="D125" s="606"/>
      <c r="E125" s="584" t="s">
        <v>482</v>
      </c>
      <c r="F125" s="606"/>
      <c r="G125" s="584" t="s">
        <v>482</v>
      </c>
      <c r="H125" s="607"/>
    </row>
    <row r="126" spans="1:8" ht="13.5" outlineLevel="1" x14ac:dyDescent="0.2">
      <c r="A126" s="584" t="s">
        <v>483</v>
      </c>
      <c r="B126" s="606"/>
      <c r="C126" s="584" t="s">
        <v>483</v>
      </c>
      <c r="D126" s="606"/>
      <c r="E126" s="584" t="s">
        <v>483</v>
      </c>
      <c r="F126" s="606"/>
      <c r="G126" s="584" t="s">
        <v>483</v>
      </c>
      <c r="H126" s="607"/>
    </row>
    <row r="127" spans="1:8" ht="13.5" outlineLevel="1" x14ac:dyDescent="0.2">
      <c r="A127" s="584" t="s">
        <v>484</v>
      </c>
      <c r="B127" s="606"/>
      <c r="C127" s="584" t="s">
        <v>484</v>
      </c>
      <c r="D127" s="606"/>
      <c r="E127" s="584" t="s">
        <v>484</v>
      </c>
      <c r="F127" s="606"/>
      <c r="G127" s="584" t="s">
        <v>484</v>
      </c>
      <c r="H127" s="607"/>
    </row>
    <row r="128" spans="1:8" ht="13.5" outlineLevel="1" x14ac:dyDescent="0.2">
      <c r="A128" s="584" t="s">
        <v>485</v>
      </c>
      <c r="B128" s="606"/>
      <c r="C128" s="584" t="s">
        <v>485</v>
      </c>
      <c r="D128" s="606"/>
      <c r="E128" s="584" t="s">
        <v>485</v>
      </c>
      <c r="F128" s="606"/>
      <c r="G128" s="584" t="s">
        <v>485</v>
      </c>
      <c r="H128" s="607"/>
    </row>
    <row r="129" spans="1:8" ht="13.5" outlineLevel="1" x14ac:dyDescent="0.2">
      <c r="A129" s="584" t="s">
        <v>486</v>
      </c>
      <c r="B129" s="606"/>
      <c r="C129" s="584" t="s">
        <v>486</v>
      </c>
      <c r="D129" s="606"/>
      <c r="E129" s="584" t="s">
        <v>486</v>
      </c>
      <c r="F129" s="606"/>
      <c r="G129" s="584" t="s">
        <v>486</v>
      </c>
      <c r="H129" s="607"/>
    </row>
    <row r="130" spans="1:8" ht="13.5" outlineLevel="1" x14ac:dyDescent="0.2">
      <c r="A130" s="584" t="s">
        <v>487</v>
      </c>
      <c r="B130" s="606"/>
      <c r="C130" s="584" t="s">
        <v>487</v>
      </c>
      <c r="D130" s="606"/>
      <c r="E130" s="584" t="s">
        <v>487</v>
      </c>
      <c r="F130" s="606"/>
      <c r="G130" s="584" t="s">
        <v>487</v>
      </c>
      <c r="H130" s="607"/>
    </row>
    <row r="131" spans="1:8" ht="13.5" outlineLevel="1" x14ac:dyDescent="0.2">
      <c r="A131" s="584" t="s">
        <v>488</v>
      </c>
      <c r="B131" s="606"/>
      <c r="C131" s="584" t="s">
        <v>488</v>
      </c>
      <c r="D131" s="606"/>
      <c r="E131" s="584" t="s">
        <v>488</v>
      </c>
      <c r="F131" s="606"/>
      <c r="G131" s="584" t="s">
        <v>488</v>
      </c>
      <c r="H131" s="607"/>
    </row>
    <row r="132" spans="1:8" ht="13.5" outlineLevel="1" x14ac:dyDescent="0.2">
      <c r="A132" s="584" t="s">
        <v>489</v>
      </c>
      <c r="B132" s="606"/>
      <c r="C132" s="584" t="s">
        <v>489</v>
      </c>
      <c r="D132" s="606"/>
      <c r="E132" s="584" t="s">
        <v>489</v>
      </c>
      <c r="F132" s="606"/>
      <c r="G132" s="584" t="s">
        <v>489</v>
      </c>
      <c r="H132" s="607"/>
    </row>
    <row r="133" spans="1:8" ht="13.5" outlineLevel="1" x14ac:dyDescent="0.2">
      <c r="A133" s="584" t="s">
        <v>490</v>
      </c>
      <c r="B133" s="606"/>
      <c r="C133" s="584" t="s">
        <v>490</v>
      </c>
      <c r="D133" s="606"/>
      <c r="E133" s="584" t="s">
        <v>490</v>
      </c>
      <c r="F133" s="606"/>
      <c r="G133" s="584" t="s">
        <v>490</v>
      </c>
      <c r="H133" s="607"/>
    </row>
    <row r="134" spans="1:8" ht="13.5" outlineLevel="1" x14ac:dyDescent="0.2">
      <c r="A134" s="584" t="s">
        <v>491</v>
      </c>
      <c r="B134" s="606"/>
      <c r="C134" s="584" t="s">
        <v>491</v>
      </c>
      <c r="D134" s="606"/>
      <c r="E134" s="584" t="s">
        <v>491</v>
      </c>
      <c r="F134" s="606"/>
      <c r="G134" s="584" t="s">
        <v>491</v>
      </c>
      <c r="H134" s="607"/>
    </row>
    <row r="135" spans="1:8" ht="13.5" outlineLevel="1" x14ac:dyDescent="0.2">
      <c r="A135" s="584" t="s">
        <v>492</v>
      </c>
      <c r="B135" s="606"/>
      <c r="C135" s="584" t="s">
        <v>492</v>
      </c>
      <c r="D135" s="606"/>
      <c r="E135" s="584" t="s">
        <v>492</v>
      </c>
      <c r="F135" s="606"/>
      <c r="G135" s="584" t="s">
        <v>492</v>
      </c>
      <c r="H135" s="607"/>
    </row>
    <row r="136" spans="1:8" ht="14.25" thickBot="1" x14ac:dyDescent="0.3">
      <c r="A136" s="585" t="s">
        <v>493</v>
      </c>
      <c r="B136" s="586">
        <f>SUM(B123:B135)</f>
        <v>0</v>
      </c>
      <c r="C136" s="585" t="s">
        <v>493</v>
      </c>
      <c r="D136" s="586">
        <f>SUM(D123:D135)</f>
        <v>0</v>
      </c>
      <c r="E136" s="585" t="s">
        <v>493</v>
      </c>
      <c r="F136" s="586">
        <f>SUM(F123:F135)</f>
        <v>0</v>
      </c>
      <c r="G136" s="585" t="s">
        <v>493</v>
      </c>
      <c r="H136" s="587">
        <f>SUM(H123:H135)</f>
        <v>0</v>
      </c>
    </row>
    <row r="137" spans="1:8" ht="14.25" thickBot="1" x14ac:dyDescent="0.3">
      <c r="A137" s="1435" t="s">
        <v>494</v>
      </c>
      <c r="B137" s="1436"/>
      <c r="C137" s="1436"/>
      <c r="D137" s="1436"/>
      <c r="E137" s="1436"/>
      <c r="F137" s="1436"/>
      <c r="G137" s="1437"/>
      <c r="H137" s="588">
        <f>IF((B136+D136+F136+H136)&gt;$F$3,"Demasiadas horas asignadas",(B136+D136+F136+H136))</f>
        <v>0</v>
      </c>
    </row>
    <row r="138" spans="1:8" ht="13.5" x14ac:dyDescent="0.25">
      <c r="A138" s="591"/>
      <c r="B138" s="591"/>
      <c r="C138" s="591"/>
      <c r="D138" s="591"/>
      <c r="E138" s="591"/>
      <c r="F138" s="591"/>
      <c r="G138" s="591"/>
      <c r="H138" s="592"/>
    </row>
    <row r="139" spans="1:8" ht="13.5" x14ac:dyDescent="0.25">
      <c r="A139" s="591"/>
      <c r="B139" s="591"/>
      <c r="C139" s="591"/>
      <c r="D139" s="591"/>
      <c r="E139" s="591"/>
      <c r="F139" s="591"/>
      <c r="G139" s="591"/>
      <c r="H139" s="592"/>
    </row>
    <row r="140" spans="1:8" ht="13.5" x14ac:dyDescent="0.25">
      <c r="A140" s="591"/>
      <c r="B140" s="591"/>
      <c r="C140" s="591"/>
      <c r="D140" s="591"/>
      <c r="E140" s="591"/>
      <c r="F140" s="591"/>
      <c r="G140" s="591"/>
      <c r="H140" s="592"/>
    </row>
    <row r="143" spans="1:8" ht="18" x14ac:dyDescent="0.25">
      <c r="B143" s="1425" t="s">
        <v>598</v>
      </c>
      <c r="C143" s="1425"/>
      <c r="D143" s="1425"/>
      <c r="E143" s="1431" t="str">
        <f>A3</f>
        <v>contratado 11</v>
      </c>
      <c r="F143" s="1431"/>
    </row>
    <row r="144" spans="1:8" ht="13.5" thickBot="1" x14ac:dyDescent="0.25">
      <c r="F144" s="567"/>
    </row>
    <row r="145" spans="1:7" ht="16.5" customHeight="1" thickBot="1" x14ac:dyDescent="0.25">
      <c r="A145" s="1438" t="s">
        <v>519</v>
      </c>
      <c r="B145" s="1439"/>
      <c r="C145" s="1439"/>
      <c r="D145" s="1439"/>
      <c r="E145" s="1439"/>
      <c r="F145" s="1439"/>
      <c r="G145" s="1440"/>
    </row>
    <row r="146" spans="1:7" ht="26.25" customHeight="1" outlineLevel="1" thickBot="1" x14ac:dyDescent="0.25">
      <c r="A146" s="1416" t="s">
        <v>496</v>
      </c>
      <c r="B146" s="1417"/>
      <c r="C146" s="1417"/>
      <c r="D146" s="1417"/>
      <c r="E146" s="1418"/>
      <c r="F146" s="593" t="s">
        <v>497</v>
      </c>
      <c r="G146" s="594" t="s">
        <v>495</v>
      </c>
    </row>
    <row r="147" spans="1:7" outlineLevel="1" x14ac:dyDescent="0.2">
      <c r="A147" s="1402" t="s">
        <v>599</v>
      </c>
      <c r="B147" s="1403"/>
      <c r="C147" s="1403"/>
      <c r="D147" s="1403"/>
      <c r="E147" s="1404"/>
      <c r="F147" s="608"/>
      <c r="G147" s="595">
        <f>$D$8-F147</f>
        <v>2944.027397260274</v>
      </c>
    </row>
    <row r="148" spans="1:7" outlineLevel="1" x14ac:dyDescent="0.2">
      <c r="A148" s="1413"/>
      <c r="B148" s="1414"/>
      <c r="C148" s="1414"/>
      <c r="D148" s="1414"/>
      <c r="E148" s="1415"/>
      <c r="F148" s="609"/>
      <c r="G148" s="596">
        <f t="shared" ref="G148:G153" si="0">IF(F148&gt;0,(G147-F148), )</f>
        <v>0</v>
      </c>
    </row>
    <row r="149" spans="1:7" outlineLevel="1" x14ac:dyDescent="0.2">
      <c r="A149" s="1413"/>
      <c r="B149" s="1414"/>
      <c r="C149" s="1414"/>
      <c r="D149" s="1414"/>
      <c r="E149" s="1415"/>
      <c r="F149" s="610"/>
      <c r="G149" s="596">
        <f t="shared" si="0"/>
        <v>0</v>
      </c>
    </row>
    <row r="150" spans="1:7" outlineLevel="1" x14ac:dyDescent="0.2">
      <c r="A150" s="1405"/>
      <c r="B150" s="1406"/>
      <c r="C150" s="1406"/>
      <c r="D150" s="1406"/>
      <c r="E150" s="1407"/>
      <c r="F150" s="611"/>
      <c r="G150" s="596">
        <f t="shared" si="0"/>
        <v>0</v>
      </c>
    </row>
    <row r="151" spans="1:7" outlineLevel="1" x14ac:dyDescent="0.2">
      <c r="A151" s="1405"/>
      <c r="B151" s="1406"/>
      <c r="C151" s="1406"/>
      <c r="D151" s="1406"/>
      <c r="E151" s="1407"/>
      <c r="F151" s="612"/>
      <c r="G151" s="596">
        <f t="shared" si="0"/>
        <v>0</v>
      </c>
    </row>
    <row r="152" spans="1:7" outlineLevel="1" x14ac:dyDescent="0.2">
      <c r="A152" s="1432"/>
      <c r="B152" s="1433"/>
      <c r="C152" s="1433"/>
      <c r="D152" s="1433"/>
      <c r="E152" s="1434"/>
      <c r="F152" s="612"/>
      <c r="G152" s="596">
        <f t="shared" si="0"/>
        <v>0</v>
      </c>
    </row>
    <row r="153" spans="1:7" ht="13.5" outlineLevel="1" thickBot="1" x14ac:dyDescent="0.25">
      <c r="A153" s="1428"/>
      <c r="B153" s="1429"/>
      <c r="C153" s="1429"/>
      <c r="D153" s="1429"/>
      <c r="E153" s="1430"/>
      <c r="F153" s="613"/>
      <c r="G153" s="597">
        <f t="shared" si="0"/>
        <v>0</v>
      </c>
    </row>
    <row r="155" spans="1:7" ht="20.25" x14ac:dyDescent="0.3">
      <c r="G155" s="598">
        <f>D8-(SUM(F147:F153))</f>
        <v>2944.027397260274</v>
      </c>
    </row>
  </sheetData>
  <sheetProtection selectLockedCells="1"/>
  <mergeCells count="77">
    <mergeCell ref="A150:E150"/>
    <mergeCell ref="A151:E151"/>
    <mergeCell ref="A152:E152"/>
    <mergeCell ref="A153:E153"/>
    <mergeCell ref="A146:E146"/>
    <mergeCell ref="A147:E147"/>
    <mergeCell ref="A148:E148"/>
    <mergeCell ref="A149:E149"/>
    <mergeCell ref="A137:G137"/>
    <mergeCell ref="B143:D143"/>
    <mergeCell ref="E143:F143"/>
    <mergeCell ref="A145:G145"/>
    <mergeCell ref="A121:B121"/>
    <mergeCell ref="C121:D121"/>
    <mergeCell ref="E121:F121"/>
    <mergeCell ref="G121:H121"/>
    <mergeCell ref="A111:G111"/>
    <mergeCell ref="B115:D115"/>
    <mergeCell ref="E115:F115"/>
    <mergeCell ref="G115:H115"/>
    <mergeCell ref="A95:B95"/>
    <mergeCell ref="C95:D95"/>
    <mergeCell ref="E95:F95"/>
    <mergeCell ref="G95:H95"/>
    <mergeCell ref="A85:G85"/>
    <mergeCell ref="B89:D89"/>
    <mergeCell ref="E89:F89"/>
    <mergeCell ref="G89:H89"/>
    <mergeCell ref="A69:B69"/>
    <mergeCell ref="C69:D69"/>
    <mergeCell ref="E69:F69"/>
    <mergeCell ref="G69:H69"/>
    <mergeCell ref="A59:G59"/>
    <mergeCell ref="B63:D63"/>
    <mergeCell ref="E63:F63"/>
    <mergeCell ref="G63:H63"/>
    <mergeCell ref="G37:H37"/>
    <mergeCell ref="A43:B43"/>
    <mergeCell ref="C43:D43"/>
    <mergeCell ref="E43:F43"/>
    <mergeCell ref="G43:H43"/>
    <mergeCell ref="B35:E35"/>
    <mergeCell ref="B37:D37"/>
    <mergeCell ref="E37:F37"/>
    <mergeCell ref="A19:B19"/>
    <mergeCell ref="A20:B20"/>
    <mergeCell ref="A21:B21"/>
    <mergeCell ref="A22:B22"/>
    <mergeCell ref="A27:A29"/>
    <mergeCell ref="B27:B29"/>
    <mergeCell ref="D6:E6"/>
    <mergeCell ref="A8:A10"/>
    <mergeCell ref="B8:B10"/>
    <mergeCell ref="G9:H9"/>
    <mergeCell ref="A23:B23"/>
    <mergeCell ref="C17:H17"/>
    <mergeCell ref="G13:H13"/>
    <mergeCell ref="A18:B18"/>
    <mergeCell ref="C18:F18"/>
    <mergeCell ref="G18:H18"/>
    <mergeCell ref="A1:H1"/>
    <mergeCell ref="A2:B2"/>
    <mergeCell ref="A3:B3"/>
    <mergeCell ref="D5:E5"/>
    <mergeCell ref="G5:H5"/>
    <mergeCell ref="K28:K29"/>
    <mergeCell ref="L28:L29"/>
    <mergeCell ref="C27:C29"/>
    <mergeCell ref="D27:D29"/>
    <mergeCell ref="E27:E29"/>
    <mergeCell ref="F27:I27"/>
    <mergeCell ref="J27:L27"/>
    <mergeCell ref="F28:F29"/>
    <mergeCell ref="G28:G29"/>
    <mergeCell ref="H28:H29"/>
    <mergeCell ref="I28:I29"/>
    <mergeCell ref="J28:J29"/>
  </mergeCells>
  <phoneticPr fontId="3" type="noConversion"/>
  <conditionalFormatting sqref="G155">
    <cfRule type="cellIs" dxfId="50" priority="3" stopIfTrue="1" operator="greaterThan">
      <formula>0</formula>
    </cfRule>
  </conditionalFormatting>
  <conditionalFormatting sqref="G147:G153">
    <cfRule type="cellIs" dxfId="49" priority="4" stopIfTrue="1" operator="equal">
      <formula>0</formula>
    </cfRule>
  </conditionalFormatting>
  <conditionalFormatting sqref="H8">
    <cfRule type="cellIs" dxfId="48" priority="1" stopIfTrue="1" operator="lessThan">
      <formula>0</formula>
    </cfRule>
    <cfRule type="cellIs" priority="2" stopIfTrue="1" operator="lessThan">
      <formula>0</formula>
    </cfRule>
  </conditionalFormatting>
  <dataValidations count="9">
    <dataValidation type="list" allowBlank="1" showInputMessage="1" showErrorMessage="1" sqref="D6:E6">
      <formula1>"CONTRATO,BECA"</formula1>
    </dataValidation>
    <dataValidation type="list" allowBlank="1" showInputMessage="1" showErrorMessage="1" sqref="E14">
      <formula1>"Propio,Externo"</formula1>
    </dataValidation>
    <dataValidation type="whole" operator="greaterThan" allowBlank="1" showErrorMessage="1" errorTitle="NÚMERO DE HORAS" error="Esta casilla sólo admite números enteros mayores que cero. " promptTitle="Horas imputadas por tarea" prompt="Señale el número de horas totales que se imputan al proyecto para esta tarea y para la persona que se declara." sqref="F147:F153">
      <formula1>0</formula1>
    </dataValidation>
    <dataValidation type="list" allowBlank="1" showInputMessage="1" showErrorMessage="1" sqref="G37:H37 G63:H63 G89:H89 G115:H115">
      <formula1>"PLANIFICACIÓN INICIAL,MODIFICACION 1,MODIFICACIÓN 2,MODIFICACIÓN 3"</formula1>
    </dataValidation>
    <dataValidation type="list" allowBlank="1" showErrorMessage="1" errorTitle="Escoja una tarea de la lista" error="Si la lista de tareas o su carga horaria han cambiado, por favor, comuníquelo a la OTRI-UCM en el 6472." promptTitle="Asignación de tareas" prompt="Declare la tarea de investigación en la que ha participado la persona cuyas horas se declaran. Sólo puede escoger entre las tareas del listado, que coinciden con las declaradas en la solicitud." sqref="A147:E153">
      <formula1>TAREAS</formula1>
    </dataValidation>
    <dataValidation type="list" showInputMessage="1" showErrorMessage="1" sqref="D3">
      <formula1>CATPROF</formula1>
    </dataValidation>
    <dataValidation type="date" operator="lessThanOrEqual" allowBlank="1" showInputMessage="1" showErrorMessage="1" errorTitle="ERROR EN FECHA" error="La fecha de finalización del último trimestre presupuestado no puede superar la del final del proyecto. " sqref="H120">
      <formula1>B14</formula1>
    </dataValidation>
    <dataValidation type="date" operator="greaterThan" allowBlank="1" showInputMessage="1" showErrorMessage="1" errorTitle="ERROR EN FECHA" error="Debe introducir un valor posterior a fecha fin del último trimestre presupuestado_x000a_" sqref="A120 A68 A94">
      <formula1>H42</formula1>
    </dataValidation>
    <dataValidation type="date" operator="greaterThanOrEqual" allowBlank="1" showInputMessage="1" showErrorMessage="1" errorTitle="ERROR EN FECHA " error="Debe introducir una fecha que sea igual o posterior a la fecha de inicio del proyecto" sqref="A42">
      <formula1>B13</formula1>
    </dataValidation>
  </dataValidations>
  <hyperlinks>
    <hyperlink ref="A18:B18" location="'Planificación contratos'!A1" display="Volver a planificación de contratos"/>
  </hyperlinks>
  <pageMargins left="0.75" right="0.75" top="1" bottom="1" header="0" footer="0"/>
  <headerFooter alignWithMargins="0"/>
  <drawing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8"/>
  </sheetPr>
  <dimension ref="A1:N155"/>
  <sheetViews>
    <sheetView showGridLines="0" zoomScale="70" workbookViewId="0">
      <selection sqref="A1:H1"/>
    </sheetView>
  </sheetViews>
  <sheetFormatPr baseColWidth="10" defaultColWidth="11.42578125" defaultRowHeight="12.75" outlineLevelRow="1" x14ac:dyDescent="0.2"/>
  <cols>
    <col min="1" max="8" width="22.7109375" style="553" customWidth="1"/>
    <col min="9" max="9" width="17.140625" style="548" bestFit="1" customWidth="1"/>
    <col min="10" max="10" width="29.140625" style="548" bestFit="1" customWidth="1"/>
    <col min="11" max="11" width="13.42578125" style="548" bestFit="1" customWidth="1"/>
    <col min="12" max="12" width="14.85546875" style="548" bestFit="1" customWidth="1"/>
    <col min="13" max="13" width="13.42578125" style="548" bestFit="1" customWidth="1"/>
    <col min="14" max="16384" width="11.42578125" style="548"/>
  </cols>
  <sheetData>
    <row r="1" spans="1:10" ht="61.5" customHeight="1" thickBot="1" x14ac:dyDescent="0.25">
      <c r="A1" s="1441" t="s">
        <v>597</v>
      </c>
      <c r="B1" s="1442"/>
      <c r="C1" s="1442"/>
      <c r="D1" s="1442"/>
      <c r="E1" s="1442"/>
      <c r="F1" s="1442"/>
      <c r="G1" s="1442"/>
      <c r="H1" s="1442"/>
    </row>
    <row r="2" spans="1:10" ht="14.25" customHeight="1" thickBot="1" x14ac:dyDescent="0.25">
      <c r="A2" s="1438" t="s">
        <v>226</v>
      </c>
      <c r="B2" s="1448"/>
      <c r="C2" s="549" t="s">
        <v>468</v>
      </c>
      <c r="D2" s="550" t="s">
        <v>469</v>
      </c>
      <c r="E2" s="551" t="s">
        <v>470</v>
      </c>
      <c r="F2" s="551" t="s">
        <v>471</v>
      </c>
      <c r="G2" s="551" t="s">
        <v>472</v>
      </c>
      <c r="H2" s="551" t="s">
        <v>473</v>
      </c>
    </row>
    <row r="3" spans="1:10" ht="15.75" thickBot="1" x14ac:dyDescent="0.25">
      <c r="A3" s="1449" t="s">
        <v>554</v>
      </c>
      <c r="B3" s="1450"/>
      <c r="C3" s="599"/>
      <c r="D3" s="600" t="s">
        <v>228</v>
      </c>
      <c r="E3" s="600"/>
      <c r="F3" s="552">
        <f>IF($E$14="Propio",987,1470)</f>
        <v>1470</v>
      </c>
      <c r="G3" s="741">
        <f>B30</f>
        <v>40909</v>
      </c>
      <c r="H3" s="741">
        <f>C30</f>
        <v>41639</v>
      </c>
    </row>
    <row r="4" spans="1:10" ht="27" thickBot="1" x14ac:dyDescent="0.25">
      <c r="A4" s="546"/>
      <c r="B4" s="547"/>
      <c r="C4" s="547"/>
      <c r="D4" s="547"/>
      <c r="E4" s="547"/>
      <c r="F4" s="547"/>
      <c r="G4" s="547"/>
      <c r="H4" s="547"/>
    </row>
    <row r="5" spans="1:10" ht="16.5" thickBot="1" x14ac:dyDescent="0.3">
      <c r="A5" s="210" t="s">
        <v>635</v>
      </c>
      <c r="B5" s="211">
        <f>'Solicitud para cumplimentar'!B4:J4</f>
        <v>0</v>
      </c>
      <c r="D5" s="1446" t="s">
        <v>382</v>
      </c>
      <c r="E5" s="1447"/>
      <c r="G5" s="1452" t="s">
        <v>772</v>
      </c>
      <c r="H5" s="1452"/>
      <c r="I5" s="566"/>
      <c r="J5" s="355"/>
    </row>
    <row r="6" spans="1:10" ht="32.25" thickBot="1" x14ac:dyDescent="0.3">
      <c r="A6" s="213" t="s">
        <v>636</v>
      </c>
      <c r="B6" s="214">
        <f>'Solicitud para cumplimentar'!B6:M6</f>
        <v>0</v>
      </c>
      <c r="D6" s="1444"/>
      <c r="E6" s="1445"/>
      <c r="G6" s="554" t="s">
        <v>766</v>
      </c>
      <c r="H6" s="555" t="s">
        <v>767</v>
      </c>
    </row>
    <row r="7" spans="1:10" ht="32.25" thickBot="1" x14ac:dyDescent="0.3">
      <c r="A7" s="213" t="s">
        <v>637</v>
      </c>
      <c r="B7" s="214">
        <f>'Solicitud para cumplimentar'!B8:M8</f>
        <v>0</v>
      </c>
      <c r="D7" s="554" t="s">
        <v>600</v>
      </c>
      <c r="E7" s="555" t="s">
        <v>518</v>
      </c>
      <c r="G7" s="742">
        <f>$K$30</f>
        <v>2944.027397260274</v>
      </c>
      <c r="H7" s="743">
        <f>$H$59+$H$85+$H$111+$H$137</f>
        <v>0</v>
      </c>
    </row>
    <row r="8" spans="1:10" ht="33" thickBot="1" x14ac:dyDescent="0.35">
      <c r="A8" s="1443" t="s">
        <v>638</v>
      </c>
      <c r="B8" s="1451">
        <f>'Solicitud para cumplimentar'!B7:M7</f>
        <v>0</v>
      </c>
      <c r="C8" s="556"/>
      <c r="D8" s="557">
        <f>K30</f>
        <v>2944.027397260274</v>
      </c>
      <c r="E8" s="557">
        <f>SUM(F147:F153)</f>
        <v>0</v>
      </c>
      <c r="G8" s="555" t="s">
        <v>770</v>
      </c>
      <c r="H8" s="744">
        <f>G7-H7</f>
        <v>2944.027397260274</v>
      </c>
    </row>
    <row r="9" spans="1:10" ht="30.75" customHeight="1" thickBot="1" x14ac:dyDescent="0.3">
      <c r="A9" s="1443"/>
      <c r="B9" s="1451"/>
      <c r="G9" s="1453" t="s">
        <v>773</v>
      </c>
      <c r="H9" s="1453"/>
    </row>
    <row r="10" spans="1:10" ht="32.25" thickBot="1" x14ac:dyDescent="0.3">
      <c r="A10" s="1443"/>
      <c r="B10" s="1451"/>
      <c r="D10" s="554" t="s">
        <v>601</v>
      </c>
      <c r="E10" s="558">
        <f>'Planificación contratos'!D10</f>
        <v>60000</v>
      </c>
      <c r="G10" s="745" t="s">
        <v>769</v>
      </c>
      <c r="H10" s="555" t="s">
        <v>775</v>
      </c>
    </row>
    <row r="11" spans="1:10" ht="32.25" thickBot="1" x14ac:dyDescent="0.3">
      <c r="A11" s="213" t="s">
        <v>671</v>
      </c>
      <c r="B11" s="214">
        <f>'Solicitud para cumplimentar'!B9:M9</f>
        <v>0</v>
      </c>
      <c r="D11" s="554" t="s">
        <v>602</v>
      </c>
      <c r="E11" s="558">
        <f>J30</f>
        <v>13.461151902621513</v>
      </c>
      <c r="G11" s="748">
        <f>$L$30</f>
        <v>39630</v>
      </c>
      <c r="H11" s="746">
        <f>$A$40</f>
        <v>0</v>
      </c>
    </row>
    <row r="12" spans="1:10" ht="48.75" thickBot="1" x14ac:dyDescent="0.35">
      <c r="A12" s="213" t="s">
        <v>375</v>
      </c>
      <c r="B12" s="214"/>
      <c r="D12" s="554" t="s">
        <v>603</v>
      </c>
      <c r="E12" s="559">
        <f>E11*D8</f>
        <v>39630</v>
      </c>
      <c r="G12" s="555" t="s">
        <v>771</v>
      </c>
      <c r="H12" s="747">
        <f>G11-H11</f>
        <v>39630</v>
      </c>
      <c r="J12" s="354"/>
    </row>
    <row r="13" spans="1:10" ht="48.75" customHeight="1" thickBot="1" x14ac:dyDescent="0.3">
      <c r="A13" s="213" t="s">
        <v>376</v>
      </c>
      <c r="B13" s="215">
        <f>'Solicitud para cumplimentar'!C11</f>
        <v>0</v>
      </c>
      <c r="D13" s="554" t="s">
        <v>604</v>
      </c>
      <c r="E13" s="558">
        <f>'Planificación contratos'!G10</f>
        <v>37519.876322622069</v>
      </c>
      <c r="G13" s="1453" t="s">
        <v>774</v>
      </c>
      <c r="H13" s="1453"/>
    </row>
    <row r="14" spans="1:10" ht="48.75" thickBot="1" x14ac:dyDescent="0.35">
      <c r="A14" s="216" t="s">
        <v>377</v>
      </c>
      <c r="B14" s="217">
        <f>'Solicitud para cumplimentar'!F11</f>
        <v>0</v>
      </c>
      <c r="D14" s="554" t="s">
        <v>517</v>
      </c>
      <c r="E14" s="601" t="s">
        <v>768</v>
      </c>
      <c r="G14" s="555" t="s">
        <v>771</v>
      </c>
      <c r="H14" s="747">
        <f>$D$8-$E$8</f>
        <v>2944.027397260274</v>
      </c>
      <c r="I14" s="757"/>
      <c r="J14" s="758"/>
    </row>
    <row r="15" spans="1:10" ht="31.5" x14ac:dyDescent="0.25">
      <c r="A15" s="218" t="s">
        <v>445</v>
      </c>
      <c r="B15" s="219" t="str">
        <f>'Programación,alta,seguimiento'!B12</f>
        <v>numero</v>
      </c>
    </row>
    <row r="16" spans="1:10" ht="15.75" x14ac:dyDescent="0.25">
      <c r="A16" s="218"/>
      <c r="B16" s="219"/>
    </row>
    <row r="17" spans="1:14" ht="15" x14ac:dyDescent="0.2">
      <c r="A17" s="548"/>
      <c r="B17" s="548"/>
      <c r="C17" s="1346" t="s">
        <v>336</v>
      </c>
      <c r="D17" s="1346"/>
      <c r="E17" s="1346"/>
      <c r="F17" s="1346"/>
      <c r="G17" s="1346"/>
      <c r="H17" s="1346"/>
    </row>
    <row r="18" spans="1:14" ht="18.75" thickBot="1" x14ac:dyDescent="0.3">
      <c r="A18" s="1454" t="s">
        <v>298</v>
      </c>
      <c r="B18" s="1455"/>
      <c r="C18" s="1478" t="s">
        <v>479</v>
      </c>
      <c r="D18" s="1479"/>
      <c r="E18" s="1479"/>
      <c r="F18" s="1480"/>
      <c r="G18" s="1478" t="s">
        <v>335</v>
      </c>
      <c r="H18" s="1480"/>
    </row>
    <row r="19" spans="1:14" ht="31.5" x14ac:dyDescent="0.2">
      <c r="A19" s="1457" t="str">
        <f>'Planificación contratos'!A21</f>
        <v>Categoría profesional</v>
      </c>
      <c r="B19" s="1458"/>
      <c r="C19" s="560" t="str">
        <f>'Planificación contratos'!C21</f>
        <v>Nº contratos</v>
      </c>
      <c r="D19" s="561" t="str">
        <f>'Planificación contratos'!D21</f>
        <v xml:space="preserve">Nº de horas </v>
      </c>
      <c r="E19" s="561" t="str">
        <f>'Planificación contratos'!E21</f>
        <v>Nº horas concedidas</v>
      </c>
      <c r="F19" s="562" t="str">
        <f>'Planificación contratos'!F21</f>
        <v>Remanente horas</v>
      </c>
      <c r="G19" s="563" t="str">
        <f>'Planificación contratos'!G21</f>
        <v>Gasto total contratos</v>
      </c>
      <c r="H19" s="564" t="str">
        <f>'Planificación contratos'!H21</f>
        <v>Precio / hora MEDIO</v>
      </c>
      <c r="J19" s="565"/>
      <c r="K19" s="565"/>
      <c r="L19" s="565"/>
      <c r="M19" s="565"/>
      <c r="N19" s="565"/>
    </row>
    <row r="20" spans="1:14" x14ac:dyDescent="0.2">
      <c r="A20" s="1349" t="str">
        <f>'Planificación contratos'!A22</f>
        <v>DOCTOR</v>
      </c>
      <c r="B20" s="1350"/>
      <c r="C20" s="511">
        <f>'Planificación contratos'!C22</f>
        <v>30</v>
      </c>
      <c r="D20" s="536">
        <f>'Planificación contratos'!D22</f>
        <v>88320.821917808222</v>
      </c>
      <c r="E20" s="543">
        <f>'Planificación contratos'!E22</f>
        <v>0</v>
      </c>
      <c r="F20" s="512">
        <f>'Planificación contratos'!F22</f>
        <v>-88320.821917808222</v>
      </c>
      <c r="G20" s="497">
        <f>'Planificación contratos'!G22</f>
        <v>1188900</v>
      </c>
      <c r="H20" s="502">
        <f>'Planificación contratos'!H22</f>
        <v>13.461151902621513</v>
      </c>
    </row>
    <row r="21" spans="1:14" ht="16.5" customHeight="1" x14ac:dyDescent="0.2">
      <c r="A21" s="1351" t="str">
        <f>'Planificación contratos'!A23</f>
        <v>LICENCIADO / INGENIERO</v>
      </c>
      <c r="B21" s="1352"/>
      <c r="C21" s="499">
        <f>'Planificación contratos'!C23</f>
        <v>0</v>
      </c>
      <c r="D21" s="537">
        <f>'Planificación contratos'!D23</f>
        <v>0</v>
      </c>
      <c r="E21" s="544">
        <f>'Planificación contratos'!E23</f>
        <v>0</v>
      </c>
      <c r="F21" s="508">
        <f>'Planificación contratos'!F23</f>
        <v>0</v>
      </c>
      <c r="G21" s="498">
        <f>'Planificación contratos'!G23</f>
        <v>0</v>
      </c>
      <c r="H21" s="503">
        <f>'Planificación contratos'!H23</f>
        <v>0</v>
      </c>
    </row>
    <row r="22" spans="1:14" ht="16.5" customHeight="1" x14ac:dyDescent="0.2">
      <c r="A22" s="1351" t="str">
        <f>'Planificación contratos'!A24</f>
        <v>DIPLOMADO/ INGENIERO TÉCNICO</v>
      </c>
      <c r="B22" s="1352"/>
      <c r="C22" s="500">
        <f>'Planificación contratos'!C24</f>
        <v>0</v>
      </c>
      <c r="D22" s="538">
        <f>'Planificación contratos'!D24</f>
        <v>0</v>
      </c>
      <c r="E22" s="544">
        <f>'Planificación contratos'!E24</f>
        <v>0</v>
      </c>
      <c r="F22" s="509">
        <f>'Planificación contratos'!F24</f>
        <v>0</v>
      </c>
      <c r="G22" s="498">
        <f>'Planificación contratos'!G24</f>
        <v>0</v>
      </c>
      <c r="H22" s="503">
        <f>'Planificación contratos'!H24</f>
        <v>0</v>
      </c>
    </row>
    <row r="23" spans="1:14" s="565" customFormat="1" ht="16.5" customHeight="1" thickBot="1" x14ac:dyDescent="0.25">
      <c r="A23" s="1354" t="str">
        <f>'Planificación contratos'!A25</f>
        <v>ENSEÑANZAS MEDIAS</v>
      </c>
      <c r="B23" s="1355"/>
      <c r="C23" s="506">
        <f>'Planificación contratos'!C25</f>
        <v>0</v>
      </c>
      <c r="D23" s="539">
        <f>'Planificación contratos'!D25</f>
        <v>0</v>
      </c>
      <c r="E23" s="545">
        <f>'Planificación contratos'!E25</f>
        <v>0</v>
      </c>
      <c r="F23" s="510">
        <f>'Planificación contratos'!F25</f>
        <v>0</v>
      </c>
      <c r="G23" s="507">
        <f>'Planificación contratos'!G25</f>
        <v>0</v>
      </c>
      <c r="H23" s="501">
        <f>'Planificación contratos'!H25</f>
        <v>0</v>
      </c>
    </row>
    <row r="24" spans="1:14" x14ac:dyDescent="0.2">
      <c r="A24" s="548"/>
      <c r="B24" s="548"/>
      <c r="C24" s="548"/>
      <c r="D24" s="548"/>
      <c r="E24" s="548"/>
      <c r="F24" s="548"/>
      <c r="G24" s="548"/>
      <c r="H24" s="548"/>
    </row>
    <row r="25" spans="1:14" x14ac:dyDescent="0.2">
      <c r="A25" s="548"/>
      <c r="B25" s="548"/>
      <c r="C25" s="548"/>
      <c r="D25" s="548"/>
      <c r="E25" s="548"/>
      <c r="F25" s="548"/>
      <c r="G25" s="548"/>
      <c r="H25" s="548"/>
    </row>
    <row r="26" spans="1:14" ht="13.5" thickBot="1" x14ac:dyDescent="0.25">
      <c r="A26" s="548"/>
      <c r="B26" s="548"/>
      <c r="C26" s="548"/>
      <c r="D26" s="548"/>
      <c r="E26" s="548"/>
      <c r="F26" s="548"/>
      <c r="G26" s="548"/>
      <c r="H26" s="548"/>
    </row>
    <row r="27" spans="1:14" ht="13.5" thickBot="1" x14ac:dyDescent="0.25">
      <c r="A27" s="1408" t="s">
        <v>68</v>
      </c>
      <c r="B27" s="1470" t="s">
        <v>69</v>
      </c>
      <c r="C27" s="1467" t="s">
        <v>70</v>
      </c>
      <c r="D27" s="1461" t="s">
        <v>71</v>
      </c>
      <c r="E27" s="1464" t="s">
        <v>76</v>
      </c>
      <c r="F27" s="1473" t="s">
        <v>72</v>
      </c>
      <c r="G27" s="1474"/>
      <c r="H27" s="1474"/>
      <c r="I27" s="1475"/>
      <c r="J27" s="1473" t="s">
        <v>73</v>
      </c>
      <c r="K27" s="1474"/>
      <c r="L27" s="1475"/>
    </row>
    <row r="28" spans="1:14" x14ac:dyDescent="0.2">
      <c r="A28" s="1409"/>
      <c r="B28" s="1471"/>
      <c r="C28" s="1468"/>
      <c r="D28" s="1462"/>
      <c r="E28" s="1465"/>
      <c r="F28" s="1476" t="s">
        <v>77</v>
      </c>
      <c r="G28" s="1462" t="s">
        <v>74</v>
      </c>
      <c r="H28" s="1462" t="s">
        <v>78</v>
      </c>
      <c r="I28" s="1459" t="s">
        <v>75</v>
      </c>
      <c r="J28" s="1409" t="s">
        <v>79</v>
      </c>
      <c r="K28" s="1462" t="s">
        <v>81</v>
      </c>
      <c r="L28" s="1459" t="s">
        <v>80</v>
      </c>
    </row>
    <row r="29" spans="1:14" ht="13.5" thickBot="1" x14ac:dyDescent="0.25">
      <c r="A29" s="1410"/>
      <c r="B29" s="1472"/>
      <c r="C29" s="1469"/>
      <c r="D29" s="1463"/>
      <c r="E29" s="1466"/>
      <c r="F29" s="1477"/>
      <c r="G29" s="1463"/>
      <c r="H29" s="1463"/>
      <c r="I29" s="1460"/>
      <c r="J29" s="1410"/>
      <c r="K29" s="1463"/>
      <c r="L29" s="1460"/>
    </row>
    <row r="30" spans="1:14" x14ac:dyDescent="0.2">
      <c r="A30" s="665">
        <f>F3</f>
        <v>1470</v>
      </c>
      <c r="B30" s="666">
        <v>40909</v>
      </c>
      <c r="C30" s="667">
        <v>41639</v>
      </c>
      <c r="D30" s="668">
        <f>C30-B30+1</f>
        <v>731</v>
      </c>
      <c r="E30" s="669">
        <f>(A30*D30)/365</f>
        <v>2944.027397260274</v>
      </c>
      <c r="F30" s="670">
        <v>30000</v>
      </c>
      <c r="G30" s="671">
        <f>F30</f>
        <v>30000</v>
      </c>
      <c r="H30" s="672">
        <v>0.32100000000000001</v>
      </c>
      <c r="I30" s="673">
        <f>G30*H30</f>
        <v>9630</v>
      </c>
      <c r="J30" s="673">
        <f>(F30+I30)/E30</f>
        <v>13.461151902621513</v>
      </c>
      <c r="K30" s="674">
        <f>E30</f>
        <v>2944.027397260274</v>
      </c>
      <c r="L30" s="675">
        <f>J30*K30</f>
        <v>39630</v>
      </c>
    </row>
    <row r="31" spans="1:14" ht="14.25" customHeight="1" x14ac:dyDescent="0.2">
      <c r="A31" s="341"/>
      <c r="B31" s="341"/>
      <c r="C31" s="342"/>
      <c r="D31" s="342"/>
      <c r="E31" s="342"/>
      <c r="F31" s="342"/>
      <c r="G31" s="342"/>
      <c r="H31" s="342"/>
    </row>
    <row r="32" spans="1:14" ht="14.25" customHeight="1" x14ac:dyDescent="0.2"/>
    <row r="34" spans="1:14" x14ac:dyDescent="0.2">
      <c r="B34" s="567"/>
      <c r="C34" s="567"/>
      <c r="D34" s="567"/>
      <c r="E34" s="567"/>
    </row>
    <row r="35" spans="1:14" ht="14.25" customHeight="1" x14ac:dyDescent="0.2">
      <c r="B35" s="1456"/>
      <c r="C35" s="1456"/>
      <c r="D35" s="1456"/>
      <c r="E35" s="1456"/>
    </row>
    <row r="36" spans="1:14" ht="14.25" customHeight="1" x14ac:dyDescent="0.2">
      <c r="C36" s="567"/>
    </row>
    <row r="37" spans="1:14" ht="32.25" customHeight="1" x14ac:dyDescent="0.25">
      <c r="A37" s="568" t="s">
        <v>379</v>
      </c>
      <c r="B37" s="1425" t="s">
        <v>596</v>
      </c>
      <c r="C37" s="1425"/>
      <c r="D37" s="1425"/>
      <c r="E37" s="1419" t="str">
        <f>A3</f>
        <v>contratado 11</v>
      </c>
      <c r="F37" s="1420"/>
      <c r="G37" s="1426" t="s">
        <v>608</v>
      </c>
      <c r="H37" s="1427"/>
    </row>
    <row r="38" spans="1:14" ht="26.25" x14ac:dyDescent="0.25">
      <c r="A38" s="571">
        <f>H59*E11</f>
        <v>0</v>
      </c>
      <c r="B38" s="572"/>
      <c r="C38" s="572"/>
      <c r="D38" s="569" t="s">
        <v>402</v>
      </c>
      <c r="E38" s="570">
        <f>'Solicitud para cumplimentar'!D3</f>
        <v>2016</v>
      </c>
      <c r="F38" s="572"/>
      <c r="G38" s="602" t="s">
        <v>609</v>
      </c>
      <c r="H38" s="603"/>
    </row>
    <row r="39" spans="1:14" ht="43.5" customHeight="1" x14ac:dyDescent="0.25">
      <c r="A39" s="574" t="s">
        <v>380</v>
      </c>
      <c r="B39" s="572"/>
      <c r="C39" s="572"/>
      <c r="D39" s="569"/>
      <c r="E39" s="570"/>
      <c r="F39" s="572"/>
      <c r="G39" s="575" t="s">
        <v>381</v>
      </c>
      <c r="H39" s="576">
        <f>'Planificación contratos'!D14</f>
        <v>9730.7769619475694</v>
      </c>
    </row>
    <row r="40" spans="1:14" ht="18" x14ac:dyDescent="0.25">
      <c r="A40" s="571">
        <f>A38+A64+A90+A116</f>
        <v>0</v>
      </c>
      <c r="B40" s="572"/>
      <c r="C40" s="572"/>
      <c r="D40" s="569"/>
      <c r="E40" s="570"/>
      <c r="F40" s="572"/>
      <c r="G40" s="577"/>
      <c r="H40" s="578"/>
      <c r="J40" s="579"/>
      <c r="K40" s="579"/>
      <c r="L40" s="579"/>
      <c r="M40" s="579"/>
      <c r="N40" s="579"/>
    </row>
    <row r="41" spans="1:14" ht="18" customHeight="1" x14ac:dyDescent="0.2">
      <c r="A41" s="580" t="s">
        <v>611</v>
      </c>
      <c r="B41" s="580" t="s">
        <v>612</v>
      </c>
      <c r="C41" s="581" t="s">
        <v>611</v>
      </c>
      <c r="D41" s="581" t="s">
        <v>612</v>
      </c>
      <c r="E41" s="581" t="s">
        <v>611</v>
      </c>
      <c r="F41" s="581" t="s">
        <v>612</v>
      </c>
      <c r="G41" s="581" t="s">
        <v>611</v>
      </c>
      <c r="H41" s="581" t="s">
        <v>612</v>
      </c>
    </row>
    <row r="42" spans="1:14" ht="18" customHeight="1" thickBot="1" x14ac:dyDescent="0.25">
      <c r="A42" s="604"/>
      <c r="B42" s="605"/>
      <c r="C42" s="605"/>
      <c r="D42" s="605"/>
      <c r="E42" s="605"/>
      <c r="F42" s="605"/>
      <c r="G42" s="605"/>
      <c r="H42" s="605"/>
    </row>
    <row r="43" spans="1:14" ht="16.5" customHeight="1" thickBot="1" x14ac:dyDescent="0.3">
      <c r="A43" s="1411" t="s">
        <v>474</v>
      </c>
      <c r="B43" s="1412"/>
      <c r="C43" s="1411" t="s">
        <v>475</v>
      </c>
      <c r="D43" s="1412"/>
      <c r="E43" s="1411" t="s">
        <v>476</v>
      </c>
      <c r="F43" s="1412"/>
      <c r="G43" s="1411" t="s">
        <v>477</v>
      </c>
      <c r="H43" s="1421"/>
      <c r="J43" s="582"/>
    </row>
    <row r="44" spans="1:14" s="579" customFormat="1" ht="33" customHeight="1" outlineLevel="1" thickBot="1" x14ac:dyDescent="0.25">
      <c r="A44" s="583" t="s">
        <v>478</v>
      </c>
      <c r="B44" s="583" t="s">
        <v>479</v>
      </c>
      <c r="C44" s="583" t="s">
        <v>478</v>
      </c>
      <c r="D44" s="583" t="s">
        <v>479</v>
      </c>
      <c r="E44" s="583" t="s">
        <v>478</v>
      </c>
      <c r="F44" s="583" t="s">
        <v>479</v>
      </c>
      <c r="G44" s="583" t="s">
        <v>478</v>
      </c>
      <c r="H44" s="583" t="s">
        <v>479</v>
      </c>
      <c r="J44" s="548"/>
      <c r="K44" s="548"/>
      <c r="L44" s="548"/>
      <c r="M44" s="548"/>
      <c r="N44" s="548"/>
    </row>
    <row r="45" spans="1:14" ht="13.5" outlineLevel="1" x14ac:dyDescent="0.2">
      <c r="A45" s="584" t="s">
        <v>480</v>
      </c>
      <c r="B45" s="606"/>
      <c r="C45" s="584" t="s">
        <v>480</v>
      </c>
      <c r="D45" s="606"/>
      <c r="E45" s="584" t="s">
        <v>480</v>
      </c>
      <c r="F45" s="606"/>
      <c r="G45" s="584" t="s">
        <v>480</v>
      </c>
      <c r="H45" s="607"/>
    </row>
    <row r="46" spans="1:14" ht="13.5" outlineLevel="1" x14ac:dyDescent="0.2">
      <c r="A46" s="584" t="s">
        <v>481</v>
      </c>
      <c r="B46" s="606"/>
      <c r="C46" s="584" t="s">
        <v>481</v>
      </c>
      <c r="D46" s="606"/>
      <c r="E46" s="584" t="s">
        <v>481</v>
      </c>
      <c r="F46" s="606"/>
      <c r="G46" s="584" t="s">
        <v>481</v>
      </c>
      <c r="H46" s="607"/>
    </row>
    <row r="47" spans="1:14" ht="12.75" customHeight="1" outlineLevel="1" x14ac:dyDescent="0.2">
      <c r="A47" s="584" t="s">
        <v>482</v>
      </c>
      <c r="B47" s="606"/>
      <c r="C47" s="584" t="s">
        <v>482</v>
      </c>
      <c r="D47" s="606"/>
      <c r="E47" s="584" t="s">
        <v>482</v>
      </c>
      <c r="F47" s="606"/>
      <c r="G47" s="584" t="s">
        <v>482</v>
      </c>
      <c r="H47" s="607"/>
      <c r="I47" s="582"/>
    </row>
    <row r="48" spans="1:14" ht="13.5" outlineLevel="1" x14ac:dyDescent="0.2">
      <c r="A48" s="584" t="s">
        <v>483</v>
      </c>
      <c r="B48" s="606"/>
      <c r="C48" s="584" t="s">
        <v>483</v>
      </c>
      <c r="D48" s="606"/>
      <c r="E48" s="584" t="s">
        <v>483</v>
      </c>
      <c r="F48" s="606"/>
      <c r="G48" s="584" t="s">
        <v>483</v>
      </c>
      <c r="H48" s="607"/>
    </row>
    <row r="49" spans="1:8" ht="14.25" customHeight="1" outlineLevel="1" x14ac:dyDescent="0.2">
      <c r="A49" s="584" t="s">
        <v>484</v>
      </c>
      <c r="B49" s="606"/>
      <c r="C49" s="584" t="s">
        <v>484</v>
      </c>
      <c r="D49" s="606"/>
      <c r="E49" s="584" t="s">
        <v>484</v>
      </c>
      <c r="F49" s="606"/>
      <c r="G49" s="584" t="s">
        <v>484</v>
      </c>
      <c r="H49" s="607"/>
    </row>
    <row r="50" spans="1:8" ht="13.5" outlineLevel="1" x14ac:dyDescent="0.2">
      <c r="A50" s="584" t="s">
        <v>485</v>
      </c>
      <c r="B50" s="606"/>
      <c r="C50" s="584" t="s">
        <v>485</v>
      </c>
      <c r="D50" s="606"/>
      <c r="E50" s="584" t="s">
        <v>485</v>
      </c>
      <c r="F50" s="606"/>
      <c r="G50" s="584" t="s">
        <v>485</v>
      </c>
      <c r="H50" s="607"/>
    </row>
    <row r="51" spans="1:8" ht="13.5" outlineLevel="1" x14ac:dyDescent="0.2">
      <c r="A51" s="584" t="s">
        <v>486</v>
      </c>
      <c r="B51" s="606"/>
      <c r="C51" s="584" t="s">
        <v>486</v>
      </c>
      <c r="D51" s="606"/>
      <c r="E51" s="584" t="s">
        <v>486</v>
      </c>
      <c r="F51" s="606"/>
      <c r="G51" s="584" t="s">
        <v>486</v>
      </c>
      <c r="H51" s="607"/>
    </row>
    <row r="52" spans="1:8" ht="13.5" outlineLevel="1" x14ac:dyDescent="0.2">
      <c r="A52" s="584" t="s">
        <v>487</v>
      </c>
      <c r="B52" s="606"/>
      <c r="C52" s="584" t="s">
        <v>487</v>
      </c>
      <c r="D52" s="606"/>
      <c r="E52" s="584" t="s">
        <v>487</v>
      </c>
      <c r="F52" s="606"/>
      <c r="G52" s="584" t="s">
        <v>487</v>
      </c>
      <c r="H52" s="607"/>
    </row>
    <row r="53" spans="1:8" ht="13.5" outlineLevel="1" x14ac:dyDescent="0.2">
      <c r="A53" s="584" t="s">
        <v>488</v>
      </c>
      <c r="B53" s="606"/>
      <c r="C53" s="584" t="s">
        <v>488</v>
      </c>
      <c r="D53" s="606"/>
      <c r="E53" s="584" t="s">
        <v>488</v>
      </c>
      <c r="F53" s="606"/>
      <c r="G53" s="584" t="s">
        <v>488</v>
      </c>
      <c r="H53" s="607"/>
    </row>
    <row r="54" spans="1:8" ht="13.5" outlineLevel="1" x14ac:dyDescent="0.2">
      <c r="A54" s="584" t="s">
        <v>489</v>
      </c>
      <c r="B54" s="606"/>
      <c r="C54" s="584" t="s">
        <v>489</v>
      </c>
      <c r="D54" s="606"/>
      <c r="E54" s="584" t="s">
        <v>489</v>
      </c>
      <c r="F54" s="606"/>
      <c r="G54" s="584" t="s">
        <v>489</v>
      </c>
      <c r="H54" s="607"/>
    </row>
    <row r="55" spans="1:8" ht="13.5" outlineLevel="1" x14ac:dyDescent="0.2">
      <c r="A55" s="584" t="s">
        <v>490</v>
      </c>
      <c r="B55" s="606"/>
      <c r="C55" s="584" t="s">
        <v>490</v>
      </c>
      <c r="D55" s="606"/>
      <c r="E55" s="584" t="s">
        <v>490</v>
      </c>
      <c r="F55" s="606"/>
      <c r="G55" s="584" t="s">
        <v>490</v>
      </c>
      <c r="H55" s="607"/>
    </row>
    <row r="56" spans="1:8" ht="13.5" outlineLevel="1" x14ac:dyDescent="0.2">
      <c r="A56" s="584" t="s">
        <v>491</v>
      </c>
      <c r="B56" s="606"/>
      <c r="C56" s="584" t="s">
        <v>491</v>
      </c>
      <c r="D56" s="606"/>
      <c r="E56" s="584" t="s">
        <v>491</v>
      </c>
      <c r="F56" s="606"/>
      <c r="G56" s="584" t="s">
        <v>491</v>
      </c>
      <c r="H56" s="607"/>
    </row>
    <row r="57" spans="1:8" ht="13.5" outlineLevel="1" x14ac:dyDescent="0.2">
      <c r="A57" s="584" t="s">
        <v>492</v>
      </c>
      <c r="B57" s="606"/>
      <c r="C57" s="584" t="s">
        <v>492</v>
      </c>
      <c r="D57" s="606"/>
      <c r="E57" s="584" t="s">
        <v>492</v>
      </c>
      <c r="F57" s="606"/>
      <c r="G57" s="584" t="s">
        <v>492</v>
      </c>
      <c r="H57" s="607"/>
    </row>
    <row r="58" spans="1:8" ht="14.25" thickBot="1" x14ac:dyDescent="0.3">
      <c r="A58" s="585" t="s">
        <v>493</v>
      </c>
      <c r="B58" s="586">
        <f>SUM(B45:B57)</f>
        <v>0</v>
      </c>
      <c r="C58" s="585" t="s">
        <v>493</v>
      </c>
      <c r="D58" s="586">
        <f>SUM(D45:D57)</f>
        <v>0</v>
      </c>
      <c r="E58" s="585" t="s">
        <v>493</v>
      </c>
      <c r="F58" s="586">
        <f>SUM(F45:F57)</f>
        <v>0</v>
      </c>
      <c r="G58" s="585" t="s">
        <v>493</v>
      </c>
      <c r="H58" s="587">
        <f>SUM(H45:H57)</f>
        <v>0</v>
      </c>
    </row>
    <row r="59" spans="1:8" ht="14.25" customHeight="1" thickBot="1" x14ac:dyDescent="0.3">
      <c r="A59" s="1435" t="s">
        <v>494</v>
      </c>
      <c r="B59" s="1436"/>
      <c r="C59" s="1436"/>
      <c r="D59" s="1436"/>
      <c r="E59" s="1436"/>
      <c r="F59" s="1436"/>
      <c r="G59" s="1437"/>
      <c r="H59" s="588">
        <f>IF((B58+D58+F58+H58)&gt;$F$3,"Demasiadas horas asignadas",(B58+D58+F58+H58))</f>
        <v>0</v>
      </c>
    </row>
    <row r="61" spans="1:8" ht="16.5" customHeight="1" x14ac:dyDescent="0.2"/>
    <row r="62" spans="1:8" x14ac:dyDescent="0.2">
      <c r="H62" s="589"/>
    </row>
    <row r="63" spans="1:8" ht="32.25" customHeight="1" x14ac:dyDescent="0.25">
      <c r="A63" s="568" t="s">
        <v>379</v>
      </c>
      <c r="B63" s="1425" t="s">
        <v>596</v>
      </c>
      <c r="C63" s="1425"/>
      <c r="D63" s="1425"/>
      <c r="E63" s="1419" t="str">
        <f>A3</f>
        <v>contratado 11</v>
      </c>
      <c r="F63" s="1420"/>
      <c r="G63" s="1426" t="s">
        <v>608</v>
      </c>
      <c r="H63" s="1427"/>
    </row>
    <row r="64" spans="1:8" ht="26.25" x14ac:dyDescent="0.25">
      <c r="A64" s="571">
        <f>H85*E11</f>
        <v>0</v>
      </c>
      <c r="B64" s="572"/>
      <c r="C64" s="572"/>
      <c r="D64" s="569" t="s">
        <v>402</v>
      </c>
      <c r="E64" s="570">
        <f>E38+1</f>
        <v>2017</v>
      </c>
      <c r="F64" s="572"/>
      <c r="G64" s="602" t="s">
        <v>609</v>
      </c>
      <c r="H64" s="603"/>
    </row>
    <row r="65" spans="1:8" ht="44.25" customHeight="1" x14ac:dyDescent="0.25">
      <c r="A65" s="574" t="s">
        <v>380</v>
      </c>
      <c r="B65" s="572"/>
      <c r="C65" s="572"/>
      <c r="D65" s="569"/>
      <c r="E65" s="570"/>
      <c r="F65" s="572"/>
      <c r="G65" s="575" t="s">
        <v>381</v>
      </c>
      <c r="H65" s="576">
        <f>'Planificación contratos'!D15</f>
        <v>1673.6606270415141</v>
      </c>
    </row>
    <row r="66" spans="1:8" ht="18" x14ac:dyDescent="0.25">
      <c r="A66" s="571">
        <f>$A$40</f>
        <v>0</v>
      </c>
      <c r="B66" s="572"/>
      <c r="C66" s="572"/>
      <c r="D66" s="569"/>
      <c r="E66" s="570"/>
      <c r="F66" s="572"/>
      <c r="G66" s="577"/>
      <c r="H66" s="578"/>
    </row>
    <row r="67" spans="1:8" ht="17.25" customHeight="1" x14ac:dyDescent="0.2">
      <c r="A67" s="590" t="s">
        <v>611</v>
      </c>
      <c r="B67" s="590" t="s">
        <v>612</v>
      </c>
      <c r="C67" s="553" t="s">
        <v>611</v>
      </c>
      <c r="D67" s="553" t="s">
        <v>612</v>
      </c>
      <c r="E67" s="553" t="s">
        <v>611</v>
      </c>
      <c r="F67" s="553" t="s">
        <v>612</v>
      </c>
      <c r="G67" s="553" t="s">
        <v>611</v>
      </c>
      <c r="H67" s="553" t="s">
        <v>612</v>
      </c>
    </row>
    <row r="68" spans="1:8" ht="17.25" customHeight="1" thickBot="1" x14ac:dyDescent="0.25">
      <c r="A68" s="604"/>
      <c r="B68" s="605"/>
      <c r="C68" s="605"/>
      <c r="D68" s="605"/>
      <c r="E68" s="605"/>
      <c r="F68" s="605"/>
      <c r="G68" s="605"/>
      <c r="H68" s="605"/>
    </row>
    <row r="69" spans="1:8" ht="16.5" thickBot="1" x14ac:dyDescent="0.3">
      <c r="A69" s="1411" t="s">
        <v>474</v>
      </c>
      <c r="B69" s="1412"/>
      <c r="C69" s="1411" t="s">
        <v>475</v>
      </c>
      <c r="D69" s="1412"/>
      <c r="E69" s="1411" t="s">
        <v>476</v>
      </c>
      <c r="F69" s="1412"/>
      <c r="G69" s="1411" t="s">
        <v>477</v>
      </c>
      <c r="H69" s="1421"/>
    </row>
    <row r="70" spans="1:8" ht="13.5" outlineLevel="1" thickBot="1" x14ac:dyDescent="0.25">
      <c r="A70" s="583" t="s">
        <v>478</v>
      </c>
      <c r="B70" s="583" t="s">
        <v>479</v>
      </c>
      <c r="C70" s="583" t="s">
        <v>478</v>
      </c>
      <c r="D70" s="583" t="s">
        <v>479</v>
      </c>
      <c r="E70" s="583" t="s">
        <v>478</v>
      </c>
      <c r="F70" s="583" t="s">
        <v>479</v>
      </c>
      <c r="G70" s="583" t="s">
        <v>478</v>
      </c>
      <c r="H70" s="583" t="s">
        <v>479</v>
      </c>
    </row>
    <row r="71" spans="1:8" ht="13.5" outlineLevel="1" x14ac:dyDescent="0.2">
      <c r="A71" s="584" t="s">
        <v>480</v>
      </c>
      <c r="B71" s="606"/>
      <c r="C71" s="584" t="s">
        <v>480</v>
      </c>
      <c r="D71" s="606"/>
      <c r="E71" s="584" t="s">
        <v>480</v>
      </c>
      <c r="F71" s="606"/>
      <c r="G71" s="584" t="s">
        <v>480</v>
      </c>
      <c r="H71" s="607"/>
    </row>
    <row r="72" spans="1:8" ht="13.5" outlineLevel="1" x14ac:dyDescent="0.2">
      <c r="A72" s="584" t="s">
        <v>481</v>
      </c>
      <c r="B72" s="606"/>
      <c r="C72" s="584" t="s">
        <v>481</v>
      </c>
      <c r="D72" s="606"/>
      <c r="E72" s="584" t="s">
        <v>481</v>
      </c>
      <c r="F72" s="606"/>
      <c r="G72" s="584" t="s">
        <v>481</v>
      </c>
      <c r="H72" s="607"/>
    </row>
    <row r="73" spans="1:8" ht="13.5" outlineLevel="1" x14ac:dyDescent="0.2">
      <c r="A73" s="584" t="s">
        <v>482</v>
      </c>
      <c r="B73" s="606"/>
      <c r="C73" s="584" t="s">
        <v>482</v>
      </c>
      <c r="D73" s="606"/>
      <c r="E73" s="584" t="s">
        <v>482</v>
      </c>
      <c r="F73" s="606"/>
      <c r="G73" s="584" t="s">
        <v>482</v>
      </c>
      <c r="H73" s="607"/>
    </row>
    <row r="74" spans="1:8" ht="13.5" outlineLevel="1" x14ac:dyDescent="0.2">
      <c r="A74" s="584" t="s">
        <v>483</v>
      </c>
      <c r="B74" s="606"/>
      <c r="C74" s="584" t="s">
        <v>483</v>
      </c>
      <c r="D74" s="606"/>
      <c r="E74" s="584" t="s">
        <v>483</v>
      </c>
      <c r="F74" s="606"/>
      <c r="G74" s="584" t="s">
        <v>483</v>
      </c>
      <c r="H74" s="607"/>
    </row>
    <row r="75" spans="1:8" ht="13.5" outlineLevel="1" x14ac:dyDescent="0.2">
      <c r="A75" s="584" t="s">
        <v>484</v>
      </c>
      <c r="B75" s="606"/>
      <c r="C75" s="584" t="s">
        <v>484</v>
      </c>
      <c r="D75" s="606"/>
      <c r="E75" s="584" t="s">
        <v>484</v>
      </c>
      <c r="F75" s="606"/>
      <c r="G75" s="584" t="s">
        <v>484</v>
      </c>
      <c r="H75" s="607"/>
    </row>
    <row r="76" spans="1:8" ht="13.5" outlineLevel="1" x14ac:dyDescent="0.2">
      <c r="A76" s="584" t="s">
        <v>485</v>
      </c>
      <c r="B76" s="606"/>
      <c r="C76" s="584" t="s">
        <v>485</v>
      </c>
      <c r="D76" s="606"/>
      <c r="E76" s="584" t="s">
        <v>485</v>
      </c>
      <c r="F76" s="606"/>
      <c r="G76" s="584" t="s">
        <v>485</v>
      </c>
      <c r="H76" s="607"/>
    </row>
    <row r="77" spans="1:8" ht="13.5" outlineLevel="1" x14ac:dyDescent="0.2">
      <c r="A77" s="584" t="s">
        <v>486</v>
      </c>
      <c r="B77" s="606"/>
      <c r="C77" s="584" t="s">
        <v>486</v>
      </c>
      <c r="D77" s="606"/>
      <c r="E77" s="584" t="s">
        <v>486</v>
      </c>
      <c r="F77" s="606"/>
      <c r="G77" s="584" t="s">
        <v>486</v>
      </c>
      <c r="H77" s="607"/>
    </row>
    <row r="78" spans="1:8" ht="13.5" outlineLevel="1" x14ac:dyDescent="0.2">
      <c r="A78" s="584" t="s">
        <v>487</v>
      </c>
      <c r="B78" s="606"/>
      <c r="C78" s="584" t="s">
        <v>487</v>
      </c>
      <c r="D78" s="606"/>
      <c r="E78" s="584" t="s">
        <v>487</v>
      </c>
      <c r="F78" s="606"/>
      <c r="G78" s="584" t="s">
        <v>487</v>
      </c>
      <c r="H78" s="607"/>
    </row>
    <row r="79" spans="1:8" ht="13.5" outlineLevel="1" x14ac:dyDescent="0.2">
      <c r="A79" s="584" t="s">
        <v>488</v>
      </c>
      <c r="B79" s="606"/>
      <c r="C79" s="584" t="s">
        <v>488</v>
      </c>
      <c r="D79" s="606"/>
      <c r="E79" s="584" t="s">
        <v>488</v>
      </c>
      <c r="F79" s="606"/>
      <c r="G79" s="584" t="s">
        <v>488</v>
      </c>
      <c r="H79" s="607"/>
    </row>
    <row r="80" spans="1:8" ht="13.5" outlineLevel="1" x14ac:dyDescent="0.2">
      <c r="A80" s="584" t="s">
        <v>489</v>
      </c>
      <c r="B80" s="606"/>
      <c r="C80" s="584" t="s">
        <v>489</v>
      </c>
      <c r="D80" s="606"/>
      <c r="E80" s="584" t="s">
        <v>489</v>
      </c>
      <c r="F80" s="606"/>
      <c r="G80" s="584" t="s">
        <v>489</v>
      </c>
      <c r="H80" s="607"/>
    </row>
    <row r="81" spans="1:8" ht="13.5" outlineLevel="1" x14ac:dyDescent="0.2">
      <c r="A81" s="584" t="s">
        <v>490</v>
      </c>
      <c r="B81" s="606"/>
      <c r="C81" s="584" t="s">
        <v>490</v>
      </c>
      <c r="D81" s="606"/>
      <c r="E81" s="584" t="s">
        <v>490</v>
      </c>
      <c r="F81" s="606"/>
      <c r="G81" s="584" t="s">
        <v>490</v>
      </c>
      <c r="H81" s="607"/>
    </row>
    <row r="82" spans="1:8" ht="13.5" outlineLevel="1" x14ac:dyDescent="0.2">
      <c r="A82" s="584" t="s">
        <v>491</v>
      </c>
      <c r="B82" s="606"/>
      <c r="C82" s="584" t="s">
        <v>491</v>
      </c>
      <c r="D82" s="606"/>
      <c r="E82" s="584" t="s">
        <v>491</v>
      </c>
      <c r="F82" s="606"/>
      <c r="G82" s="584" t="s">
        <v>491</v>
      </c>
      <c r="H82" s="607"/>
    </row>
    <row r="83" spans="1:8" ht="13.5" outlineLevel="1" x14ac:dyDescent="0.2">
      <c r="A83" s="584" t="s">
        <v>492</v>
      </c>
      <c r="B83" s="606"/>
      <c r="C83" s="584" t="s">
        <v>492</v>
      </c>
      <c r="D83" s="606"/>
      <c r="E83" s="584" t="s">
        <v>492</v>
      </c>
      <c r="F83" s="606"/>
      <c r="G83" s="584" t="s">
        <v>492</v>
      </c>
      <c r="H83" s="607"/>
    </row>
    <row r="84" spans="1:8" ht="14.25" thickBot="1" x14ac:dyDescent="0.3">
      <c r="A84" s="585" t="s">
        <v>493</v>
      </c>
      <c r="B84" s="586">
        <f>SUM(B71:B83)</f>
        <v>0</v>
      </c>
      <c r="C84" s="585" t="s">
        <v>493</v>
      </c>
      <c r="D84" s="586">
        <f>SUM(D71:D83)</f>
        <v>0</v>
      </c>
      <c r="E84" s="585" t="s">
        <v>493</v>
      </c>
      <c r="F84" s="586">
        <f>SUM(F71:F83)</f>
        <v>0</v>
      </c>
      <c r="G84" s="585" t="s">
        <v>493</v>
      </c>
      <c r="H84" s="587">
        <f>SUM(H71:H83)</f>
        <v>0</v>
      </c>
    </row>
    <row r="85" spans="1:8" ht="14.25" thickBot="1" x14ac:dyDescent="0.3">
      <c r="A85" s="1435" t="s">
        <v>494</v>
      </c>
      <c r="B85" s="1436"/>
      <c r="C85" s="1436"/>
      <c r="D85" s="1436"/>
      <c r="E85" s="1436"/>
      <c r="F85" s="1436"/>
      <c r="G85" s="1437"/>
      <c r="H85" s="588">
        <f>IF((B84+D84+F84+H84)&gt;$F$3,"Demasiadas horas asignadas",(B84+D84+F84+H84))</f>
        <v>0</v>
      </c>
    </row>
    <row r="89" spans="1:8" ht="32.25" customHeight="1" x14ac:dyDescent="0.25">
      <c r="A89" s="568" t="s">
        <v>379</v>
      </c>
      <c r="B89" s="1425" t="s">
        <v>596</v>
      </c>
      <c r="C89" s="1425"/>
      <c r="D89" s="1425"/>
      <c r="E89" s="1419" t="str">
        <f>A3</f>
        <v>contratado 11</v>
      </c>
      <c r="F89" s="1420"/>
      <c r="G89" s="1426" t="s">
        <v>608</v>
      </c>
      <c r="H89" s="1427"/>
    </row>
    <row r="90" spans="1:8" ht="26.25" x14ac:dyDescent="0.25">
      <c r="A90" s="571">
        <f>H111*E11</f>
        <v>0</v>
      </c>
      <c r="B90" s="572"/>
      <c r="C90" s="572"/>
      <c r="D90" s="569" t="s">
        <v>402</v>
      </c>
      <c r="E90" s="570">
        <f>E64+1</f>
        <v>2018</v>
      </c>
      <c r="F90" s="572"/>
      <c r="G90" s="602" t="s">
        <v>609</v>
      </c>
      <c r="H90" s="603"/>
    </row>
    <row r="91" spans="1:8" ht="44.25" customHeight="1" x14ac:dyDescent="0.25">
      <c r="A91" s="574" t="s">
        <v>380</v>
      </c>
      <c r="B91" s="572"/>
      <c r="C91" s="572"/>
      <c r="D91" s="569"/>
      <c r="E91" s="570"/>
      <c r="F91" s="572"/>
      <c r="G91" s="575" t="s">
        <v>381</v>
      </c>
      <c r="H91" s="576">
        <f>'Planificación contratos'!D16</f>
        <v>23192.330885842708</v>
      </c>
    </row>
    <row r="92" spans="1:8" ht="18" x14ac:dyDescent="0.25">
      <c r="A92" s="571">
        <f>$A$40</f>
        <v>0</v>
      </c>
      <c r="B92" s="572"/>
      <c r="C92" s="572"/>
      <c r="D92" s="569"/>
      <c r="E92" s="570"/>
      <c r="F92" s="572"/>
      <c r="G92" s="577"/>
      <c r="H92" s="578"/>
    </row>
    <row r="93" spans="1:8" ht="16.5" customHeight="1" x14ac:dyDescent="0.2">
      <c r="A93" s="590" t="s">
        <v>611</v>
      </c>
      <c r="B93" s="590" t="s">
        <v>612</v>
      </c>
      <c r="C93" s="553" t="s">
        <v>611</v>
      </c>
      <c r="D93" s="553" t="s">
        <v>612</v>
      </c>
      <c r="E93" s="553" t="s">
        <v>611</v>
      </c>
      <c r="F93" s="553" t="s">
        <v>612</v>
      </c>
      <c r="G93" s="553" t="s">
        <v>611</v>
      </c>
      <c r="H93" s="553" t="s">
        <v>612</v>
      </c>
    </row>
    <row r="94" spans="1:8" ht="16.5" customHeight="1" thickBot="1" x14ac:dyDescent="0.25">
      <c r="A94" s="604"/>
      <c r="B94" s="605"/>
      <c r="C94" s="605"/>
      <c r="D94" s="605"/>
      <c r="E94" s="605"/>
      <c r="F94" s="605"/>
      <c r="G94" s="605"/>
      <c r="H94" s="605"/>
    </row>
    <row r="95" spans="1:8" ht="16.5" thickBot="1" x14ac:dyDescent="0.3">
      <c r="A95" s="1411" t="s">
        <v>474</v>
      </c>
      <c r="B95" s="1412"/>
      <c r="C95" s="1411" t="s">
        <v>475</v>
      </c>
      <c r="D95" s="1412"/>
      <c r="E95" s="1411" t="s">
        <v>476</v>
      </c>
      <c r="F95" s="1412"/>
      <c r="G95" s="1411" t="s">
        <v>477</v>
      </c>
      <c r="H95" s="1421"/>
    </row>
    <row r="96" spans="1:8" ht="13.5" customHeight="1" outlineLevel="1" thickBot="1" x14ac:dyDescent="0.25">
      <c r="A96" s="583" t="s">
        <v>478</v>
      </c>
      <c r="B96" s="583" t="s">
        <v>479</v>
      </c>
      <c r="C96" s="583" t="s">
        <v>478</v>
      </c>
      <c r="D96" s="583" t="s">
        <v>479</v>
      </c>
      <c r="E96" s="583" t="s">
        <v>478</v>
      </c>
      <c r="F96" s="583" t="s">
        <v>479</v>
      </c>
      <c r="G96" s="583" t="s">
        <v>478</v>
      </c>
      <c r="H96" s="583" t="s">
        <v>479</v>
      </c>
    </row>
    <row r="97" spans="1:8" ht="13.5" customHeight="1" outlineLevel="1" x14ac:dyDescent="0.2">
      <c r="A97" s="584" t="s">
        <v>480</v>
      </c>
      <c r="B97" s="606"/>
      <c r="C97" s="584" t="s">
        <v>480</v>
      </c>
      <c r="D97" s="606"/>
      <c r="E97" s="584" t="s">
        <v>480</v>
      </c>
      <c r="F97" s="606"/>
      <c r="G97" s="584" t="s">
        <v>480</v>
      </c>
      <c r="H97" s="607"/>
    </row>
    <row r="98" spans="1:8" ht="13.5" customHeight="1" outlineLevel="1" x14ac:dyDescent="0.2">
      <c r="A98" s="584" t="s">
        <v>481</v>
      </c>
      <c r="B98" s="606"/>
      <c r="C98" s="584" t="s">
        <v>481</v>
      </c>
      <c r="D98" s="606"/>
      <c r="E98" s="584" t="s">
        <v>481</v>
      </c>
      <c r="F98" s="606"/>
      <c r="G98" s="584" t="s">
        <v>481</v>
      </c>
      <c r="H98" s="607"/>
    </row>
    <row r="99" spans="1:8" ht="13.5" customHeight="1" outlineLevel="1" x14ac:dyDescent="0.2">
      <c r="A99" s="584" t="s">
        <v>482</v>
      </c>
      <c r="B99" s="606"/>
      <c r="C99" s="584" t="s">
        <v>482</v>
      </c>
      <c r="D99" s="606"/>
      <c r="E99" s="584" t="s">
        <v>482</v>
      </c>
      <c r="F99" s="606"/>
      <c r="G99" s="584" t="s">
        <v>482</v>
      </c>
      <c r="H99" s="607"/>
    </row>
    <row r="100" spans="1:8" ht="13.5" customHeight="1" outlineLevel="1" x14ac:dyDescent="0.2">
      <c r="A100" s="584" t="s">
        <v>483</v>
      </c>
      <c r="B100" s="606"/>
      <c r="C100" s="584" t="s">
        <v>483</v>
      </c>
      <c r="D100" s="606"/>
      <c r="E100" s="584" t="s">
        <v>483</v>
      </c>
      <c r="F100" s="606"/>
      <c r="G100" s="584" t="s">
        <v>483</v>
      </c>
      <c r="H100" s="607"/>
    </row>
    <row r="101" spans="1:8" ht="13.5" customHeight="1" outlineLevel="1" x14ac:dyDescent="0.2">
      <c r="A101" s="584" t="s">
        <v>484</v>
      </c>
      <c r="B101" s="606"/>
      <c r="C101" s="584" t="s">
        <v>484</v>
      </c>
      <c r="D101" s="606"/>
      <c r="E101" s="584" t="s">
        <v>484</v>
      </c>
      <c r="F101" s="606"/>
      <c r="G101" s="584" t="s">
        <v>484</v>
      </c>
      <c r="H101" s="607"/>
    </row>
    <row r="102" spans="1:8" ht="13.5" customHeight="1" outlineLevel="1" x14ac:dyDescent="0.2">
      <c r="A102" s="584" t="s">
        <v>485</v>
      </c>
      <c r="B102" s="606"/>
      <c r="C102" s="584" t="s">
        <v>485</v>
      </c>
      <c r="D102" s="606"/>
      <c r="E102" s="584" t="s">
        <v>485</v>
      </c>
      <c r="F102" s="606"/>
      <c r="G102" s="584" t="s">
        <v>485</v>
      </c>
      <c r="H102" s="607"/>
    </row>
    <row r="103" spans="1:8" ht="13.5" customHeight="1" outlineLevel="1" x14ac:dyDescent="0.2">
      <c r="A103" s="584" t="s">
        <v>486</v>
      </c>
      <c r="B103" s="606"/>
      <c r="C103" s="584" t="s">
        <v>486</v>
      </c>
      <c r="D103" s="606"/>
      <c r="E103" s="584" t="s">
        <v>486</v>
      </c>
      <c r="F103" s="606"/>
      <c r="G103" s="584" t="s">
        <v>486</v>
      </c>
      <c r="H103" s="607"/>
    </row>
    <row r="104" spans="1:8" ht="13.5" customHeight="1" outlineLevel="1" x14ac:dyDescent="0.2">
      <c r="A104" s="584" t="s">
        <v>487</v>
      </c>
      <c r="B104" s="606"/>
      <c r="C104" s="584" t="s">
        <v>487</v>
      </c>
      <c r="D104" s="606"/>
      <c r="E104" s="584" t="s">
        <v>487</v>
      </c>
      <c r="F104" s="606"/>
      <c r="G104" s="584" t="s">
        <v>487</v>
      </c>
      <c r="H104" s="607"/>
    </row>
    <row r="105" spans="1:8" ht="13.5" customHeight="1" outlineLevel="1" x14ac:dyDescent="0.2">
      <c r="A105" s="584" t="s">
        <v>488</v>
      </c>
      <c r="B105" s="606"/>
      <c r="C105" s="584" t="s">
        <v>488</v>
      </c>
      <c r="D105" s="606"/>
      <c r="E105" s="584" t="s">
        <v>488</v>
      </c>
      <c r="F105" s="606"/>
      <c r="G105" s="584" t="s">
        <v>488</v>
      </c>
      <c r="H105" s="607"/>
    </row>
    <row r="106" spans="1:8" ht="13.5" customHeight="1" outlineLevel="1" x14ac:dyDescent="0.2">
      <c r="A106" s="584" t="s">
        <v>489</v>
      </c>
      <c r="B106" s="606"/>
      <c r="C106" s="584" t="s">
        <v>489</v>
      </c>
      <c r="D106" s="606"/>
      <c r="E106" s="584" t="s">
        <v>489</v>
      </c>
      <c r="F106" s="606"/>
      <c r="G106" s="584" t="s">
        <v>489</v>
      </c>
      <c r="H106" s="607"/>
    </row>
    <row r="107" spans="1:8" ht="13.5" customHeight="1" outlineLevel="1" x14ac:dyDescent="0.2">
      <c r="A107" s="584" t="s">
        <v>490</v>
      </c>
      <c r="B107" s="606"/>
      <c r="C107" s="584" t="s">
        <v>490</v>
      </c>
      <c r="D107" s="606"/>
      <c r="E107" s="584" t="s">
        <v>490</v>
      </c>
      <c r="F107" s="606"/>
      <c r="G107" s="584" t="s">
        <v>490</v>
      </c>
      <c r="H107" s="607"/>
    </row>
    <row r="108" spans="1:8" ht="13.5" customHeight="1" outlineLevel="1" x14ac:dyDescent="0.2">
      <c r="A108" s="584" t="s">
        <v>491</v>
      </c>
      <c r="B108" s="606"/>
      <c r="C108" s="584" t="s">
        <v>491</v>
      </c>
      <c r="D108" s="606"/>
      <c r="E108" s="584" t="s">
        <v>491</v>
      </c>
      <c r="F108" s="606"/>
      <c r="G108" s="584" t="s">
        <v>491</v>
      </c>
      <c r="H108" s="607"/>
    </row>
    <row r="109" spans="1:8" ht="13.5" customHeight="1" outlineLevel="1" x14ac:dyDescent="0.2">
      <c r="A109" s="584" t="s">
        <v>492</v>
      </c>
      <c r="B109" s="606"/>
      <c r="C109" s="584" t="s">
        <v>492</v>
      </c>
      <c r="D109" s="606"/>
      <c r="E109" s="584" t="s">
        <v>492</v>
      </c>
      <c r="F109" s="606"/>
      <c r="G109" s="584" t="s">
        <v>492</v>
      </c>
      <c r="H109" s="607"/>
    </row>
    <row r="110" spans="1:8" ht="14.25" thickBot="1" x14ac:dyDescent="0.3">
      <c r="A110" s="585" t="s">
        <v>493</v>
      </c>
      <c r="B110" s="586">
        <f>SUM(B97:B109)</f>
        <v>0</v>
      </c>
      <c r="C110" s="585" t="s">
        <v>493</v>
      </c>
      <c r="D110" s="586">
        <f>SUM(D97:D109)</f>
        <v>0</v>
      </c>
      <c r="E110" s="585" t="s">
        <v>493</v>
      </c>
      <c r="F110" s="586">
        <f>SUM(F97:F109)</f>
        <v>0</v>
      </c>
      <c r="G110" s="585" t="s">
        <v>493</v>
      </c>
      <c r="H110" s="587">
        <f>SUM(H97:H109)</f>
        <v>0</v>
      </c>
    </row>
    <row r="111" spans="1:8" ht="14.25" thickBot="1" x14ac:dyDescent="0.3">
      <c r="A111" s="1435" t="s">
        <v>494</v>
      </c>
      <c r="B111" s="1436"/>
      <c r="C111" s="1436"/>
      <c r="D111" s="1436"/>
      <c r="E111" s="1436"/>
      <c r="F111" s="1436"/>
      <c r="G111" s="1437"/>
      <c r="H111" s="588">
        <f>IF((B110+D110+F110+H110)&gt;$F$3,"Demasiadas horas asignadas",(B110+D110+F110+H110))</f>
        <v>0</v>
      </c>
    </row>
    <row r="115" spans="1:8" ht="32.25" customHeight="1" x14ac:dyDescent="0.25">
      <c r="A115" s="568" t="s">
        <v>379</v>
      </c>
      <c r="B115" s="1425" t="s">
        <v>596</v>
      </c>
      <c r="C115" s="1425"/>
      <c r="D115" s="1425"/>
      <c r="E115" s="1419" t="str">
        <f>A3</f>
        <v>contratado 11</v>
      </c>
      <c r="F115" s="1420"/>
      <c r="G115" s="1426" t="s">
        <v>608</v>
      </c>
      <c r="H115" s="1427"/>
    </row>
    <row r="116" spans="1:8" ht="26.25" x14ac:dyDescent="0.25">
      <c r="A116" s="571">
        <f>H137*E11</f>
        <v>0</v>
      </c>
      <c r="B116" s="572"/>
      <c r="C116" s="572"/>
      <c r="D116" s="569" t="s">
        <v>402</v>
      </c>
      <c r="E116" s="570">
        <f>E90+1</f>
        <v>2019</v>
      </c>
      <c r="F116" s="570"/>
      <c r="G116" s="602" t="s">
        <v>609</v>
      </c>
      <c r="H116" s="603"/>
    </row>
    <row r="117" spans="1:8" ht="44.25" customHeight="1" x14ac:dyDescent="0.25">
      <c r="A117" s="574" t="s">
        <v>380</v>
      </c>
      <c r="B117" s="572"/>
      <c r="C117" s="572"/>
      <c r="D117" s="569"/>
      <c r="E117" s="570"/>
      <c r="F117" s="570"/>
      <c r="G117" s="575" t="s">
        <v>381</v>
      </c>
      <c r="H117" s="576">
        <f>'Planificación contratos'!D17</f>
        <v>20923.107847790277</v>
      </c>
    </row>
    <row r="118" spans="1:8" ht="18" x14ac:dyDescent="0.25">
      <c r="A118" s="571">
        <f>$A$40</f>
        <v>0</v>
      </c>
      <c r="B118" s="572"/>
      <c r="C118" s="572"/>
      <c r="D118" s="569"/>
      <c r="E118" s="570"/>
      <c r="F118" s="570"/>
      <c r="G118" s="577"/>
      <c r="H118" s="578"/>
    </row>
    <row r="119" spans="1:8" ht="16.5" customHeight="1" x14ac:dyDescent="0.2">
      <c r="A119" s="590" t="s">
        <v>611</v>
      </c>
      <c r="B119" s="590" t="s">
        <v>612</v>
      </c>
      <c r="C119" s="553" t="s">
        <v>611</v>
      </c>
      <c r="D119" s="553" t="s">
        <v>612</v>
      </c>
      <c r="E119" s="553" t="s">
        <v>611</v>
      </c>
      <c r="F119" s="553" t="s">
        <v>612</v>
      </c>
      <c r="G119" s="553" t="s">
        <v>611</v>
      </c>
      <c r="H119" s="553" t="s">
        <v>612</v>
      </c>
    </row>
    <row r="120" spans="1:8" ht="16.5" customHeight="1" thickBot="1" x14ac:dyDescent="0.25">
      <c r="A120" s="604"/>
      <c r="B120" s="605"/>
      <c r="C120" s="605"/>
      <c r="D120" s="605"/>
      <c r="E120" s="605"/>
      <c r="F120" s="605"/>
      <c r="G120" s="605"/>
      <c r="H120" s="605"/>
    </row>
    <row r="121" spans="1:8" ht="16.5" thickBot="1" x14ac:dyDescent="0.3">
      <c r="A121" s="1411" t="s">
        <v>474</v>
      </c>
      <c r="B121" s="1412"/>
      <c r="C121" s="1411" t="s">
        <v>475</v>
      </c>
      <c r="D121" s="1412"/>
      <c r="E121" s="1411" t="s">
        <v>476</v>
      </c>
      <c r="F121" s="1412"/>
      <c r="G121" s="1411" t="s">
        <v>477</v>
      </c>
      <c r="H121" s="1421"/>
    </row>
    <row r="122" spans="1:8" ht="13.5" outlineLevel="1" thickBot="1" x14ac:dyDescent="0.25">
      <c r="A122" s="583" t="s">
        <v>478</v>
      </c>
      <c r="B122" s="583" t="s">
        <v>479</v>
      </c>
      <c r="C122" s="583" t="s">
        <v>478</v>
      </c>
      <c r="D122" s="583" t="s">
        <v>479</v>
      </c>
      <c r="E122" s="583" t="s">
        <v>478</v>
      </c>
      <c r="F122" s="583" t="s">
        <v>479</v>
      </c>
      <c r="G122" s="583" t="s">
        <v>478</v>
      </c>
      <c r="H122" s="583" t="s">
        <v>479</v>
      </c>
    </row>
    <row r="123" spans="1:8" ht="13.5" outlineLevel="1" x14ac:dyDescent="0.2">
      <c r="A123" s="584" t="s">
        <v>480</v>
      </c>
      <c r="B123" s="606"/>
      <c r="C123" s="584" t="s">
        <v>480</v>
      </c>
      <c r="D123" s="606"/>
      <c r="E123" s="584" t="s">
        <v>480</v>
      </c>
      <c r="F123" s="606"/>
      <c r="G123" s="584" t="s">
        <v>480</v>
      </c>
      <c r="H123" s="607"/>
    </row>
    <row r="124" spans="1:8" ht="13.5" outlineLevel="1" x14ac:dyDescent="0.2">
      <c r="A124" s="584" t="s">
        <v>481</v>
      </c>
      <c r="B124" s="606"/>
      <c r="C124" s="584" t="s">
        <v>481</v>
      </c>
      <c r="D124" s="606"/>
      <c r="E124" s="584" t="s">
        <v>481</v>
      </c>
      <c r="F124" s="606"/>
      <c r="G124" s="584" t="s">
        <v>481</v>
      </c>
      <c r="H124" s="607"/>
    </row>
    <row r="125" spans="1:8" ht="13.5" outlineLevel="1" x14ac:dyDescent="0.2">
      <c r="A125" s="584" t="s">
        <v>482</v>
      </c>
      <c r="B125" s="606"/>
      <c r="C125" s="584" t="s">
        <v>482</v>
      </c>
      <c r="D125" s="606"/>
      <c r="E125" s="584" t="s">
        <v>482</v>
      </c>
      <c r="F125" s="606"/>
      <c r="G125" s="584" t="s">
        <v>482</v>
      </c>
      <c r="H125" s="607"/>
    </row>
    <row r="126" spans="1:8" ht="13.5" outlineLevel="1" x14ac:dyDescent="0.2">
      <c r="A126" s="584" t="s">
        <v>483</v>
      </c>
      <c r="B126" s="606"/>
      <c r="C126" s="584" t="s">
        <v>483</v>
      </c>
      <c r="D126" s="606"/>
      <c r="E126" s="584" t="s">
        <v>483</v>
      </c>
      <c r="F126" s="606"/>
      <c r="G126" s="584" t="s">
        <v>483</v>
      </c>
      <c r="H126" s="607"/>
    </row>
    <row r="127" spans="1:8" ht="13.5" outlineLevel="1" x14ac:dyDescent="0.2">
      <c r="A127" s="584" t="s">
        <v>484</v>
      </c>
      <c r="B127" s="606"/>
      <c r="C127" s="584" t="s">
        <v>484</v>
      </c>
      <c r="D127" s="606"/>
      <c r="E127" s="584" t="s">
        <v>484</v>
      </c>
      <c r="F127" s="606"/>
      <c r="G127" s="584" t="s">
        <v>484</v>
      </c>
      <c r="H127" s="607"/>
    </row>
    <row r="128" spans="1:8" ht="13.5" outlineLevel="1" x14ac:dyDescent="0.2">
      <c r="A128" s="584" t="s">
        <v>485</v>
      </c>
      <c r="B128" s="606"/>
      <c r="C128" s="584" t="s">
        <v>485</v>
      </c>
      <c r="D128" s="606"/>
      <c r="E128" s="584" t="s">
        <v>485</v>
      </c>
      <c r="F128" s="606"/>
      <c r="G128" s="584" t="s">
        <v>485</v>
      </c>
      <c r="H128" s="607"/>
    </row>
    <row r="129" spans="1:8" ht="13.5" outlineLevel="1" x14ac:dyDescent="0.2">
      <c r="A129" s="584" t="s">
        <v>486</v>
      </c>
      <c r="B129" s="606"/>
      <c r="C129" s="584" t="s">
        <v>486</v>
      </c>
      <c r="D129" s="606"/>
      <c r="E129" s="584" t="s">
        <v>486</v>
      </c>
      <c r="F129" s="606"/>
      <c r="G129" s="584" t="s">
        <v>486</v>
      </c>
      <c r="H129" s="607"/>
    </row>
    <row r="130" spans="1:8" ht="13.5" outlineLevel="1" x14ac:dyDescent="0.2">
      <c r="A130" s="584" t="s">
        <v>487</v>
      </c>
      <c r="B130" s="606"/>
      <c r="C130" s="584" t="s">
        <v>487</v>
      </c>
      <c r="D130" s="606"/>
      <c r="E130" s="584" t="s">
        <v>487</v>
      </c>
      <c r="F130" s="606"/>
      <c r="G130" s="584" t="s">
        <v>487</v>
      </c>
      <c r="H130" s="607"/>
    </row>
    <row r="131" spans="1:8" ht="13.5" outlineLevel="1" x14ac:dyDescent="0.2">
      <c r="A131" s="584" t="s">
        <v>488</v>
      </c>
      <c r="B131" s="606"/>
      <c r="C131" s="584" t="s">
        <v>488</v>
      </c>
      <c r="D131" s="606"/>
      <c r="E131" s="584" t="s">
        <v>488</v>
      </c>
      <c r="F131" s="606"/>
      <c r="G131" s="584" t="s">
        <v>488</v>
      </c>
      <c r="H131" s="607"/>
    </row>
    <row r="132" spans="1:8" ht="13.5" outlineLevel="1" x14ac:dyDescent="0.2">
      <c r="A132" s="584" t="s">
        <v>489</v>
      </c>
      <c r="B132" s="606"/>
      <c r="C132" s="584" t="s">
        <v>489</v>
      </c>
      <c r="D132" s="606"/>
      <c r="E132" s="584" t="s">
        <v>489</v>
      </c>
      <c r="F132" s="606"/>
      <c r="G132" s="584" t="s">
        <v>489</v>
      </c>
      <c r="H132" s="607"/>
    </row>
    <row r="133" spans="1:8" ht="13.5" outlineLevel="1" x14ac:dyDescent="0.2">
      <c r="A133" s="584" t="s">
        <v>490</v>
      </c>
      <c r="B133" s="606"/>
      <c r="C133" s="584" t="s">
        <v>490</v>
      </c>
      <c r="D133" s="606"/>
      <c r="E133" s="584" t="s">
        <v>490</v>
      </c>
      <c r="F133" s="606"/>
      <c r="G133" s="584" t="s">
        <v>490</v>
      </c>
      <c r="H133" s="607"/>
    </row>
    <row r="134" spans="1:8" ht="13.5" outlineLevel="1" x14ac:dyDescent="0.2">
      <c r="A134" s="584" t="s">
        <v>491</v>
      </c>
      <c r="B134" s="606"/>
      <c r="C134" s="584" t="s">
        <v>491</v>
      </c>
      <c r="D134" s="606"/>
      <c r="E134" s="584" t="s">
        <v>491</v>
      </c>
      <c r="F134" s="606"/>
      <c r="G134" s="584" t="s">
        <v>491</v>
      </c>
      <c r="H134" s="607"/>
    </row>
    <row r="135" spans="1:8" ht="13.5" outlineLevel="1" x14ac:dyDescent="0.2">
      <c r="A135" s="584" t="s">
        <v>492</v>
      </c>
      <c r="B135" s="606"/>
      <c r="C135" s="584" t="s">
        <v>492</v>
      </c>
      <c r="D135" s="606"/>
      <c r="E135" s="584" t="s">
        <v>492</v>
      </c>
      <c r="F135" s="606"/>
      <c r="G135" s="584" t="s">
        <v>492</v>
      </c>
      <c r="H135" s="607"/>
    </row>
    <row r="136" spans="1:8" ht="14.25" thickBot="1" x14ac:dyDescent="0.3">
      <c r="A136" s="585" t="s">
        <v>493</v>
      </c>
      <c r="B136" s="586">
        <f>SUM(B123:B135)</f>
        <v>0</v>
      </c>
      <c r="C136" s="585" t="s">
        <v>493</v>
      </c>
      <c r="D136" s="586">
        <f>SUM(D123:D135)</f>
        <v>0</v>
      </c>
      <c r="E136" s="585" t="s">
        <v>493</v>
      </c>
      <c r="F136" s="586">
        <f>SUM(F123:F135)</f>
        <v>0</v>
      </c>
      <c r="G136" s="585" t="s">
        <v>493</v>
      </c>
      <c r="H136" s="587">
        <f>SUM(H123:H135)</f>
        <v>0</v>
      </c>
    </row>
    <row r="137" spans="1:8" ht="14.25" thickBot="1" x14ac:dyDescent="0.3">
      <c r="A137" s="1435" t="s">
        <v>494</v>
      </c>
      <c r="B137" s="1436"/>
      <c r="C137" s="1436"/>
      <c r="D137" s="1436"/>
      <c r="E137" s="1436"/>
      <c r="F137" s="1436"/>
      <c r="G137" s="1437"/>
      <c r="H137" s="588">
        <f>IF((B136+D136+F136+H136)&gt;$F$3,"Demasiadas horas asignadas",(B136+D136+F136+H136))</f>
        <v>0</v>
      </c>
    </row>
    <row r="138" spans="1:8" ht="13.5" x14ac:dyDescent="0.25">
      <c r="A138" s="591"/>
      <c r="B138" s="591"/>
      <c r="C138" s="591"/>
      <c r="D138" s="591"/>
      <c r="E138" s="591"/>
      <c r="F138" s="591"/>
      <c r="G138" s="591"/>
      <c r="H138" s="592"/>
    </row>
    <row r="139" spans="1:8" ht="13.5" x14ac:dyDescent="0.25">
      <c r="A139" s="591"/>
      <c r="B139" s="591"/>
      <c r="C139" s="591"/>
      <c r="D139" s="591"/>
      <c r="E139" s="591"/>
      <c r="F139" s="591"/>
      <c r="G139" s="591"/>
      <c r="H139" s="592"/>
    </row>
    <row r="140" spans="1:8" ht="13.5" x14ac:dyDescent="0.25">
      <c r="A140" s="591"/>
      <c r="B140" s="591"/>
      <c r="C140" s="591"/>
      <c r="D140" s="591"/>
      <c r="E140" s="591"/>
      <c r="F140" s="591"/>
      <c r="G140" s="591"/>
      <c r="H140" s="592"/>
    </row>
    <row r="143" spans="1:8" ht="18" x14ac:dyDescent="0.25">
      <c r="B143" s="1425" t="s">
        <v>598</v>
      </c>
      <c r="C143" s="1425"/>
      <c r="D143" s="1425"/>
      <c r="E143" s="1431" t="str">
        <f>A3</f>
        <v>contratado 11</v>
      </c>
      <c r="F143" s="1431"/>
    </row>
    <row r="144" spans="1:8" ht="13.5" thickBot="1" x14ac:dyDescent="0.25">
      <c r="F144" s="567"/>
    </row>
    <row r="145" spans="1:7" ht="16.5" customHeight="1" thickBot="1" x14ac:dyDescent="0.25">
      <c r="A145" s="1438" t="s">
        <v>519</v>
      </c>
      <c r="B145" s="1439"/>
      <c r="C145" s="1439"/>
      <c r="D145" s="1439"/>
      <c r="E145" s="1439"/>
      <c r="F145" s="1439"/>
      <c r="G145" s="1440"/>
    </row>
    <row r="146" spans="1:7" ht="26.25" customHeight="1" outlineLevel="1" thickBot="1" x14ac:dyDescent="0.25">
      <c r="A146" s="1416" t="s">
        <v>496</v>
      </c>
      <c r="B146" s="1417"/>
      <c r="C146" s="1417"/>
      <c r="D146" s="1417"/>
      <c r="E146" s="1418"/>
      <c r="F146" s="593" t="s">
        <v>497</v>
      </c>
      <c r="G146" s="594" t="s">
        <v>495</v>
      </c>
    </row>
    <row r="147" spans="1:7" outlineLevel="1" x14ac:dyDescent="0.2">
      <c r="A147" s="1402"/>
      <c r="B147" s="1403"/>
      <c r="C147" s="1403"/>
      <c r="D147" s="1403"/>
      <c r="E147" s="1404"/>
      <c r="F147" s="608"/>
      <c r="G147" s="595">
        <f>$D$8-F147</f>
        <v>2944.027397260274</v>
      </c>
    </row>
    <row r="148" spans="1:7" outlineLevel="1" x14ac:dyDescent="0.2">
      <c r="A148" s="1413"/>
      <c r="B148" s="1414"/>
      <c r="C148" s="1414"/>
      <c r="D148" s="1414"/>
      <c r="E148" s="1415"/>
      <c r="F148" s="609"/>
      <c r="G148" s="596">
        <f t="shared" ref="G148:G153" si="0">IF(F148&gt;0,(G147-F148), )</f>
        <v>0</v>
      </c>
    </row>
    <row r="149" spans="1:7" outlineLevel="1" x14ac:dyDescent="0.2">
      <c r="A149" s="1413"/>
      <c r="B149" s="1414"/>
      <c r="C149" s="1414"/>
      <c r="D149" s="1414"/>
      <c r="E149" s="1415"/>
      <c r="F149" s="610"/>
      <c r="G149" s="596">
        <f t="shared" si="0"/>
        <v>0</v>
      </c>
    </row>
    <row r="150" spans="1:7" outlineLevel="1" x14ac:dyDescent="0.2">
      <c r="A150" s="1405"/>
      <c r="B150" s="1406"/>
      <c r="C150" s="1406"/>
      <c r="D150" s="1406"/>
      <c r="E150" s="1407"/>
      <c r="F150" s="611"/>
      <c r="G150" s="596">
        <f t="shared" si="0"/>
        <v>0</v>
      </c>
    </row>
    <row r="151" spans="1:7" outlineLevel="1" x14ac:dyDescent="0.2">
      <c r="A151" s="1405"/>
      <c r="B151" s="1406"/>
      <c r="C151" s="1406"/>
      <c r="D151" s="1406"/>
      <c r="E151" s="1407"/>
      <c r="F151" s="612"/>
      <c r="G151" s="596">
        <f t="shared" si="0"/>
        <v>0</v>
      </c>
    </row>
    <row r="152" spans="1:7" outlineLevel="1" x14ac:dyDescent="0.2">
      <c r="A152" s="1432"/>
      <c r="B152" s="1433"/>
      <c r="C152" s="1433"/>
      <c r="D152" s="1433"/>
      <c r="E152" s="1434"/>
      <c r="F152" s="612"/>
      <c r="G152" s="596">
        <f t="shared" si="0"/>
        <v>0</v>
      </c>
    </row>
    <row r="153" spans="1:7" ht="13.5" outlineLevel="1" thickBot="1" x14ac:dyDescent="0.25">
      <c r="A153" s="1428"/>
      <c r="B153" s="1429"/>
      <c r="C153" s="1429"/>
      <c r="D153" s="1429"/>
      <c r="E153" s="1430"/>
      <c r="F153" s="613"/>
      <c r="G153" s="597">
        <f t="shared" si="0"/>
        <v>0</v>
      </c>
    </row>
    <row r="155" spans="1:7" ht="20.25" x14ac:dyDescent="0.3">
      <c r="G155" s="598">
        <f>D8-(SUM(F147:F153))</f>
        <v>2944.027397260274</v>
      </c>
    </row>
  </sheetData>
  <sheetProtection selectLockedCells="1"/>
  <mergeCells count="77">
    <mergeCell ref="A150:E150"/>
    <mergeCell ref="A151:E151"/>
    <mergeCell ref="A152:E152"/>
    <mergeCell ref="A153:E153"/>
    <mergeCell ref="A146:E146"/>
    <mergeCell ref="A147:E147"/>
    <mergeCell ref="A148:E148"/>
    <mergeCell ref="A149:E149"/>
    <mergeCell ref="A137:G137"/>
    <mergeCell ref="B143:D143"/>
    <mergeCell ref="E143:F143"/>
    <mergeCell ref="A145:G145"/>
    <mergeCell ref="A121:B121"/>
    <mergeCell ref="C121:D121"/>
    <mergeCell ref="E121:F121"/>
    <mergeCell ref="G121:H121"/>
    <mergeCell ref="A111:G111"/>
    <mergeCell ref="B115:D115"/>
    <mergeCell ref="E115:F115"/>
    <mergeCell ref="G115:H115"/>
    <mergeCell ref="A95:B95"/>
    <mergeCell ref="C95:D95"/>
    <mergeCell ref="E95:F95"/>
    <mergeCell ref="G95:H95"/>
    <mergeCell ref="A85:G85"/>
    <mergeCell ref="B89:D89"/>
    <mergeCell ref="E89:F89"/>
    <mergeCell ref="G89:H89"/>
    <mergeCell ref="A69:B69"/>
    <mergeCell ref="C69:D69"/>
    <mergeCell ref="E69:F69"/>
    <mergeCell ref="G69:H69"/>
    <mergeCell ref="A59:G59"/>
    <mergeCell ref="B63:D63"/>
    <mergeCell ref="E63:F63"/>
    <mergeCell ref="G63:H63"/>
    <mergeCell ref="G37:H37"/>
    <mergeCell ref="A43:B43"/>
    <mergeCell ref="C43:D43"/>
    <mergeCell ref="E43:F43"/>
    <mergeCell ref="G43:H43"/>
    <mergeCell ref="B35:E35"/>
    <mergeCell ref="B37:D37"/>
    <mergeCell ref="E37:F37"/>
    <mergeCell ref="A19:B19"/>
    <mergeCell ref="A20:B20"/>
    <mergeCell ref="A21:B21"/>
    <mergeCell ref="A22:B22"/>
    <mergeCell ref="A27:A29"/>
    <mergeCell ref="B27:B29"/>
    <mergeCell ref="D6:E6"/>
    <mergeCell ref="A8:A10"/>
    <mergeCell ref="B8:B10"/>
    <mergeCell ref="G9:H9"/>
    <mergeCell ref="A23:B23"/>
    <mergeCell ref="C17:H17"/>
    <mergeCell ref="G13:H13"/>
    <mergeCell ref="A18:B18"/>
    <mergeCell ref="C18:F18"/>
    <mergeCell ref="G18:H18"/>
    <mergeCell ref="A1:H1"/>
    <mergeCell ref="A2:B2"/>
    <mergeCell ref="A3:B3"/>
    <mergeCell ref="D5:E5"/>
    <mergeCell ref="G5:H5"/>
    <mergeCell ref="K28:K29"/>
    <mergeCell ref="L28:L29"/>
    <mergeCell ref="C27:C29"/>
    <mergeCell ref="D27:D29"/>
    <mergeCell ref="E27:E29"/>
    <mergeCell ref="F27:I27"/>
    <mergeCell ref="J27:L27"/>
    <mergeCell ref="F28:F29"/>
    <mergeCell ref="G28:G29"/>
    <mergeCell ref="H28:H29"/>
    <mergeCell ref="I28:I29"/>
    <mergeCell ref="J28:J29"/>
  </mergeCells>
  <phoneticPr fontId="3" type="noConversion"/>
  <conditionalFormatting sqref="G155">
    <cfRule type="cellIs" dxfId="47" priority="3" stopIfTrue="1" operator="greaterThan">
      <formula>0</formula>
    </cfRule>
  </conditionalFormatting>
  <conditionalFormatting sqref="G147:G153">
    <cfRule type="cellIs" dxfId="46" priority="4" stopIfTrue="1" operator="equal">
      <formula>0</formula>
    </cfRule>
  </conditionalFormatting>
  <conditionalFormatting sqref="H8">
    <cfRule type="cellIs" dxfId="45" priority="1" stopIfTrue="1" operator="lessThan">
      <formula>0</formula>
    </cfRule>
    <cfRule type="cellIs" priority="2" stopIfTrue="1" operator="lessThan">
      <formula>0</formula>
    </cfRule>
  </conditionalFormatting>
  <dataValidations count="9">
    <dataValidation type="list" allowBlank="1" showInputMessage="1" showErrorMessage="1" sqref="D6:E6">
      <formula1>"CONTRATO,BECA"</formula1>
    </dataValidation>
    <dataValidation type="list" allowBlank="1" showInputMessage="1" showErrorMessage="1" sqref="E14">
      <formula1>"Propio,Externo"</formula1>
    </dataValidation>
    <dataValidation type="whole" operator="greaterThan" allowBlank="1" showErrorMessage="1" errorTitle="NÚMERO DE HORAS" error="Esta casilla sólo admite números enteros mayores que cero. " promptTitle="Horas imputadas por tarea" prompt="Señale el número de horas totales que se imputan al proyecto para esta tarea y para la persona que se declara." sqref="F147:F153">
      <formula1>0</formula1>
    </dataValidation>
    <dataValidation type="list" allowBlank="1" showInputMessage="1" showErrorMessage="1" sqref="G37:H37 G63:H63 G89:H89 G115:H115">
      <formula1>"PLANIFICACIÓN INICIAL,MODIFICACION 1,MODIFICACIÓN 2,MODIFICACIÓN 3"</formula1>
    </dataValidation>
    <dataValidation type="list" allowBlank="1" showErrorMessage="1" errorTitle="Escoja una tarea de la lista" error="Si la lista de tareas o su carga horaria han cambiado, por favor, comuníquelo a la OTRI-UCM en el 6472." promptTitle="Asignación de tareas" prompt="Declare la tarea de investigación en la que ha participado la persona cuyas horas se declaran. Sólo puede escoger entre las tareas del listado, que coinciden con las declaradas en la solicitud." sqref="A147:E153">
      <formula1>TAREAS</formula1>
    </dataValidation>
    <dataValidation type="list" showInputMessage="1" showErrorMessage="1" sqref="D3">
      <formula1>CATPROF</formula1>
    </dataValidation>
    <dataValidation type="date" operator="lessThanOrEqual" allowBlank="1" showInputMessage="1" showErrorMessage="1" errorTitle="ERROR EN FECHA" error="La fecha de finalización del último trimestre presupuestado no puede superar la del final del proyecto. " sqref="H120">
      <formula1>B14</formula1>
    </dataValidation>
    <dataValidation type="date" operator="greaterThan" allowBlank="1" showInputMessage="1" showErrorMessage="1" errorTitle="ERROR EN FECHA" error="Debe introducir un valor posterior a fecha fin del último trimestre presupuestado_x000a_" sqref="A120 A68 A94">
      <formula1>H42</formula1>
    </dataValidation>
    <dataValidation type="date" operator="greaterThanOrEqual" allowBlank="1" showInputMessage="1" showErrorMessage="1" errorTitle="ERROR EN FECHA " error="Debe introducir una fecha que sea igual o posterior a la fecha de inicio del proyecto" sqref="A42">
      <formula1>B13</formula1>
    </dataValidation>
  </dataValidations>
  <hyperlinks>
    <hyperlink ref="A18:B18" location="'Planificación contratos'!A1" display="Volver a planificación de contratos"/>
  </hyperlinks>
  <pageMargins left="0.75" right="0.75" top="1" bottom="1" header="0" footer="0"/>
  <headerFooter alignWithMargins="0"/>
  <drawing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8"/>
  </sheetPr>
  <dimension ref="A1:N155"/>
  <sheetViews>
    <sheetView showGridLines="0" zoomScale="70" workbookViewId="0">
      <selection sqref="A1:H1"/>
    </sheetView>
  </sheetViews>
  <sheetFormatPr baseColWidth="10" defaultColWidth="11.42578125" defaultRowHeight="12.75" outlineLevelRow="1" x14ac:dyDescent="0.2"/>
  <cols>
    <col min="1" max="8" width="22.7109375" style="553" customWidth="1"/>
    <col min="9" max="9" width="17.140625" style="548" bestFit="1" customWidth="1"/>
    <col min="10" max="10" width="29.140625" style="548" bestFit="1" customWidth="1"/>
    <col min="11" max="11" width="13.42578125" style="548" bestFit="1" customWidth="1"/>
    <col min="12" max="12" width="14.85546875" style="548" bestFit="1" customWidth="1"/>
    <col min="13" max="13" width="13.42578125" style="548" bestFit="1" customWidth="1"/>
    <col min="14" max="16384" width="11.42578125" style="548"/>
  </cols>
  <sheetData>
    <row r="1" spans="1:10" ht="61.5" customHeight="1" thickBot="1" x14ac:dyDescent="0.25">
      <c r="A1" s="1441" t="s">
        <v>597</v>
      </c>
      <c r="B1" s="1442"/>
      <c r="C1" s="1442"/>
      <c r="D1" s="1442"/>
      <c r="E1" s="1442"/>
      <c r="F1" s="1442"/>
      <c r="G1" s="1442"/>
      <c r="H1" s="1442"/>
    </row>
    <row r="2" spans="1:10" ht="14.25" customHeight="1" thickBot="1" x14ac:dyDescent="0.25">
      <c r="A2" s="1438" t="s">
        <v>226</v>
      </c>
      <c r="B2" s="1448"/>
      <c r="C2" s="549" t="s">
        <v>468</v>
      </c>
      <c r="D2" s="550" t="s">
        <v>469</v>
      </c>
      <c r="E2" s="551" t="s">
        <v>470</v>
      </c>
      <c r="F2" s="551" t="s">
        <v>471</v>
      </c>
      <c r="G2" s="551" t="s">
        <v>472</v>
      </c>
      <c r="H2" s="551" t="s">
        <v>473</v>
      </c>
    </row>
    <row r="3" spans="1:10" ht="15.75" thickBot="1" x14ac:dyDescent="0.25">
      <c r="A3" s="1449" t="s">
        <v>554</v>
      </c>
      <c r="B3" s="1450"/>
      <c r="C3" s="599"/>
      <c r="D3" s="600" t="s">
        <v>228</v>
      </c>
      <c r="E3" s="600"/>
      <c r="F3" s="552">
        <f>IF($E$14="Propio",987,1470)</f>
        <v>1470</v>
      </c>
      <c r="G3" s="741">
        <f>B30</f>
        <v>40909</v>
      </c>
      <c r="H3" s="741">
        <f>C30</f>
        <v>41639</v>
      </c>
    </row>
    <row r="4" spans="1:10" ht="27" thickBot="1" x14ac:dyDescent="0.25">
      <c r="A4" s="546"/>
      <c r="B4" s="547"/>
      <c r="C4" s="547"/>
      <c r="D4" s="547"/>
      <c r="E4" s="547"/>
      <c r="F4" s="547"/>
      <c r="G4" s="547"/>
      <c r="H4" s="547"/>
    </row>
    <row r="5" spans="1:10" ht="16.5" thickBot="1" x14ac:dyDescent="0.3">
      <c r="A5" s="210" t="s">
        <v>635</v>
      </c>
      <c r="B5" s="211">
        <f>'Solicitud para cumplimentar'!B4:J4</f>
        <v>0</v>
      </c>
      <c r="D5" s="1446" t="s">
        <v>382</v>
      </c>
      <c r="E5" s="1447"/>
      <c r="G5" s="1452" t="s">
        <v>772</v>
      </c>
      <c r="H5" s="1452"/>
      <c r="I5" s="566"/>
      <c r="J5" s="355"/>
    </row>
    <row r="6" spans="1:10" ht="32.25" thickBot="1" x14ac:dyDescent="0.3">
      <c r="A6" s="213" t="s">
        <v>636</v>
      </c>
      <c r="B6" s="214">
        <f>'Solicitud para cumplimentar'!B6:M6</f>
        <v>0</v>
      </c>
      <c r="D6" s="1444"/>
      <c r="E6" s="1445"/>
      <c r="G6" s="554" t="s">
        <v>766</v>
      </c>
      <c r="H6" s="555" t="s">
        <v>767</v>
      </c>
    </row>
    <row r="7" spans="1:10" ht="32.25" thickBot="1" x14ac:dyDescent="0.3">
      <c r="A7" s="213" t="s">
        <v>637</v>
      </c>
      <c r="B7" s="214">
        <f>'Solicitud para cumplimentar'!B8:M8</f>
        <v>0</v>
      </c>
      <c r="D7" s="554" t="s">
        <v>600</v>
      </c>
      <c r="E7" s="555" t="s">
        <v>518</v>
      </c>
      <c r="G7" s="742">
        <f>$K$30</f>
        <v>2944.027397260274</v>
      </c>
      <c r="H7" s="743">
        <f>$H$59+$H$85+$H$111+$H$137</f>
        <v>0</v>
      </c>
    </row>
    <row r="8" spans="1:10" ht="33" thickBot="1" x14ac:dyDescent="0.35">
      <c r="A8" s="1443" t="s">
        <v>638</v>
      </c>
      <c r="B8" s="1451">
        <f>'Solicitud para cumplimentar'!B7:M7</f>
        <v>0</v>
      </c>
      <c r="C8" s="556"/>
      <c r="D8" s="557">
        <f>K30</f>
        <v>2944.027397260274</v>
      </c>
      <c r="E8" s="557">
        <f>SUM(F147:F153)</f>
        <v>0</v>
      </c>
      <c r="G8" s="555" t="s">
        <v>770</v>
      </c>
      <c r="H8" s="744">
        <f>G7-H7</f>
        <v>2944.027397260274</v>
      </c>
    </row>
    <row r="9" spans="1:10" ht="30.75" customHeight="1" thickBot="1" x14ac:dyDescent="0.3">
      <c r="A9" s="1443"/>
      <c r="B9" s="1451"/>
      <c r="G9" s="1453" t="s">
        <v>773</v>
      </c>
      <c r="H9" s="1453"/>
    </row>
    <row r="10" spans="1:10" ht="32.25" thickBot="1" x14ac:dyDescent="0.3">
      <c r="A10" s="1443"/>
      <c r="B10" s="1451"/>
      <c r="D10" s="554" t="s">
        <v>601</v>
      </c>
      <c r="E10" s="558">
        <f>'Planificación contratos'!D10</f>
        <v>60000</v>
      </c>
      <c r="G10" s="745" t="s">
        <v>769</v>
      </c>
      <c r="H10" s="555" t="s">
        <v>775</v>
      </c>
    </row>
    <row r="11" spans="1:10" ht="32.25" thickBot="1" x14ac:dyDescent="0.3">
      <c r="A11" s="213" t="s">
        <v>671</v>
      </c>
      <c r="B11" s="214">
        <f>'Solicitud para cumplimentar'!B9:M9</f>
        <v>0</v>
      </c>
      <c r="D11" s="554" t="s">
        <v>602</v>
      </c>
      <c r="E11" s="558">
        <f>J30</f>
        <v>13.461151902621513</v>
      </c>
      <c r="G11" s="748">
        <f>$L$30</f>
        <v>39630</v>
      </c>
      <c r="H11" s="746">
        <f>$A$40</f>
        <v>0</v>
      </c>
    </row>
    <row r="12" spans="1:10" ht="48.75" thickBot="1" x14ac:dyDescent="0.35">
      <c r="A12" s="213" t="s">
        <v>375</v>
      </c>
      <c r="B12" s="214"/>
      <c r="D12" s="554" t="s">
        <v>603</v>
      </c>
      <c r="E12" s="559">
        <f>E11*D8</f>
        <v>39630</v>
      </c>
      <c r="G12" s="555" t="s">
        <v>771</v>
      </c>
      <c r="H12" s="747">
        <f>G11-H11</f>
        <v>39630</v>
      </c>
      <c r="J12" s="354"/>
    </row>
    <row r="13" spans="1:10" ht="48.75" customHeight="1" thickBot="1" x14ac:dyDescent="0.3">
      <c r="A13" s="213" t="s">
        <v>376</v>
      </c>
      <c r="B13" s="215">
        <f>'Solicitud para cumplimentar'!C11</f>
        <v>0</v>
      </c>
      <c r="D13" s="554" t="s">
        <v>604</v>
      </c>
      <c r="E13" s="558">
        <f>'Planificación contratos'!G10</f>
        <v>37519.876322622069</v>
      </c>
      <c r="G13" s="1453" t="s">
        <v>774</v>
      </c>
      <c r="H13" s="1453"/>
    </row>
    <row r="14" spans="1:10" ht="48.75" thickBot="1" x14ac:dyDescent="0.35">
      <c r="A14" s="216" t="s">
        <v>377</v>
      </c>
      <c r="B14" s="217">
        <f>'Solicitud para cumplimentar'!F11</f>
        <v>0</v>
      </c>
      <c r="D14" s="554" t="s">
        <v>517</v>
      </c>
      <c r="E14" s="601" t="s">
        <v>768</v>
      </c>
      <c r="G14" s="555" t="s">
        <v>771</v>
      </c>
      <c r="H14" s="747">
        <f>$D$8-$E$8</f>
        <v>2944.027397260274</v>
      </c>
      <c r="I14" s="757"/>
      <c r="J14" s="758"/>
    </row>
    <row r="15" spans="1:10" ht="31.5" x14ac:dyDescent="0.25">
      <c r="A15" s="218" t="s">
        <v>445</v>
      </c>
      <c r="B15" s="219" t="str">
        <f>'Programación,alta,seguimiento'!B12</f>
        <v>numero</v>
      </c>
    </row>
    <row r="16" spans="1:10" ht="15.75" x14ac:dyDescent="0.25">
      <c r="A16" s="218"/>
      <c r="B16" s="219"/>
    </row>
    <row r="17" spans="1:14" ht="15" x14ac:dyDescent="0.2">
      <c r="A17" s="548"/>
      <c r="B17" s="548"/>
      <c r="C17" s="1346" t="s">
        <v>336</v>
      </c>
      <c r="D17" s="1346"/>
      <c r="E17" s="1346"/>
      <c r="F17" s="1346"/>
      <c r="G17" s="1346"/>
      <c r="H17" s="1346"/>
    </row>
    <row r="18" spans="1:14" ht="18.75" thickBot="1" x14ac:dyDescent="0.3">
      <c r="A18" s="1454" t="s">
        <v>298</v>
      </c>
      <c r="B18" s="1455"/>
      <c r="C18" s="1478" t="s">
        <v>479</v>
      </c>
      <c r="D18" s="1479"/>
      <c r="E18" s="1479"/>
      <c r="F18" s="1480"/>
      <c r="G18" s="1478" t="s">
        <v>335</v>
      </c>
      <c r="H18" s="1480"/>
    </row>
    <row r="19" spans="1:14" ht="31.5" x14ac:dyDescent="0.2">
      <c r="A19" s="1457" t="str">
        <f>'Planificación contratos'!A21</f>
        <v>Categoría profesional</v>
      </c>
      <c r="B19" s="1458"/>
      <c r="C19" s="560" t="str">
        <f>'Planificación contratos'!C21</f>
        <v>Nº contratos</v>
      </c>
      <c r="D19" s="561" t="str">
        <f>'Planificación contratos'!D21</f>
        <v xml:space="preserve">Nº de horas </v>
      </c>
      <c r="E19" s="561" t="str">
        <f>'Planificación contratos'!E21</f>
        <v>Nº horas concedidas</v>
      </c>
      <c r="F19" s="562" t="str">
        <f>'Planificación contratos'!F21</f>
        <v>Remanente horas</v>
      </c>
      <c r="G19" s="563" t="str">
        <f>'Planificación contratos'!G21</f>
        <v>Gasto total contratos</v>
      </c>
      <c r="H19" s="564" t="str">
        <f>'Planificación contratos'!H21</f>
        <v>Precio / hora MEDIO</v>
      </c>
      <c r="J19" s="565"/>
      <c r="K19" s="565"/>
      <c r="L19" s="565"/>
      <c r="M19" s="565"/>
      <c r="N19" s="565"/>
    </row>
    <row r="20" spans="1:14" x14ac:dyDescent="0.2">
      <c r="A20" s="1349" t="str">
        <f>'Planificación contratos'!A22</f>
        <v>DOCTOR</v>
      </c>
      <c r="B20" s="1350"/>
      <c r="C20" s="511">
        <f>'Planificación contratos'!C22</f>
        <v>30</v>
      </c>
      <c r="D20" s="536">
        <f>'Planificación contratos'!D22</f>
        <v>88320.821917808222</v>
      </c>
      <c r="E20" s="543">
        <f>'Planificación contratos'!E22</f>
        <v>0</v>
      </c>
      <c r="F20" s="512">
        <f>'Planificación contratos'!F22</f>
        <v>-88320.821917808222</v>
      </c>
      <c r="G20" s="497">
        <f>'Planificación contratos'!G22</f>
        <v>1188900</v>
      </c>
      <c r="H20" s="502">
        <f>'Planificación contratos'!H22</f>
        <v>13.461151902621513</v>
      </c>
    </row>
    <row r="21" spans="1:14" ht="16.5" customHeight="1" x14ac:dyDescent="0.2">
      <c r="A21" s="1351" t="str">
        <f>'Planificación contratos'!A23</f>
        <v>LICENCIADO / INGENIERO</v>
      </c>
      <c r="B21" s="1352"/>
      <c r="C21" s="499">
        <f>'Planificación contratos'!C23</f>
        <v>0</v>
      </c>
      <c r="D21" s="537">
        <f>'Planificación contratos'!D23</f>
        <v>0</v>
      </c>
      <c r="E21" s="544">
        <f>'Planificación contratos'!E23</f>
        <v>0</v>
      </c>
      <c r="F21" s="508">
        <f>'Planificación contratos'!F23</f>
        <v>0</v>
      </c>
      <c r="G21" s="498">
        <f>'Planificación contratos'!G23</f>
        <v>0</v>
      </c>
      <c r="H21" s="503">
        <f>'Planificación contratos'!H23</f>
        <v>0</v>
      </c>
    </row>
    <row r="22" spans="1:14" ht="16.5" customHeight="1" x14ac:dyDescent="0.2">
      <c r="A22" s="1351" t="str">
        <f>'Planificación contratos'!A24</f>
        <v>DIPLOMADO/ INGENIERO TÉCNICO</v>
      </c>
      <c r="B22" s="1352"/>
      <c r="C22" s="500">
        <f>'Planificación contratos'!C24</f>
        <v>0</v>
      </c>
      <c r="D22" s="538">
        <f>'Planificación contratos'!D24</f>
        <v>0</v>
      </c>
      <c r="E22" s="544">
        <f>'Planificación contratos'!E24</f>
        <v>0</v>
      </c>
      <c r="F22" s="509">
        <f>'Planificación contratos'!F24</f>
        <v>0</v>
      </c>
      <c r="G22" s="498">
        <f>'Planificación contratos'!G24</f>
        <v>0</v>
      </c>
      <c r="H22" s="503">
        <f>'Planificación contratos'!H24</f>
        <v>0</v>
      </c>
    </row>
    <row r="23" spans="1:14" s="565" customFormat="1" ht="16.5" customHeight="1" thickBot="1" x14ac:dyDescent="0.25">
      <c r="A23" s="1354" t="str">
        <f>'Planificación contratos'!A25</f>
        <v>ENSEÑANZAS MEDIAS</v>
      </c>
      <c r="B23" s="1355"/>
      <c r="C23" s="506">
        <f>'Planificación contratos'!C25</f>
        <v>0</v>
      </c>
      <c r="D23" s="539">
        <f>'Planificación contratos'!D25</f>
        <v>0</v>
      </c>
      <c r="E23" s="545">
        <f>'Planificación contratos'!E25</f>
        <v>0</v>
      </c>
      <c r="F23" s="510">
        <f>'Planificación contratos'!F25</f>
        <v>0</v>
      </c>
      <c r="G23" s="507">
        <f>'Planificación contratos'!G25</f>
        <v>0</v>
      </c>
      <c r="H23" s="501">
        <f>'Planificación contratos'!H25</f>
        <v>0</v>
      </c>
    </row>
    <row r="24" spans="1:14" x14ac:dyDescent="0.2">
      <c r="A24" s="548"/>
      <c r="B24" s="548"/>
      <c r="C24" s="548"/>
      <c r="D24" s="548"/>
      <c r="E24" s="548"/>
      <c r="F24" s="548"/>
      <c r="G24" s="548"/>
      <c r="H24" s="548"/>
    </row>
    <row r="25" spans="1:14" x14ac:dyDescent="0.2">
      <c r="A25" s="548"/>
      <c r="B25" s="548"/>
      <c r="C25" s="548"/>
      <c r="D25" s="548"/>
      <c r="E25" s="548"/>
      <c r="F25" s="548"/>
      <c r="G25" s="548"/>
      <c r="H25" s="548"/>
    </row>
    <row r="26" spans="1:14" ht="13.5" thickBot="1" x14ac:dyDescent="0.25">
      <c r="A26" s="548"/>
      <c r="B26" s="548"/>
      <c r="C26" s="548"/>
      <c r="D26" s="548"/>
      <c r="E26" s="548"/>
      <c r="F26" s="548"/>
      <c r="G26" s="548"/>
      <c r="H26" s="548"/>
    </row>
    <row r="27" spans="1:14" ht="13.5" thickBot="1" x14ac:dyDescent="0.25">
      <c r="A27" s="1408" t="s">
        <v>68</v>
      </c>
      <c r="B27" s="1470" t="s">
        <v>69</v>
      </c>
      <c r="C27" s="1467" t="s">
        <v>70</v>
      </c>
      <c r="D27" s="1461" t="s">
        <v>71</v>
      </c>
      <c r="E27" s="1464" t="s">
        <v>76</v>
      </c>
      <c r="F27" s="1473" t="s">
        <v>72</v>
      </c>
      <c r="G27" s="1474"/>
      <c r="H27" s="1474"/>
      <c r="I27" s="1475"/>
      <c r="J27" s="1473" t="s">
        <v>73</v>
      </c>
      <c r="K27" s="1474"/>
      <c r="L27" s="1475"/>
    </row>
    <row r="28" spans="1:14" x14ac:dyDescent="0.2">
      <c r="A28" s="1409"/>
      <c r="B28" s="1471"/>
      <c r="C28" s="1468"/>
      <c r="D28" s="1462"/>
      <c r="E28" s="1465"/>
      <c r="F28" s="1476" t="s">
        <v>77</v>
      </c>
      <c r="G28" s="1462" t="s">
        <v>74</v>
      </c>
      <c r="H28" s="1462" t="s">
        <v>78</v>
      </c>
      <c r="I28" s="1459" t="s">
        <v>75</v>
      </c>
      <c r="J28" s="1409" t="s">
        <v>79</v>
      </c>
      <c r="K28" s="1462" t="s">
        <v>81</v>
      </c>
      <c r="L28" s="1459" t="s">
        <v>80</v>
      </c>
    </row>
    <row r="29" spans="1:14" ht="13.5" thickBot="1" x14ac:dyDescent="0.25">
      <c r="A29" s="1410"/>
      <c r="B29" s="1472"/>
      <c r="C29" s="1469"/>
      <c r="D29" s="1463"/>
      <c r="E29" s="1466"/>
      <c r="F29" s="1477"/>
      <c r="G29" s="1463"/>
      <c r="H29" s="1463"/>
      <c r="I29" s="1460"/>
      <c r="J29" s="1410"/>
      <c r="K29" s="1463"/>
      <c r="L29" s="1460"/>
    </row>
    <row r="30" spans="1:14" x14ac:dyDescent="0.2">
      <c r="A30" s="665">
        <f>F3</f>
        <v>1470</v>
      </c>
      <c r="B30" s="666">
        <v>40909</v>
      </c>
      <c r="C30" s="667">
        <v>41639</v>
      </c>
      <c r="D30" s="668">
        <f>C30-B30+1</f>
        <v>731</v>
      </c>
      <c r="E30" s="669">
        <f>(A30*D30)/365</f>
        <v>2944.027397260274</v>
      </c>
      <c r="F30" s="670">
        <v>30000</v>
      </c>
      <c r="G30" s="671">
        <f>F30</f>
        <v>30000</v>
      </c>
      <c r="H30" s="672">
        <v>0.32100000000000001</v>
      </c>
      <c r="I30" s="673">
        <f>G30*H30</f>
        <v>9630</v>
      </c>
      <c r="J30" s="673">
        <f>(F30+I30)/E30</f>
        <v>13.461151902621513</v>
      </c>
      <c r="K30" s="674">
        <f>E30</f>
        <v>2944.027397260274</v>
      </c>
      <c r="L30" s="675">
        <f>J30*K30</f>
        <v>39630</v>
      </c>
    </row>
    <row r="31" spans="1:14" ht="14.25" customHeight="1" x14ac:dyDescent="0.2">
      <c r="A31" s="341"/>
      <c r="B31" s="341"/>
      <c r="C31" s="342"/>
      <c r="D31" s="342"/>
      <c r="E31" s="342"/>
      <c r="F31" s="342"/>
      <c r="G31" s="342"/>
      <c r="H31" s="342"/>
    </row>
    <row r="32" spans="1:14" ht="14.25" customHeight="1" x14ac:dyDescent="0.2"/>
    <row r="34" spans="1:14" x14ac:dyDescent="0.2">
      <c r="B34" s="567"/>
      <c r="C34" s="567"/>
      <c r="D34" s="567"/>
      <c r="E34" s="567"/>
    </row>
    <row r="35" spans="1:14" ht="14.25" customHeight="1" x14ac:dyDescent="0.2">
      <c r="B35" s="1456"/>
      <c r="C35" s="1456"/>
      <c r="D35" s="1456"/>
      <c r="E35" s="1456"/>
    </row>
    <row r="36" spans="1:14" ht="14.25" customHeight="1" x14ac:dyDescent="0.2">
      <c r="C36" s="567"/>
    </row>
    <row r="37" spans="1:14" ht="32.25" customHeight="1" x14ac:dyDescent="0.25">
      <c r="A37" s="568" t="s">
        <v>379</v>
      </c>
      <c r="B37" s="1425" t="s">
        <v>596</v>
      </c>
      <c r="C37" s="1425"/>
      <c r="D37" s="1425"/>
      <c r="E37" s="1419" t="str">
        <f>A3</f>
        <v>contratado 11</v>
      </c>
      <c r="F37" s="1420"/>
      <c r="G37" s="1426" t="s">
        <v>608</v>
      </c>
      <c r="H37" s="1427"/>
    </row>
    <row r="38" spans="1:14" ht="26.25" x14ac:dyDescent="0.25">
      <c r="A38" s="571">
        <f>H59*E11</f>
        <v>0</v>
      </c>
      <c r="B38" s="572"/>
      <c r="C38" s="572"/>
      <c r="D38" s="569" t="s">
        <v>402</v>
      </c>
      <c r="E38" s="570">
        <f>'Solicitud para cumplimentar'!D3</f>
        <v>2016</v>
      </c>
      <c r="F38" s="572"/>
      <c r="G38" s="602" t="s">
        <v>609</v>
      </c>
      <c r="H38" s="603"/>
    </row>
    <row r="39" spans="1:14" ht="43.5" customHeight="1" x14ac:dyDescent="0.25">
      <c r="A39" s="574" t="s">
        <v>380</v>
      </c>
      <c r="B39" s="572"/>
      <c r="C39" s="572"/>
      <c r="D39" s="569"/>
      <c r="E39" s="570"/>
      <c r="F39" s="572"/>
      <c r="G39" s="575" t="s">
        <v>381</v>
      </c>
      <c r="H39" s="576">
        <f>'Planificación contratos'!D14</f>
        <v>9730.7769619475694</v>
      </c>
    </row>
    <row r="40" spans="1:14" ht="18" x14ac:dyDescent="0.25">
      <c r="A40" s="571">
        <f>A38+A64+A90+A116</f>
        <v>0</v>
      </c>
      <c r="B40" s="572"/>
      <c r="C40" s="572"/>
      <c r="D40" s="569"/>
      <c r="E40" s="570"/>
      <c r="F40" s="572"/>
      <c r="G40" s="577"/>
      <c r="H40" s="578"/>
      <c r="J40" s="579"/>
      <c r="K40" s="579"/>
      <c r="L40" s="579"/>
      <c r="M40" s="579"/>
      <c r="N40" s="579"/>
    </row>
    <row r="41" spans="1:14" ht="18" customHeight="1" x14ac:dyDescent="0.2">
      <c r="A41" s="580" t="s">
        <v>611</v>
      </c>
      <c r="B41" s="580" t="s">
        <v>612</v>
      </c>
      <c r="C41" s="581" t="s">
        <v>611</v>
      </c>
      <c r="D41" s="581" t="s">
        <v>612</v>
      </c>
      <c r="E41" s="581" t="s">
        <v>611</v>
      </c>
      <c r="F41" s="581" t="s">
        <v>612</v>
      </c>
      <c r="G41" s="581" t="s">
        <v>611</v>
      </c>
      <c r="H41" s="581" t="s">
        <v>612</v>
      </c>
    </row>
    <row r="42" spans="1:14" ht="18" customHeight="1" thickBot="1" x14ac:dyDescent="0.25">
      <c r="A42" s="604"/>
      <c r="B42" s="605"/>
      <c r="C42" s="605"/>
      <c r="D42" s="605"/>
      <c r="E42" s="605"/>
      <c r="F42" s="605"/>
      <c r="G42" s="605"/>
      <c r="H42" s="605"/>
    </row>
    <row r="43" spans="1:14" ht="16.5" customHeight="1" thickBot="1" x14ac:dyDescent="0.3">
      <c r="A43" s="1411" t="s">
        <v>474</v>
      </c>
      <c r="B43" s="1412"/>
      <c r="C43" s="1411" t="s">
        <v>475</v>
      </c>
      <c r="D43" s="1412"/>
      <c r="E43" s="1411" t="s">
        <v>476</v>
      </c>
      <c r="F43" s="1412"/>
      <c r="G43" s="1411" t="s">
        <v>477</v>
      </c>
      <c r="H43" s="1421"/>
      <c r="J43" s="582"/>
    </row>
    <row r="44" spans="1:14" s="579" customFormat="1" ht="33" customHeight="1" outlineLevel="1" thickBot="1" x14ac:dyDescent="0.25">
      <c r="A44" s="583" t="s">
        <v>478</v>
      </c>
      <c r="B44" s="583" t="s">
        <v>479</v>
      </c>
      <c r="C44" s="583" t="s">
        <v>478</v>
      </c>
      <c r="D44" s="583" t="s">
        <v>479</v>
      </c>
      <c r="E44" s="583" t="s">
        <v>478</v>
      </c>
      <c r="F44" s="583" t="s">
        <v>479</v>
      </c>
      <c r="G44" s="583" t="s">
        <v>478</v>
      </c>
      <c r="H44" s="583" t="s">
        <v>479</v>
      </c>
      <c r="J44" s="548"/>
      <c r="K44" s="548"/>
      <c r="L44" s="548"/>
      <c r="M44" s="548"/>
      <c r="N44" s="548"/>
    </row>
    <row r="45" spans="1:14" ht="13.5" outlineLevel="1" x14ac:dyDescent="0.2">
      <c r="A45" s="584" t="s">
        <v>480</v>
      </c>
      <c r="B45" s="606"/>
      <c r="C45" s="584" t="s">
        <v>480</v>
      </c>
      <c r="D45" s="606"/>
      <c r="E45" s="584" t="s">
        <v>480</v>
      </c>
      <c r="F45" s="606"/>
      <c r="G45" s="584" t="s">
        <v>480</v>
      </c>
      <c r="H45" s="607"/>
    </row>
    <row r="46" spans="1:14" ht="13.5" outlineLevel="1" x14ac:dyDescent="0.2">
      <c r="A46" s="584" t="s">
        <v>481</v>
      </c>
      <c r="B46" s="606"/>
      <c r="C46" s="584" t="s">
        <v>481</v>
      </c>
      <c r="D46" s="606"/>
      <c r="E46" s="584" t="s">
        <v>481</v>
      </c>
      <c r="F46" s="606"/>
      <c r="G46" s="584" t="s">
        <v>481</v>
      </c>
      <c r="H46" s="607"/>
    </row>
    <row r="47" spans="1:14" ht="12.75" customHeight="1" outlineLevel="1" x14ac:dyDescent="0.2">
      <c r="A47" s="584" t="s">
        <v>482</v>
      </c>
      <c r="B47" s="606"/>
      <c r="C47" s="584" t="s">
        <v>482</v>
      </c>
      <c r="D47" s="606"/>
      <c r="E47" s="584" t="s">
        <v>482</v>
      </c>
      <c r="F47" s="606"/>
      <c r="G47" s="584" t="s">
        <v>482</v>
      </c>
      <c r="H47" s="607"/>
      <c r="I47" s="582"/>
    </row>
    <row r="48" spans="1:14" ht="13.5" outlineLevel="1" x14ac:dyDescent="0.2">
      <c r="A48" s="584" t="s">
        <v>483</v>
      </c>
      <c r="B48" s="606"/>
      <c r="C48" s="584" t="s">
        <v>483</v>
      </c>
      <c r="D48" s="606"/>
      <c r="E48" s="584" t="s">
        <v>483</v>
      </c>
      <c r="F48" s="606"/>
      <c r="G48" s="584" t="s">
        <v>483</v>
      </c>
      <c r="H48" s="607"/>
    </row>
    <row r="49" spans="1:8" ht="14.25" customHeight="1" outlineLevel="1" x14ac:dyDescent="0.2">
      <c r="A49" s="584" t="s">
        <v>484</v>
      </c>
      <c r="B49" s="606"/>
      <c r="C49" s="584" t="s">
        <v>484</v>
      </c>
      <c r="D49" s="606"/>
      <c r="E49" s="584" t="s">
        <v>484</v>
      </c>
      <c r="F49" s="606"/>
      <c r="G49" s="584" t="s">
        <v>484</v>
      </c>
      <c r="H49" s="607"/>
    </row>
    <row r="50" spans="1:8" ht="13.5" outlineLevel="1" x14ac:dyDescent="0.2">
      <c r="A50" s="584" t="s">
        <v>485</v>
      </c>
      <c r="B50" s="606"/>
      <c r="C50" s="584" t="s">
        <v>485</v>
      </c>
      <c r="D50" s="606"/>
      <c r="E50" s="584" t="s">
        <v>485</v>
      </c>
      <c r="F50" s="606"/>
      <c r="G50" s="584" t="s">
        <v>485</v>
      </c>
      <c r="H50" s="607"/>
    </row>
    <row r="51" spans="1:8" ht="13.5" outlineLevel="1" x14ac:dyDescent="0.2">
      <c r="A51" s="584" t="s">
        <v>486</v>
      </c>
      <c r="B51" s="606"/>
      <c r="C51" s="584" t="s">
        <v>486</v>
      </c>
      <c r="D51" s="606"/>
      <c r="E51" s="584" t="s">
        <v>486</v>
      </c>
      <c r="F51" s="606"/>
      <c r="G51" s="584" t="s">
        <v>486</v>
      </c>
      <c r="H51" s="607"/>
    </row>
    <row r="52" spans="1:8" ht="13.5" outlineLevel="1" x14ac:dyDescent="0.2">
      <c r="A52" s="584" t="s">
        <v>487</v>
      </c>
      <c r="B52" s="606"/>
      <c r="C52" s="584" t="s">
        <v>487</v>
      </c>
      <c r="D52" s="606"/>
      <c r="E52" s="584" t="s">
        <v>487</v>
      </c>
      <c r="F52" s="606"/>
      <c r="G52" s="584" t="s">
        <v>487</v>
      </c>
      <c r="H52" s="607"/>
    </row>
    <row r="53" spans="1:8" ht="13.5" outlineLevel="1" x14ac:dyDescent="0.2">
      <c r="A53" s="584" t="s">
        <v>488</v>
      </c>
      <c r="B53" s="606"/>
      <c r="C53" s="584" t="s">
        <v>488</v>
      </c>
      <c r="D53" s="606"/>
      <c r="E53" s="584" t="s">
        <v>488</v>
      </c>
      <c r="F53" s="606"/>
      <c r="G53" s="584" t="s">
        <v>488</v>
      </c>
      <c r="H53" s="607"/>
    </row>
    <row r="54" spans="1:8" ht="13.5" outlineLevel="1" x14ac:dyDescent="0.2">
      <c r="A54" s="584" t="s">
        <v>489</v>
      </c>
      <c r="B54" s="606"/>
      <c r="C54" s="584" t="s">
        <v>489</v>
      </c>
      <c r="D54" s="606"/>
      <c r="E54" s="584" t="s">
        <v>489</v>
      </c>
      <c r="F54" s="606"/>
      <c r="G54" s="584" t="s">
        <v>489</v>
      </c>
      <c r="H54" s="607"/>
    </row>
    <row r="55" spans="1:8" ht="13.5" outlineLevel="1" x14ac:dyDescent="0.2">
      <c r="A55" s="584" t="s">
        <v>490</v>
      </c>
      <c r="B55" s="606"/>
      <c r="C55" s="584" t="s">
        <v>490</v>
      </c>
      <c r="D55" s="606"/>
      <c r="E55" s="584" t="s">
        <v>490</v>
      </c>
      <c r="F55" s="606"/>
      <c r="G55" s="584" t="s">
        <v>490</v>
      </c>
      <c r="H55" s="607"/>
    </row>
    <row r="56" spans="1:8" ht="13.5" outlineLevel="1" x14ac:dyDescent="0.2">
      <c r="A56" s="584" t="s">
        <v>491</v>
      </c>
      <c r="B56" s="606"/>
      <c r="C56" s="584" t="s">
        <v>491</v>
      </c>
      <c r="D56" s="606"/>
      <c r="E56" s="584" t="s">
        <v>491</v>
      </c>
      <c r="F56" s="606"/>
      <c r="G56" s="584" t="s">
        <v>491</v>
      </c>
      <c r="H56" s="607"/>
    </row>
    <row r="57" spans="1:8" ht="13.5" outlineLevel="1" x14ac:dyDescent="0.2">
      <c r="A57" s="584" t="s">
        <v>492</v>
      </c>
      <c r="B57" s="606"/>
      <c r="C57" s="584" t="s">
        <v>492</v>
      </c>
      <c r="D57" s="606"/>
      <c r="E57" s="584" t="s">
        <v>492</v>
      </c>
      <c r="F57" s="606"/>
      <c r="G57" s="584" t="s">
        <v>492</v>
      </c>
      <c r="H57" s="607"/>
    </row>
    <row r="58" spans="1:8" ht="14.25" thickBot="1" x14ac:dyDescent="0.3">
      <c r="A58" s="585" t="s">
        <v>493</v>
      </c>
      <c r="B58" s="586">
        <f>SUM(B45:B57)</f>
        <v>0</v>
      </c>
      <c r="C58" s="585" t="s">
        <v>493</v>
      </c>
      <c r="D58" s="586">
        <f>SUM(D45:D57)</f>
        <v>0</v>
      </c>
      <c r="E58" s="585" t="s">
        <v>493</v>
      </c>
      <c r="F58" s="586">
        <f>SUM(F45:F57)</f>
        <v>0</v>
      </c>
      <c r="G58" s="585" t="s">
        <v>493</v>
      </c>
      <c r="H58" s="587">
        <f>SUM(H45:H57)</f>
        <v>0</v>
      </c>
    </row>
    <row r="59" spans="1:8" ht="14.25" customHeight="1" thickBot="1" x14ac:dyDescent="0.3">
      <c r="A59" s="1435" t="s">
        <v>494</v>
      </c>
      <c r="B59" s="1436"/>
      <c r="C59" s="1436"/>
      <c r="D59" s="1436"/>
      <c r="E59" s="1436"/>
      <c r="F59" s="1436"/>
      <c r="G59" s="1437"/>
      <c r="H59" s="588">
        <f>IF((B58+D58+F58+H58)&gt;$F$3,"Demasiadas horas asignadas",(B58+D58+F58+H58))</f>
        <v>0</v>
      </c>
    </row>
    <row r="61" spans="1:8" ht="16.5" customHeight="1" x14ac:dyDescent="0.2"/>
    <row r="62" spans="1:8" x14ac:dyDescent="0.2">
      <c r="H62" s="589"/>
    </row>
    <row r="63" spans="1:8" ht="32.25" customHeight="1" x14ac:dyDescent="0.25">
      <c r="A63" s="568" t="s">
        <v>379</v>
      </c>
      <c r="B63" s="1425" t="s">
        <v>596</v>
      </c>
      <c r="C63" s="1425"/>
      <c r="D63" s="1425"/>
      <c r="E63" s="1419" t="str">
        <f>A3</f>
        <v>contratado 11</v>
      </c>
      <c r="F63" s="1420"/>
      <c r="G63" s="1426" t="s">
        <v>608</v>
      </c>
      <c r="H63" s="1427"/>
    </row>
    <row r="64" spans="1:8" ht="26.25" x14ac:dyDescent="0.25">
      <c r="A64" s="571">
        <f>H85*E11</f>
        <v>0</v>
      </c>
      <c r="B64" s="572"/>
      <c r="C64" s="572"/>
      <c r="D64" s="569" t="s">
        <v>402</v>
      </c>
      <c r="E64" s="570">
        <f>E38+1</f>
        <v>2017</v>
      </c>
      <c r="F64" s="572"/>
      <c r="G64" s="602" t="s">
        <v>609</v>
      </c>
      <c r="H64" s="603"/>
    </row>
    <row r="65" spans="1:8" ht="44.25" customHeight="1" x14ac:dyDescent="0.25">
      <c r="A65" s="574" t="s">
        <v>380</v>
      </c>
      <c r="B65" s="572"/>
      <c r="C65" s="572"/>
      <c r="D65" s="569"/>
      <c r="E65" s="570"/>
      <c r="F65" s="572"/>
      <c r="G65" s="575" t="s">
        <v>381</v>
      </c>
      <c r="H65" s="576">
        <f>'Planificación contratos'!D15</f>
        <v>1673.6606270415141</v>
      </c>
    </row>
    <row r="66" spans="1:8" ht="18" x14ac:dyDescent="0.25">
      <c r="A66" s="571">
        <f>$A$40</f>
        <v>0</v>
      </c>
      <c r="B66" s="572"/>
      <c r="C66" s="572"/>
      <c r="D66" s="569"/>
      <c r="E66" s="570"/>
      <c r="F66" s="572"/>
      <c r="G66" s="577"/>
      <c r="H66" s="578"/>
    </row>
    <row r="67" spans="1:8" ht="17.25" customHeight="1" x14ac:dyDescent="0.2">
      <c r="A67" s="590" t="s">
        <v>611</v>
      </c>
      <c r="B67" s="590" t="s">
        <v>612</v>
      </c>
      <c r="C67" s="553" t="s">
        <v>611</v>
      </c>
      <c r="D67" s="553" t="s">
        <v>612</v>
      </c>
      <c r="E67" s="553" t="s">
        <v>611</v>
      </c>
      <c r="F67" s="553" t="s">
        <v>612</v>
      </c>
      <c r="G67" s="553" t="s">
        <v>611</v>
      </c>
      <c r="H67" s="553" t="s">
        <v>612</v>
      </c>
    </row>
    <row r="68" spans="1:8" ht="17.25" customHeight="1" thickBot="1" x14ac:dyDescent="0.25">
      <c r="A68" s="604"/>
      <c r="B68" s="605"/>
      <c r="C68" s="605"/>
      <c r="D68" s="605"/>
      <c r="E68" s="605"/>
      <c r="F68" s="605"/>
      <c r="G68" s="605"/>
      <c r="H68" s="605"/>
    </row>
    <row r="69" spans="1:8" ht="16.5" thickBot="1" x14ac:dyDescent="0.3">
      <c r="A69" s="1411" t="s">
        <v>474</v>
      </c>
      <c r="B69" s="1412"/>
      <c r="C69" s="1411" t="s">
        <v>475</v>
      </c>
      <c r="D69" s="1412"/>
      <c r="E69" s="1411" t="s">
        <v>476</v>
      </c>
      <c r="F69" s="1412"/>
      <c r="G69" s="1411" t="s">
        <v>477</v>
      </c>
      <c r="H69" s="1421"/>
    </row>
    <row r="70" spans="1:8" ht="13.5" outlineLevel="1" thickBot="1" x14ac:dyDescent="0.25">
      <c r="A70" s="583" t="s">
        <v>478</v>
      </c>
      <c r="B70" s="583" t="s">
        <v>479</v>
      </c>
      <c r="C70" s="583" t="s">
        <v>478</v>
      </c>
      <c r="D70" s="583" t="s">
        <v>479</v>
      </c>
      <c r="E70" s="583" t="s">
        <v>478</v>
      </c>
      <c r="F70" s="583" t="s">
        <v>479</v>
      </c>
      <c r="G70" s="583" t="s">
        <v>478</v>
      </c>
      <c r="H70" s="583" t="s">
        <v>479</v>
      </c>
    </row>
    <row r="71" spans="1:8" ht="13.5" outlineLevel="1" x14ac:dyDescent="0.2">
      <c r="A71" s="584" t="s">
        <v>480</v>
      </c>
      <c r="B71" s="606"/>
      <c r="C71" s="584" t="s">
        <v>480</v>
      </c>
      <c r="D71" s="606"/>
      <c r="E71" s="584" t="s">
        <v>480</v>
      </c>
      <c r="F71" s="606"/>
      <c r="G71" s="584" t="s">
        <v>480</v>
      </c>
      <c r="H71" s="607"/>
    </row>
    <row r="72" spans="1:8" ht="13.5" outlineLevel="1" x14ac:dyDescent="0.2">
      <c r="A72" s="584" t="s">
        <v>481</v>
      </c>
      <c r="B72" s="606"/>
      <c r="C72" s="584" t="s">
        <v>481</v>
      </c>
      <c r="D72" s="606"/>
      <c r="E72" s="584" t="s">
        <v>481</v>
      </c>
      <c r="F72" s="606"/>
      <c r="G72" s="584" t="s">
        <v>481</v>
      </c>
      <c r="H72" s="607"/>
    </row>
    <row r="73" spans="1:8" ht="13.5" outlineLevel="1" x14ac:dyDescent="0.2">
      <c r="A73" s="584" t="s">
        <v>482</v>
      </c>
      <c r="B73" s="606"/>
      <c r="C73" s="584" t="s">
        <v>482</v>
      </c>
      <c r="D73" s="606"/>
      <c r="E73" s="584" t="s">
        <v>482</v>
      </c>
      <c r="F73" s="606"/>
      <c r="G73" s="584" t="s">
        <v>482</v>
      </c>
      <c r="H73" s="607"/>
    </row>
    <row r="74" spans="1:8" ht="13.5" outlineLevel="1" x14ac:dyDescent="0.2">
      <c r="A74" s="584" t="s">
        <v>483</v>
      </c>
      <c r="B74" s="606"/>
      <c r="C74" s="584" t="s">
        <v>483</v>
      </c>
      <c r="D74" s="606"/>
      <c r="E74" s="584" t="s">
        <v>483</v>
      </c>
      <c r="F74" s="606"/>
      <c r="G74" s="584" t="s">
        <v>483</v>
      </c>
      <c r="H74" s="607"/>
    </row>
    <row r="75" spans="1:8" ht="13.5" outlineLevel="1" x14ac:dyDescent="0.2">
      <c r="A75" s="584" t="s">
        <v>484</v>
      </c>
      <c r="B75" s="606"/>
      <c r="C75" s="584" t="s">
        <v>484</v>
      </c>
      <c r="D75" s="606"/>
      <c r="E75" s="584" t="s">
        <v>484</v>
      </c>
      <c r="F75" s="606"/>
      <c r="G75" s="584" t="s">
        <v>484</v>
      </c>
      <c r="H75" s="607"/>
    </row>
    <row r="76" spans="1:8" ht="13.5" outlineLevel="1" x14ac:dyDescent="0.2">
      <c r="A76" s="584" t="s">
        <v>485</v>
      </c>
      <c r="B76" s="606"/>
      <c r="C76" s="584" t="s">
        <v>485</v>
      </c>
      <c r="D76" s="606"/>
      <c r="E76" s="584" t="s">
        <v>485</v>
      </c>
      <c r="F76" s="606"/>
      <c r="G76" s="584" t="s">
        <v>485</v>
      </c>
      <c r="H76" s="607"/>
    </row>
    <row r="77" spans="1:8" ht="13.5" outlineLevel="1" x14ac:dyDescent="0.2">
      <c r="A77" s="584" t="s">
        <v>486</v>
      </c>
      <c r="B77" s="606"/>
      <c r="C77" s="584" t="s">
        <v>486</v>
      </c>
      <c r="D77" s="606"/>
      <c r="E77" s="584" t="s">
        <v>486</v>
      </c>
      <c r="F77" s="606"/>
      <c r="G77" s="584" t="s">
        <v>486</v>
      </c>
      <c r="H77" s="607"/>
    </row>
    <row r="78" spans="1:8" ht="13.5" outlineLevel="1" x14ac:dyDescent="0.2">
      <c r="A78" s="584" t="s">
        <v>487</v>
      </c>
      <c r="B78" s="606"/>
      <c r="C78" s="584" t="s">
        <v>487</v>
      </c>
      <c r="D78" s="606"/>
      <c r="E78" s="584" t="s">
        <v>487</v>
      </c>
      <c r="F78" s="606"/>
      <c r="G78" s="584" t="s">
        <v>487</v>
      </c>
      <c r="H78" s="607"/>
    </row>
    <row r="79" spans="1:8" ht="13.5" outlineLevel="1" x14ac:dyDescent="0.2">
      <c r="A79" s="584" t="s">
        <v>488</v>
      </c>
      <c r="B79" s="606"/>
      <c r="C79" s="584" t="s">
        <v>488</v>
      </c>
      <c r="D79" s="606"/>
      <c r="E79" s="584" t="s">
        <v>488</v>
      </c>
      <c r="F79" s="606"/>
      <c r="G79" s="584" t="s">
        <v>488</v>
      </c>
      <c r="H79" s="607"/>
    </row>
    <row r="80" spans="1:8" ht="13.5" outlineLevel="1" x14ac:dyDescent="0.2">
      <c r="A80" s="584" t="s">
        <v>489</v>
      </c>
      <c r="B80" s="606"/>
      <c r="C80" s="584" t="s">
        <v>489</v>
      </c>
      <c r="D80" s="606"/>
      <c r="E80" s="584" t="s">
        <v>489</v>
      </c>
      <c r="F80" s="606"/>
      <c r="G80" s="584" t="s">
        <v>489</v>
      </c>
      <c r="H80" s="607"/>
    </row>
    <row r="81" spans="1:8" ht="13.5" outlineLevel="1" x14ac:dyDescent="0.2">
      <c r="A81" s="584" t="s">
        <v>490</v>
      </c>
      <c r="B81" s="606"/>
      <c r="C81" s="584" t="s">
        <v>490</v>
      </c>
      <c r="D81" s="606"/>
      <c r="E81" s="584" t="s">
        <v>490</v>
      </c>
      <c r="F81" s="606"/>
      <c r="G81" s="584" t="s">
        <v>490</v>
      </c>
      <c r="H81" s="607"/>
    </row>
    <row r="82" spans="1:8" ht="13.5" outlineLevel="1" x14ac:dyDescent="0.2">
      <c r="A82" s="584" t="s">
        <v>491</v>
      </c>
      <c r="B82" s="606"/>
      <c r="C82" s="584" t="s">
        <v>491</v>
      </c>
      <c r="D82" s="606"/>
      <c r="E82" s="584" t="s">
        <v>491</v>
      </c>
      <c r="F82" s="606"/>
      <c r="G82" s="584" t="s">
        <v>491</v>
      </c>
      <c r="H82" s="607"/>
    </row>
    <row r="83" spans="1:8" ht="13.5" outlineLevel="1" x14ac:dyDescent="0.2">
      <c r="A83" s="584" t="s">
        <v>492</v>
      </c>
      <c r="B83" s="606"/>
      <c r="C83" s="584" t="s">
        <v>492</v>
      </c>
      <c r="D83" s="606"/>
      <c r="E83" s="584" t="s">
        <v>492</v>
      </c>
      <c r="F83" s="606"/>
      <c r="G83" s="584" t="s">
        <v>492</v>
      </c>
      <c r="H83" s="607"/>
    </row>
    <row r="84" spans="1:8" ht="14.25" thickBot="1" x14ac:dyDescent="0.3">
      <c r="A84" s="585" t="s">
        <v>493</v>
      </c>
      <c r="B84" s="586">
        <f>SUM(B71:B83)</f>
        <v>0</v>
      </c>
      <c r="C84" s="585" t="s">
        <v>493</v>
      </c>
      <c r="D84" s="586">
        <f>SUM(D71:D83)</f>
        <v>0</v>
      </c>
      <c r="E84" s="585" t="s">
        <v>493</v>
      </c>
      <c r="F84" s="586">
        <f>SUM(F71:F83)</f>
        <v>0</v>
      </c>
      <c r="G84" s="585" t="s">
        <v>493</v>
      </c>
      <c r="H84" s="587">
        <f>SUM(H71:H83)</f>
        <v>0</v>
      </c>
    </row>
    <row r="85" spans="1:8" ht="14.25" thickBot="1" x14ac:dyDescent="0.3">
      <c r="A85" s="1435" t="s">
        <v>494</v>
      </c>
      <c r="B85" s="1436"/>
      <c r="C85" s="1436"/>
      <c r="D85" s="1436"/>
      <c r="E85" s="1436"/>
      <c r="F85" s="1436"/>
      <c r="G85" s="1437"/>
      <c r="H85" s="588">
        <f>IF((B84+D84+F84+H84)&gt;$F$3,"Demasiadas horas asignadas",(B84+D84+F84+H84))</f>
        <v>0</v>
      </c>
    </row>
    <row r="89" spans="1:8" ht="32.25" customHeight="1" x14ac:dyDescent="0.25">
      <c r="A89" s="568" t="s">
        <v>379</v>
      </c>
      <c r="B89" s="1425" t="s">
        <v>596</v>
      </c>
      <c r="C89" s="1425"/>
      <c r="D89" s="1425"/>
      <c r="E89" s="1419" t="str">
        <f>A3</f>
        <v>contratado 11</v>
      </c>
      <c r="F89" s="1420"/>
      <c r="G89" s="1426" t="s">
        <v>608</v>
      </c>
      <c r="H89" s="1427"/>
    </row>
    <row r="90" spans="1:8" ht="26.25" x14ac:dyDescent="0.25">
      <c r="A90" s="571">
        <f>H111*E11</f>
        <v>0</v>
      </c>
      <c r="B90" s="572"/>
      <c r="C90" s="572"/>
      <c r="D90" s="569" t="s">
        <v>402</v>
      </c>
      <c r="E90" s="570">
        <f>E64+1</f>
        <v>2018</v>
      </c>
      <c r="F90" s="572"/>
      <c r="G90" s="602" t="s">
        <v>609</v>
      </c>
      <c r="H90" s="603"/>
    </row>
    <row r="91" spans="1:8" ht="44.25" customHeight="1" x14ac:dyDescent="0.25">
      <c r="A91" s="574" t="s">
        <v>380</v>
      </c>
      <c r="B91" s="572"/>
      <c r="C91" s="572"/>
      <c r="D91" s="569"/>
      <c r="E91" s="570"/>
      <c r="F91" s="572"/>
      <c r="G91" s="575" t="s">
        <v>381</v>
      </c>
      <c r="H91" s="576">
        <f>'Planificación contratos'!D16</f>
        <v>23192.330885842708</v>
      </c>
    </row>
    <row r="92" spans="1:8" ht="18" x14ac:dyDescent="0.25">
      <c r="A92" s="571">
        <f>$A$40</f>
        <v>0</v>
      </c>
      <c r="B92" s="572"/>
      <c r="C92" s="572"/>
      <c r="D92" s="569"/>
      <c r="E92" s="570"/>
      <c r="F92" s="572"/>
      <c r="G92" s="577"/>
      <c r="H92" s="578"/>
    </row>
    <row r="93" spans="1:8" ht="16.5" customHeight="1" x14ac:dyDescent="0.2">
      <c r="A93" s="590" t="s">
        <v>611</v>
      </c>
      <c r="B93" s="590" t="s">
        <v>612</v>
      </c>
      <c r="C93" s="553" t="s">
        <v>611</v>
      </c>
      <c r="D93" s="553" t="s">
        <v>612</v>
      </c>
      <c r="E93" s="553" t="s">
        <v>611</v>
      </c>
      <c r="F93" s="553" t="s">
        <v>612</v>
      </c>
      <c r="G93" s="553" t="s">
        <v>611</v>
      </c>
      <c r="H93" s="553" t="s">
        <v>612</v>
      </c>
    </row>
    <row r="94" spans="1:8" ht="16.5" customHeight="1" thickBot="1" x14ac:dyDescent="0.25">
      <c r="A94" s="604"/>
      <c r="B94" s="605"/>
      <c r="C94" s="605"/>
      <c r="D94" s="605"/>
      <c r="E94" s="605"/>
      <c r="F94" s="605"/>
      <c r="G94" s="605"/>
      <c r="H94" s="605"/>
    </row>
    <row r="95" spans="1:8" ht="16.5" thickBot="1" x14ac:dyDescent="0.3">
      <c r="A95" s="1411" t="s">
        <v>474</v>
      </c>
      <c r="B95" s="1412"/>
      <c r="C95" s="1411" t="s">
        <v>475</v>
      </c>
      <c r="D95" s="1412"/>
      <c r="E95" s="1411" t="s">
        <v>476</v>
      </c>
      <c r="F95" s="1412"/>
      <c r="G95" s="1411" t="s">
        <v>477</v>
      </c>
      <c r="H95" s="1421"/>
    </row>
    <row r="96" spans="1:8" ht="13.5" customHeight="1" outlineLevel="1" thickBot="1" x14ac:dyDescent="0.25">
      <c r="A96" s="583" t="s">
        <v>478</v>
      </c>
      <c r="B96" s="583" t="s">
        <v>479</v>
      </c>
      <c r="C96" s="583" t="s">
        <v>478</v>
      </c>
      <c r="D96" s="583" t="s">
        <v>479</v>
      </c>
      <c r="E96" s="583" t="s">
        <v>478</v>
      </c>
      <c r="F96" s="583" t="s">
        <v>479</v>
      </c>
      <c r="G96" s="583" t="s">
        <v>478</v>
      </c>
      <c r="H96" s="583" t="s">
        <v>479</v>
      </c>
    </row>
    <row r="97" spans="1:8" ht="13.5" customHeight="1" outlineLevel="1" x14ac:dyDescent="0.2">
      <c r="A97" s="584" t="s">
        <v>480</v>
      </c>
      <c r="B97" s="606"/>
      <c r="C97" s="584" t="s">
        <v>480</v>
      </c>
      <c r="D97" s="606"/>
      <c r="E97" s="584" t="s">
        <v>480</v>
      </c>
      <c r="F97" s="606"/>
      <c r="G97" s="584" t="s">
        <v>480</v>
      </c>
      <c r="H97" s="607"/>
    </row>
    <row r="98" spans="1:8" ht="13.5" customHeight="1" outlineLevel="1" x14ac:dyDescent="0.2">
      <c r="A98" s="584" t="s">
        <v>481</v>
      </c>
      <c r="B98" s="606"/>
      <c r="C98" s="584" t="s">
        <v>481</v>
      </c>
      <c r="D98" s="606"/>
      <c r="E98" s="584" t="s">
        <v>481</v>
      </c>
      <c r="F98" s="606"/>
      <c r="G98" s="584" t="s">
        <v>481</v>
      </c>
      <c r="H98" s="607"/>
    </row>
    <row r="99" spans="1:8" ht="13.5" customHeight="1" outlineLevel="1" x14ac:dyDescent="0.2">
      <c r="A99" s="584" t="s">
        <v>482</v>
      </c>
      <c r="B99" s="606"/>
      <c r="C99" s="584" t="s">
        <v>482</v>
      </c>
      <c r="D99" s="606"/>
      <c r="E99" s="584" t="s">
        <v>482</v>
      </c>
      <c r="F99" s="606"/>
      <c r="G99" s="584" t="s">
        <v>482</v>
      </c>
      <c r="H99" s="607"/>
    </row>
    <row r="100" spans="1:8" ht="13.5" customHeight="1" outlineLevel="1" x14ac:dyDescent="0.2">
      <c r="A100" s="584" t="s">
        <v>483</v>
      </c>
      <c r="B100" s="606"/>
      <c r="C100" s="584" t="s">
        <v>483</v>
      </c>
      <c r="D100" s="606"/>
      <c r="E100" s="584" t="s">
        <v>483</v>
      </c>
      <c r="F100" s="606"/>
      <c r="G100" s="584" t="s">
        <v>483</v>
      </c>
      <c r="H100" s="607"/>
    </row>
    <row r="101" spans="1:8" ht="13.5" customHeight="1" outlineLevel="1" x14ac:dyDescent="0.2">
      <c r="A101" s="584" t="s">
        <v>484</v>
      </c>
      <c r="B101" s="606"/>
      <c r="C101" s="584" t="s">
        <v>484</v>
      </c>
      <c r="D101" s="606"/>
      <c r="E101" s="584" t="s">
        <v>484</v>
      </c>
      <c r="F101" s="606"/>
      <c r="G101" s="584" t="s">
        <v>484</v>
      </c>
      <c r="H101" s="607"/>
    </row>
    <row r="102" spans="1:8" ht="13.5" customHeight="1" outlineLevel="1" x14ac:dyDescent="0.2">
      <c r="A102" s="584" t="s">
        <v>485</v>
      </c>
      <c r="B102" s="606"/>
      <c r="C102" s="584" t="s">
        <v>485</v>
      </c>
      <c r="D102" s="606"/>
      <c r="E102" s="584" t="s">
        <v>485</v>
      </c>
      <c r="F102" s="606"/>
      <c r="G102" s="584" t="s">
        <v>485</v>
      </c>
      <c r="H102" s="607"/>
    </row>
    <row r="103" spans="1:8" ht="13.5" customHeight="1" outlineLevel="1" x14ac:dyDescent="0.2">
      <c r="A103" s="584" t="s">
        <v>486</v>
      </c>
      <c r="B103" s="606"/>
      <c r="C103" s="584" t="s">
        <v>486</v>
      </c>
      <c r="D103" s="606"/>
      <c r="E103" s="584" t="s">
        <v>486</v>
      </c>
      <c r="F103" s="606"/>
      <c r="G103" s="584" t="s">
        <v>486</v>
      </c>
      <c r="H103" s="607"/>
    </row>
    <row r="104" spans="1:8" ht="13.5" customHeight="1" outlineLevel="1" x14ac:dyDescent="0.2">
      <c r="A104" s="584" t="s">
        <v>487</v>
      </c>
      <c r="B104" s="606"/>
      <c r="C104" s="584" t="s">
        <v>487</v>
      </c>
      <c r="D104" s="606"/>
      <c r="E104" s="584" t="s">
        <v>487</v>
      </c>
      <c r="F104" s="606"/>
      <c r="G104" s="584" t="s">
        <v>487</v>
      </c>
      <c r="H104" s="607"/>
    </row>
    <row r="105" spans="1:8" ht="13.5" customHeight="1" outlineLevel="1" x14ac:dyDescent="0.2">
      <c r="A105" s="584" t="s">
        <v>488</v>
      </c>
      <c r="B105" s="606"/>
      <c r="C105" s="584" t="s">
        <v>488</v>
      </c>
      <c r="D105" s="606"/>
      <c r="E105" s="584" t="s">
        <v>488</v>
      </c>
      <c r="F105" s="606"/>
      <c r="G105" s="584" t="s">
        <v>488</v>
      </c>
      <c r="H105" s="607"/>
    </row>
    <row r="106" spans="1:8" ht="13.5" customHeight="1" outlineLevel="1" x14ac:dyDescent="0.2">
      <c r="A106" s="584" t="s">
        <v>489</v>
      </c>
      <c r="B106" s="606"/>
      <c r="C106" s="584" t="s">
        <v>489</v>
      </c>
      <c r="D106" s="606"/>
      <c r="E106" s="584" t="s">
        <v>489</v>
      </c>
      <c r="F106" s="606"/>
      <c r="G106" s="584" t="s">
        <v>489</v>
      </c>
      <c r="H106" s="607"/>
    </row>
    <row r="107" spans="1:8" ht="13.5" customHeight="1" outlineLevel="1" x14ac:dyDescent="0.2">
      <c r="A107" s="584" t="s">
        <v>490</v>
      </c>
      <c r="B107" s="606"/>
      <c r="C107" s="584" t="s">
        <v>490</v>
      </c>
      <c r="D107" s="606"/>
      <c r="E107" s="584" t="s">
        <v>490</v>
      </c>
      <c r="F107" s="606"/>
      <c r="G107" s="584" t="s">
        <v>490</v>
      </c>
      <c r="H107" s="607"/>
    </row>
    <row r="108" spans="1:8" ht="13.5" customHeight="1" outlineLevel="1" x14ac:dyDescent="0.2">
      <c r="A108" s="584" t="s">
        <v>491</v>
      </c>
      <c r="B108" s="606"/>
      <c r="C108" s="584" t="s">
        <v>491</v>
      </c>
      <c r="D108" s="606"/>
      <c r="E108" s="584" t="s">
        <v>491</v>
      </c>
      <c r="F108" s="606"/>
      <c r="G108" s="584" t="s">
        <v>491</v>
      </c>
      <c r="H108" s="607"/>
    </row>
    <row r="109" spans="1:8" ht="13.5" customHeight="1" outlineLevel="1" x14ac:dyDescent="0.2">
      <c r="A109" s="584" t="s">
        <v>492</v>
      </c>
      <c r="B109" s="606"/>
      <c r="C109" s="584" t="s">
        <v>492</v>
      </c>
      <c r="D109" s="606"/>
      <c r="E109" s="584" t="s">
        <v>492</v>
      </c>
      <c r="F109" s="606"/>
      <c r="G109" s="584" t="s">
        <v>492</v>
      </c>
      <c r="H109" s="607"/>
    </row>
    <row r="110" spans="1:8" ht="14.25" thickBot="1" x14ac:dyDescent="0.3">
      <c r="A110" s="585" t="s">
        <v>493</v>
      </c>
      <c r="B110" s="586">
        <f>SUM(B97:B109)</f>
        <v>0</v>
      </c>
      <c r="C110" s="585" t="s">
        <v>493</v>
      </c>
      <c r="D110" s="586">
        <f>SUM(D97:D109)</f>
        <v>0</v>
      </c>
      <c r="E110" s="585" t="s">
        <v>493</v>
      </c>
      <c r="F110" s="586">
        <f>SUM(F97:F109)</f>
        <v>0</v>
      </c>
      <c r="G110" s="585" t="s">
        <v>493</v>
      </c>
      <c r="H110" s="587">
        <f>SUM(H97:H109)</f>
        <v>0</v>
      </c>
    </row>
    <row r="111" spans="1:8" ht="14.25" thickBot="1" x14ac:dyDescent="0.3">
      <c r="A111" s="1435" t="s">
        <v>494</v>
      </c>
      <c r="B111" s="1436"/>
      <c r="C111" s="1436"/>
      <c r="D111" s="1436"/>
      <c r="E111" s="1436"/>
      <c r="F111" s="1436"/>
      <c r="G111" s="1437"/>
      <c r="H111" s="588">
        <f>IF((B110+D110+F110+H110)&gt;$F$3,"Demasiadas horas asignadas",(B110+D110+F110+H110))</f>
        <v>0</v>
      </c>
    </row>
    <row r="115" spans="1:8" ht="32.25" customHeight="1" x14ac:dyDescent="0.25">
      <c r="A115" s="568" t="s">
        <v>379</v>
      </c>
      <c r="B115" s="1425" t="s">
        <v>596</v>
      </c>
      <c r="C115" s="1425"/>
      <c r="D115" s="1425"/>
      <c r="E115" s="1419" t="str">
        <f>A3</f>
        <v>contratado 11</v>
      </c>
      <c r="F115" s="1420"/>
      <c r="G115" s="1426" t="s">
        <v>608</v>
      </c>
      <c r="H115" s="1427"/>
    </row>
    <row r="116" spans="1:8" ht="26.25" x14ac:dyDescent="0.25">
      <c r="A116" s="571">
        <f>H137*E11</f>
        <v>0</v>
      </c>
      <c r="B116" s="572"/>
      <c r="C116" s="572"/>
      <c r="D116" s="569" t="s">
        <v>402</v>
      </c>
      <c r="E116" s="570">
        <f>E90+1</f>
        <v>2019</v>
      </c>
      <c r="F116" s="570"/>
      <c r="G116" s="602" t="s">
        <v>609</v>
      </c>
      <c r="H116" s="603"/>
    </row>
    <row r="117" spans="1:8" ht="44.25" customHeight="1" x14ac:dyDescent="0.25">
      <c r="A117" s="574" t="s">
        <v>380</v>
      </c>
      <c r="B117" s="572"/>
      <c r="C117" s="572"/>
      <c r="D117" s="569"/>
      <c r="E117" s="570"/>
      <c r="F117" s="570"/>
      <c r="G117" s="575" t="s">
        <v>381</v>
      </c>
      <c r="H117" s="576">
        <f>'Planificación contratos'!D17</f>
        <v>20923.107847790277</v>
      </c>
    </row>
    <row r="118" spans="1:8" ht="18" x14ac:dyDescent="0.25">
      <c r="A118" s="571">
        <f>$A$40</f>
        <v>0</v>
      </c>
      <c r="B118" s="572"/>
      <c r="C118" s="572"/>
      <c r="D118" s="569"/>
      <c r="E118" s="570"/>
      <c r="F118" s="570"/>
      <c r="G118" s="577"/>
      <c r="H118" s="578"/>
    </row>
    <row r="119" spans="1:8" ht="16.5" customHeight="1" x14ac:dyDescent="0.2">
      <c r="A119" s="590" t="s">
        <v>611</v>
      </c>
      <c r="B119" s="590" t="s">
        <v>612</v>
      </c>
      <c r="C119" s="553" t="s">
        <v>611</v>
      </c>
      <c r="D119" s="553" t="s">
        <v>612</v>
      </c>
      <c r="E119" s="553" t="s">
        <v>611</v>
      </c>
      <c r="F119" s="553" t="s">
        <v>612</v>
      </c>
      <c r="G119" s="553" t="s">
        <v>611</v>
      </c>
      <c r="H119" s="553" t="s">
        <v>612</v>
      </c>
    </row>
    <row r="120" spans="1:8" ht="16.5" customHeight="1" thickBot="1" x14ac:dyDescent="0.25">
      <c r="A120" s="604"/>
      <c r="B120" s="605"/>
      <c r="C120" s="605"/>
      <c r="D120" s="605"/>
      <c r="E120" s="605"/>
      <c r="F120" s="605"/>
      <c r="G120" s="605"/>
      <c r="H120" s="605"/>
    </row>
    <row r="121" spans="1:8" ht="16.5" thickBot="1" x14ac:dyDescent="0.3">
      <c r="A121" s="1411" t="s">
        <v>474</v>
      </c>
      <c r="B121" s="1412"/>
      <c r="C121" s="1411" t="s">
        <v>475</v>
      </c>
      <c r="D121" s="1412"/>
      <c r="E121" s="1411" t="s">
        <v>476</v>
      </c>
      <c r="F121" s="1412"/>
      <c r="G121" s="1411" t="s">
        <v>477</v>
      </c>
      <c r="H121" s="1421"/>
    </row>
    <row r="122" spans="1:8" ht="13.5" outlineLevel="1" thickBot="1" x14ac:dyDescent="0.25">
      <c r="A122" s="583" t="s">
        <v>478</v>
      </c>
      <c r="B122" s="583" t="s">
        <v>479</v>
      </c>
      <c r="C122" s="583" t="s">
        <v>478</v>
      </c>
      <c r="D122" s="583" t="s">
        <v>479</v>
      </c>
      <c r="E122" s="583" t="s">
        <v>478</v>
      </c>
      <c r="F122" s="583" t="s">
        <v>479</v>
      </c>
      <c r="G122" s="583" t="s">
        <v>478</v>
      </c>
      <c r="H122" s="583" t="s">
        <v>479</v>
      </c>
    </row>
    <row r="123" spans="1:8" ht="13.5" outlineLevel="1" x14ac:dyDescent="0.2">
      <c r="A123" s="584" t="s">
        <v>480</v>
      </c>
      <c r="B123" s="606"/>
      <c r="C123" s="584" t="s">
        <v>480</v>
      </c>
      <c r="D123" s="606"/>
      <c r="E123" s="584" t="s">
        <v>480</v>
      </c>
      <c r="F123" s="606"/>
      <c r="G123" s="584" t="s">
        <v>480</v>
      </c>
      <c r="H123" s="607"/>
    </row>
    <row r="124" spans="1:8" ht="13.5" outlineLevel="1" x14ac:dyDescent="0.2">
      <c r="A124" s="584" t="s">
        <v>481</v>
      </c>
      <c r="B124" s="606"/>
      <c r="C124" s="584" t="s">
        <v>481</v>
      </c>
      <c r="D124" s="606"/>
      <c r="E124" s="584" t="s">
        <v>481</v>
      </c>
      <c r="F124" s="606"/>
      <c r="G124" s="584" t="s">
        <v>481</v>
      </c>
      <c r="H124" s="607"/>
    </row>
    <row r="125" spans="1:8" ht="13.5" outlineLevel="1" x14ac:dyDescent="0.2">
      <c r="A125" s="584" t="s">
        <v>482</v>
      </c>
      <c r="B125" s="606"/>
      <c r="C125" s="584" t="s">
        <v>482</v>
      </c>
      <c r="D125" s="606"/>
      <c r="E125" s="584" t="s">
        <v>482</v>
      </c>
      <c r="F125" s="606"/>
      <c r="G125" s="584" t="s">
        <v>482</v>
      </c>
      <c r="H125" s="607"/>
    </row>
    <row r="126" spans="1:8" ht="13.5" outlineLevel="1" x14ac:dyDescent="0.2">
      <c r="A126" s="584" t="s">
        <v>483</v>
      </c>
      <c r="B126" s="606"/>
      <c r="C126" s="584" t="s">
        <v>483</v>
      </c>
      <c r="D126" s="606"/>
      <c r="E126" s="584" t="s">
        <v>483</v>
      </c>
      <c r="F126" s="606"/>
      <c r="G126" s="584" t="s">
        <v>483</v>
      </c>
      <c r="H126" s="607"/>
    </row>
    <row r="127" spans="1:8" ht="13.5" outlineLevel="1" x14ac:dyDescent="0.2">
      <c r="A127" s="584" t="s">
        <v>484</v>
      </c>
      <c r="B127" s="606"/>
      <c r="C127" s="584" t="s">
        <v>484</v>
      </c>
      <c r="D127" s="606"/>
      <c r="E127" s="584" t="s">
        <v>484</v>
      </c>
      <c r="F127" s="606"/>
      <c r="G127" s="584" t="s">
        <v>484</v>
      </c>
      <c r="H127" s="607"/>
    </row>
    <row r="128" spans="1:8" ht="13.5" outlineLevel="1" x14ac:dyDescent="0.2">
      <c r="A128" s="584" t="s">
        <v>485</v>
      </c>
      <c r="B128" s="606"/>
      <c r="C128" s="584" t="s">
        <v>485</v>
      </c>
      <c r="D128" s="606"/>
      <c r="E128" s="584" t="s">
        <v>485</v>
      </c>
      <c r="F128" s="606"/>
      <c r="G128" s="584" t="s">
        <v>485</v>
      </c>
      <c r="H128" s="607"/>
    </row>
    <row r="129" spans="1:8" ht="13.5" outlineLevel="1" x14ac:dyDescent="0.2">
      <c r="A129" s="584" t="s">
        <v>486</v>
      </c>
      <c r="B129" s="606"/>
      <c r="C129" s="584" t="s">
        <v>486</v>
      </c>
      <c r="D129" s="606"/>
      <c r="E129" s="584" t="s">
        <v>486</v>
      </c>
      <c r="F129" s="606"/>
      <c r="G129" s="584" t="s">
        <v>486</v>
      </c>
      <c r="H129" s="607"/>
    </row>
    <row r="130" spans="1:8" ht="13.5" outlineLevel="1" x14ac:dyDescent="0.2">
      <c r="A130" s="584" t="s">
        <v>487</v>
      </c>
      <c r="B130" s="606"/>
      <c r="C130" s="584" t="s">
        <v>487</v>
      </c>
      <c r="D130" s="606"/>
      <c r="E130" s="584" t="s">
        <v>487</v>
      </c>
      <c r="F130" s="606"/>
      <c r="G130" s="584" t="s">
        <v>487</v>
      </c>
      <c r="H130" s="607"/>
    </row>
    <row r="131" spans="1:8" ht="13.5" outlineLevel="1" x14ac:dyDescent="0.2">
      <c r="A131" s="584" t="s">
        <v>488</v>
      </c>
      <c r="B131" s="606"/>
      <c r="C131" s="584" t="s">
        <v>488</v>
      </c>
      <c r="D131" s="606"/>
      <c r="E131" s="584" t="s">
        <v>488</v>
      </c>
      <c r="F131" s="606"/>
      <c r="G131" s="584" t="s">
        <v>488</v>
      </c>
      <c r="H131" s="607"/>
    </row>
    <row r="132" spans="1:8" ht="13.5" outlineLevel="1" x14ac:dyDescent="0.2">
      <c r="A132" s="584" t="s">
        <v>489</v>
      </c>
      <c r="B132" s="606"/>
      <c r="C132" s="584" t="s">
        <v>489</v>
      </c>
      <c r="D132" s="606"/>
      <c r="E132" s="584" t="s">
        <v>489</v>
      </c>
      <c r="F132" s="606"/>
      <c r="G132" s="584" t="s">
        <v>489</v>
      </c>
      <c r="H132" s="607"/>
    </row>
    <row r="133" spans="1:8" ht="13.5" outlineLevel="1" x14ac:dyDescent="0.2">
      <c r="A133" s="584" t="s">
        <v>490</v>
      </c>
      <c r="B133" s="606"/>
      <c r="C133" s="584" t="s">
        <v>490</v>
      </c>
      <c r="D133" s="606"/>
      <c r="E133" s="584" t="s">
        <v>490</v>
      </c>
      <c r="F133" s="606"/>
      <c r="G133" s="584" t="s">
        <v>490</v>
      </c>
      <c r="H133" s="607"/>
    </row>
    <row r="134" spans="1:8" ht="13.5" outlineLevel="1" x14ac:dyDescent="0.2">
      <c r="A134" s="584" t="s">
        <v>491</v>
      </c>
      <c r="B134" s="606"/>
      <c r="C134" s="584" t="s">
        <v>491</v>
      </c>
      <c r="D134" s="606"/>
      <c r="E134" s="584" t="s">
        <v>491</v>
      </c>
      <c r="F134" s="606"/>
      <c r="G134" s="584" t="s">
        <v>491</v>
      </c>
      <c r="H134" s="607"/>
    </row>
    <row r="135" spans="1:8" ht="13.5" outlineLevel="1" x14ac:dyDescent="0.2">
      <c r="A135" s="584" t="s">
        <v>492</v>
      </c>
      <c r="B135" s="606"/>
      <c r="C135" s="584" t="s">
        <v>492</v>
      </c>
      <c r="D135" s="606"/>
      <c r="E135" s="584" t="s">
        <v>492</v>
      </c>
      <c r="F135" s="606"/>
      <c r="G135" s="584" t="s">
        <v>492</v>
      </c>
      <c r="H135" s="607"/>
    </row>
    <row r="136" spans="1:8" ht="14.25" thickBot="1" x14ac:dyDescent="0.3">
      <c r="A136" s="585" t="s">
        <v>493</v>
      </c>
      <c r="B136" s="586">
        <f>SUM(B123:B135)</f>
        <v>0</v>
      </c>
      <c r="C136" s="585" t="s">
        <v>493</v>
      </c>
      <c r="D136" s="586">
        <f>SUM(D123:D135)</f>
        <v>0</v>
      </c>
      <c r="E136" s="585" t="s">
        <v>493</v>
      </c>
      <c r="F136" s="586">
        <f>SUM(F123:F135)</f>
        <v>0</v>
      </c>
      <c r="G136" s="585" t="s">
        <v>493</v>
      </c>
      <c r="H136" s="587">
        <f>SUM(H123:H135)</f>
        <v>0</v>
      </c>
    </row>
    <row r="137" spans="1:8" ht="14.25" thickBot="1" x14ac:dyDescent="0.3">
      <c r="A137" s="1435" t="s">
        <v>494</v>
      </c>
      <c r="B137" s="1436"/>
      <c r="C137" s="1436"/>
      <c r="D137" s="1436"/>
      <c r="E137" s="1436"/>
      <c r="F137" s="1436"/>
      <c r="G137" s="1437"/>
      <c r="H137" s="588">
        <f>IF((B136+D136+F136+H136)&gt;$F$3,"Demasiadas horas asignadas",(B136+D136+F136+H136))</f>
        <v>0</v>
      </c>
    </row>
    <row r="138" spans="1:8" ht="13.5" x14ac:dyDescent="0.25">
      <c r="A138" s="591"/>
      <c r="B138" s="591"/>
      <c r="C138" s="591"/>
      <c r="D138" s="591"/>
      <c r="E138" s="591"/>
      <c r="F138" s="591"/>
      <c r="G138" s="591"/>
      <c r="H138" s="592"/>
    </row>
    <row r="139" spans="1:8" ht="13.5" x14ac:dyDescent="0.25">
      <c r="A139" s="591"/>
      <c r="B139" s="591"/>
      <c r="C139" s="591"/>
      <c r="D139" s="591"/>
      <c r="E139" s="591"/>
      <c r="F139" s="591"/>
      <c r="G139" s="591"/>
      <c r="H139" s="592"/>
    </row>
    <row r="140" spans="1:8" ht="13.5" x14ac:dyDescent="0.25">
      <c r="A140" s="591"/>
      <c r="B140" s="591"/>
      <c r="C140" s="591"/>
      <c r="D140" s="591"/>
      <c r="E140" s="591"/>
      <c r="F140" s="591"/>
      <c r="G140" s="591"/>
      <c r="H140" s="592"/>
    </row>
    <row r="143" spans="1:8" ht="18" x14ac:dyDescent="0.25">
      <c r="B143" s="1425" t="s">
        <v>598</v>
      </c>
      <c r="C143" s="1425"/>
      <c r="D143" s="1425"/>
      <c r="E143" s="1431" t="str">
        <f>A3</f>
        <v>contratado 11</v>
      </c>
      <c r="F143" s="1431"/>
    </row>
    <row r="144" spans="1:8" ht="13.5" thickBot="1" x14ac:dyDescent="0.25">
      <c r="F144" s="567"/>
    </row>
    <row r="145" spans="1:7" ht="16.5" customHeight="1" thickBot="1" x14ac:dyDescent="0.25">
      <c r="A145" s="1438" t="s">
        <v>519</v>
      </c>
      <c r="B145" s="1439"/>
      <c r="C145" s="1439"/>
      <c r="D145" s="1439"/>
      <c r="E145" s="1439"/>
      <c r="F145" s="1439"/>
      <c r="G145" s="1440"/>
    </row>
    <row r="146" spans="1:7" ht="26.25" customHeight="1" outlineLevel="1" thickBot="1" x14ac:dyDescent="0.25">
      <c r="A146" s="1416" t="s">
        <v>496</v>
      </c>
      <c r="B146" s="1417"/>
      <c r="C146" s="1417"/>
      <c r="D146" s="1417"/>
      <c r="E146" s="1418"/>
      <c r="F146" s="593" t="s">
        <v>497</v>
      </c>
      <c r="G146" s="594" t="s">
        <v>495</v>
      </c>
    </row>
    <row r="147" spans="1:7" outlineLevel="1" x14ac:dyDescent="0.2">
      <c r="A147" s="1402"/>
      <c r="B147" s="1403"/>
      <c r="C147" s="1403"/>
      <c r="D147" s="1403"/>
      <c r="E147" s="1404"/>
      <c r="F147" s="608"/>
      <c r="G147" s="595">
        <f>$D$8-F147</f>
        <v>2944.027397260274</v>
      </c>
    </row>
    <row r="148" spans="1:7" outlineLevel="1" x14ac:dyDescent="0.2">
      <c r="A148" s="1413"/>
      <c r="B148" s="1414"/>
      <c r="C148" s="1414"/>
      <c r="D148" s="1414"/>
      <c r="E148" s="1415"/>
      <c r="F148" s="609"/>
      <c r="G148" s="596">
        <f t="shared" ref="G148:G153" si="0">IF(F148&gt;0,(G147-F148), )</f>
        <v>0</v>
      </c>
    </row>
    <row r="149" spans="1:7" outlineLevel="1" x14ac:dyDescent="0.2">
      <c r="A149" s="1413"/>
      <c r="B149" s="1414"/>
      <c r="C149" s="1414"/>
      <c r="D149" s="1414"/>
      <c r="E149" s="1415"/>
      <c r="F149" s="610"/>
      <c r="G149" s="596">
        <f t="shared" si="0"/>
        <v>0</v>
      </c>
    </row>
    <row r="150" spans="1:7" outlineLevel="1" x14ac:dyDescent="0.2">
      <c r="A150" s="1405"/>
      <c r="B150" s="1406"/>
      <c r="C150" s="1406"/>
      <c r="D150" s="1406"/>
      <c r="E150" s="1407"/>
      <c r="F150" s="611"/>
      <c r="G150" s="596">
        <f t="shared" si="0"/>
        <v>0</v>
      </c>
    </row>
    <row r="151" spans="1:7" outlineLevel="1" x14ac:dyDescent="0.2">
      <c r="A151" s="1405"/>
      <c r="B151" s="1406"/>
      <c r="C151" s="1406"/>
      <c r="D151" s="1406"/>
      <c r="E151" s="1407"/>
      <c r="F151" s="612"/>
      <c r="G151" s="596">
        <f t="shared" si="0"/>
        <v>0</v>
      </c>
    </row>
    <row r="152" spans="1:7" outlineLevel="1" x14ac:dyDescent="0.2">
      <c r="A152" s="1432"/>
      <c r="B152" s="1433"/>
      <c r="C152" s="1433"/>
      <c r="D152" s="1433"/>
      <c r="E152" s="1434"/>
      <c r="F152" s="612"/>
      <c r="G152" s="596">
        <f t="shared" si="0"/>
        <v>0</v>
      </c>
    </row>
    <row r="153" spans="1:7" ht="13.5" outlineLevel="1" thickBot="1" x14ac:dyDescent="0.25">
      <c r="A153" s="1428"/>
      <c r="B153" s="1429"/>
      <c r="C153" s="1429"/>
      <c r="D153" s="1429"/>
      <c r="E153" s="1430"/>
      <c r="F153" s="613"/>
      <c r="G153" s="597">
        <f t="shared" si="0"/>
        <v>0</v>
      </c>
    </row>
    <row r="155" spans="1:7" ht="20.25" x14ac:dyDescent="0.3">
      <c r="G155" s="598">
        <f>D8-(SUM(F147:F153))</f>
        <v>2944.027397260274</v>
      </c>
    </row>
  </sheetData>
  <sheetProtection selectLockedCells="1"/>
  <mergeCells count="77">
    <mergeCell ref="A150:E150"/>
    <mergeCell ref="A151:E151"/>
    <mergeCell ref="A152:E152"/>
    <mergeCell ref="A153:E153"/>
    <mergeCell ref="A146:E146"/>
    <mergeCell ref="A147:E147"/>
    <mergeCell ref="A148:E148"/>
    <mergeCell ref="A149:E149"/>
    <mergeCell ref="A137:G137"/>
    <mergeCell ref="B143:D143"/>
    <mergeCell ref="E143:F143"/>
    <mergeCell ref="A145:G145"/>
    <mergeCell ref="A121:B121"/>
    <mergeCell ref="C121:D121"/>
    <mergeCell ref="E121:F121"/>
    <mergeCell ref="G121:H121"/>
    <mergeCell ref="A111:G111"/>
    <mergeCell ref="B115:D115"/>
    <mergeCell ref="E115:F115"/>
    <mergeCell ref="G115:H115"/>
    <mergeCell ref="A95:B95"/>
    <mergeCell ref="C95:D95"/>
    <mergeCell ref="E95:F95"/>
    <mergeCell ref="G95:H95"/>
    <mergeCell ref="A85:G85"/>
    <mergeCell ref="B89:D89"/>
    <mergeCell ref="E89:F89"/>
    <mergeCell ref="G89:H89"/>
    <mergeCell ref="A69:B69"/>
    <mergeCell ref="C69:D69"/>
    <mergeCell ref="E69:F69"/>
    <mergeCell ref="G69:H69"/>
    <mergeCell ref="A59:G59"/>
    <mergeCell ref="B63:D63"/>
    <mergeCell ref="E63:F63"/>
    <mergeCell ref="G63:H63"/>
    <mergeCell ref="G37:H37"/>
    <mergeCell ref="A43:B43"/>
    <mergeCell ref="C43:D43"/>
    <mergeCell ref="E43:F43"/>
    <mergeCell ref="G43:H43"/>
    <mergeCell ref="B35:E35"/>
    <mergeCell ref="B37:D37"/>
    <mergeCell ref="E37:F37"/>
    <mergeCell ref="A19:B19"/>
    <mergeCell ref="A20:B20"/>
    <mergeCell ref="A21:B21"/>
    <mergeCell ref="A22:B22"/>
    <mergeCell ref="A27:A29"/>
    <mergeCell ref="B27:B29"/>
    <mergeCell ref="D6:E6"/>
    <mergeCell ref="A8:A10"/>
    <mergeCell ref="B8:B10"/>
    <mergeCell ref="G9:H9"/>
    <mergeCell ref="A23:B23"/>
    <mergeCell ref="C17:H17"/>
    <mergeCell ref="G13:H13"/>
    <mergeCell ref="A18:B18"/>
    <mergeCell ref="C18:F18"/>
    <mergeCell ref="G18:H18"/>
    <mergeCell ref="A1:H1"/>
    <mergeCell ref="A2:B2"/>
    <mergeCell ref="A3:B3"/>
    <mergeCell ref="D5:E5"/>
    <mergeCell ref="G5:H5"/>
    <mergeCell ref="K28:K29"/>
    <mergeCell ref="L28:L29"/>
    <mergeCell ref="C27:C29"/>
    <mergeCell ref="D27:D29"/>
    <mergeCell ref="E27:E29"/>
    <mergeCell ref="F27:I27"/>
    <mergeCell ref="J27:L27"/>
    <mergeCell ref="F28:F29"/>
    <mergeCell ref="G28:G29"/>
    <mergeCell ref="H28:H29"/>
    <mergeCell ref="I28:I29"/>
    <mergeCell ref="J28:J29"/>
  </mergeCells>
  <phoneticPr fontId="3" type="noConversion"/>
  <conditionalFormatting sqref="G155">
    <cfRule type="cellIs" dxfId="44" priority="3" stopIfTrue="1" operator="greaterThan">
      <formula>0</formula>
    </cfRule>
  </conditionalFormatting>
  <conditionalFormatting sqref="G147:G153">
    <cfRule type="cellIs" dxfId="43" priority="4" stopIfTrue="1" operator="equal">
      <formula>0</formula>
    </cfRule>
  </conditionalFormatting>
  <conditionalFormatting sqref="H8">
    <cfRule type="cellIs" dxfId="42" priority="1" stopIfTrue="1" operator="lessThan">
      <formula>0</formula>
    </cfRule>
    <cfRule type="cellIs" priority="2" stopIfTrue="1" operator="lessThan">
      <formula>0</formula>
    </cfRule>
  </conditionalFormatting>
  <dataValidations count="9">
    <dataValidation type="list" allowBlank="1" showInputMessage="1" showErrorMessage="1" sqref="D6:E6">
      <formula1>"CONTRATO,BECA"</formula1>
    </dataValidation>
    <dataValidation type="list" allowBlank="1" showInputMessage="1" showErrorMessage="1" sqref="E14">
      <formula1>"Propio,Externo"</formula1>
    </dataValidation>
    <dataValidation type="whole" operator="greaterThan" allowBlank="1" showErrorMessage="1" errorTitle="NÚMERO DE HORAS" error="Esta casilla sólo admite números enteros mayores que cero. " promptTitle="Horas imputadas por tarea" prompt="Señale el número de horas totales que se imputan al proyecto para esta tarea y para la persona que se declara." sqref="F147:F153">
      <formula1>0</formula1>
    </dataValidation>
    <dataValidation type="list" allowBlank="1" showInputMessage="1" showErrorMessage="1" sqref="G37:H37 G63:H63 G89:H89 G115:H115">
      <formula1>"PLANIFICACIÓN INICIAL,MODIFICACION 1,MODIFICACIÓN 2,MODIFICACIÓN 3"</formula1>
    </dataValidation>
    <dataValidation type="list" allowBlank="1" showErrorMessage="1" errorTitle="Escoja una tarea de la lista" error="Si la lista de tareas o su carga horaria han cambiado, por favor, comuníquelo a la OTRI-UCM en el 6472." promptTitle="Asignación de tareas" prompt="Declare la tarea de investigación en la que ha participado la persona cuyas horas se declaran. Sólo puede escoger entre las tareas del listado, que coinciden con las declaradas en la solicitud." sqref="A147:E153">
      <formula1>TAREAS</formula1>
    </dataValidation>
    <dataValidation type="list" showInputMessage="1" showErrorMessage="1" sqref="D3">
      <formula1>CATPROF</formula1>
    </dataValidation>
    <dataValidation type="date" operator="lessThanOrEqual" allowBlank="1" showInputMessage="1" showErrorMessage="1" errorTitle="ERROR EN FECHA" error="La fecha de finalización del último trimestre presupuestado no puede superar la del final del proyecto. " sqref="H120">
      <formula1>B14</formula1>
    </dataValidation>
    <dataValidation type="date" operator="greaterThan" allowBlank="1" showInputMessage="1" showErrorMessage="1" errorTitle="ERROR EN FECHA" error="Debe introducir un valor posterior a fecha fin del último trimestre presupuestado_x000a_" sqref="A120 A68 A94">
      <formula1>H42</formula1>
    </dataValidation>
    <dataValidation type="date" operator="greaterThanOrEqual" allowBlank="1" showInputMessage="1" showErrorMessage="1" errorTitle="ERROR EN FECHA " error="Debe introducir una fecha que sea igual o posterior a la fecha de inicio del proyecto" sqref="A42">
      <formula1>B13</formula1>
    </dataValidation>
  </dataValidations>
  <hyperlinks>
    <hyperlink ref="A18:B18" location="'Planificación contratos'!A1" display="Volver a planificación de contratos"/>
  </hyperlinks>
  <pageMargins left="0.75" right="0.75" top="1" bottom="1" header="0" footer="0"/>
  <headerFooter alignWithMargins="0"/>
  <drawing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8"/>
  </sheetPr>
  <dimension ref="A1:N155"/>
  <sheetViews>
    <sheetView showGridLines="0" zoomScale="70" workbookViewId="0">
      <selection sqref="A1:H1"/>
    </sheetView>
  </sheetViews>
  <sheetFormatPr baseColWidth="10" defaultColWidth="11.42578125" defaultRowHeight="12.75" outlineLevelRow="1" x14ac:dyDescent="0.2"/>
  <cols>
    <col min="1" max="8" width="22.7109375" style="553" customWidth="1"/>
    <col min="9" max="9" width="17.140625" style="548" bestFit="1" customWidth="1"/>
    <col min="10" max="10" width="29.140625" style="548" bestFit="1" customWidth="1"/>
    <col min="11" max="11" width="13.42578125" style="548" bestFit="1" customWidth="1"/>
    <col min="12" max="12" width="14.85546875" style="548" bestFit="1" customWidth="1"/>
    <col min="13" max="13" width="13.42578125" style="548" bestFit="1" customWidth="1"/>
    <col min="14" max="16384" width="11.42578125" style="548"/>
  </cols>
  <sheetData>
    <row r="1" spans="1:10" ht="61.5" customHeight="1" thickBot="1" x14ac:dyDescent="0.25">
      <c r="A1" s="1441" t="s">
        <v>597</v>
      </c>
      <c r="B1" s="1442"/>
      <c r="C1" s="1442"/>
      <c r="D1" s="1442"/>
      <c r="E1" s="1442"/>
      <c r="F1" s="1442"/>
      <c r="G1" s="1442"/>
      <c r="H1" s="1442"/>
    </row>
    <row r="2" spans="1:10" ht="14.25" customHeight="1" thickBot="1" x14ac:dyDescent="0.25">
      <c r="A2" s="1438" t="s">
        <v>226</v>
      </c>
      <c r="B2" s="1448"/>
      <c r="C2" s="549" t="s">
        <v>468</v>
      </c>
      <c r="D2" s="550" t="s">
        <v>469</v>
      </c>
      <c r="E2" s="551" t="s">
        <v>470</v>
      </c>
      <c r="F2" s="551" t="s">
        <v>471</v>
      </c>
      <c r="G2" s="551" t="s">
        <v>472</v>
      </c>
      <c r="H2" s="551" t="s">
        <v>473</v>
      </c>
    </row>
    <row r="3" spans="1:10" ht="15.75" thickBot="1" x14ac:dyDescent="0.25">
      <c r="A3" s="1449" t="s">
        <v>554</v>
      </c>
      <c r="B3" s="1450"/>
      <c r="C3" s="599"/>
      <c r="D3" s="600" t="s">
        <v>228</v>
      </c>
      <c r="E3" s="600"/>
      <c r="F3" s="552">
        <f>IF($E$14="Propio",987,1470)</f>
        <v>1470</v>
      </c>
      <c r="G3" s="741">
        <f>B30</f>
        <v>40909</v>
      </c>
      <c r="H3" s="741">
        <f>C30</f>
        <v>41639</v>
      </c>
    </row>
    <row r="4" spans="1:10" ht="27" thickBot="1" x14ac:dyDescent="0.25">
      <c r="A4" s="546"/>
      <c r="B4" s="547"/>
      <c r="C4" s="547"/>
      <c r="D4" s="547"/>
      <c r="E4" s="547"/>
      <c r="F4" s="547"/>
      <c r="G4" s="547"/>
      <c r="H4" s="547"/>
    </row>
    <row r="5" spans="1:10" ht="16.5" thickBot="1" x14ac:dyDescent="0.3">
      <c r="A5" s="210" t="s">
        <v>635</v>
      </c>
      <c r="B5" s="211">
        <f>'Solicitud para cumplimentar'!B4:J4</f>
        <v>0</v>
      </c>
      <c r="D5" s="1446" t="s">
        <v>382</v>
      </c>
      <c r="E5" s="1447"/>
      <c r="G5" s="1452" t="s">
        <v>772</v>
      </c>
      <c r="H5" s="1452"/>
      <c r="I5" s="566"/>
      <c r="J5" s="355"/>
    </row>
    <row r="6" spans="1:10" ht="32.25" thickBot="1" x14ac:dyDescent="0.3">
      <c r="A6" s="213" t="s">
        <v>636</v>
      </c>
      <c r="B6" s="214">
        <f>'Solicitud para cumplimentar'!B6:M6</f>
        <v>0</v>
      </c>
      <c r="D6" s="1444"/>
      <c r="E6" s="1445"/>
      <c r="G6" s="554" t="s">
        <v>766</v>
      </c>
      <c r="H6" s="555" t="s">
        <v>767</v>
      </c>
    </row>
    <row r="7" spans="1:10" ht="32.25" thickBot="1" x14ac:dyDescent="0.3">
      <c r="A7" s="213" t="s">
        <v>637</v>
      </c>
      <c r="B7" s="214">
        <f>'Solicitud para cumplimentar'!B8:M8</f>
        <v>0</v>
      </c>
      <c r="D7" s="554" t="s">
        <v>600</v>
      </c>
      <c r="E7" s="555" t="s">
        <v>518</v>
      </c>
      <c r="G7" s="742">
        <f>$K$30</f>
        <v>2944.027397260274</v>
      </c>
      <c r="H7" s="743">
        <f>$H$59+$H$85+$H$111+$H$137</f>
        <v>0</v>
      </c>
    </row>
    <row r="8" spans="1:10" ht="33" thickBot="1" x14ac:dyDescent="0.35">
      <c r="A8" s="1443" t="s">
        <v>638</v>
      </c>
      <c r="B8" s="1451">
        <f>'Solicitud para cumplimentar'!B7:M7</f>
        <v>0</v>
      </c>
      <c r="C8" s="556"/>
      <c r="D8" s="557">
        <f>K30</f>
        <v>2944.027397260274</v>
      </c>
      <c r="E8" s="557">
        <f>SUM(F147:F153)</f>
        <v>0</v>
      </c>
      <c r="G8" s="555" t="s">
        <v>770</v>
      </c>
      <c r="H8" s="744">
        <f>G7-H7</f>
        <v>2944.027397260274</v>
      </c>
    </row>
    <row r="9" spans="1:10" ht="30.75" customHeight="1" thickBot="1" x14ac:dyDescent="0.3">
      <c r="A9" s="1443"/>
      <c r="B9" s="1451"/>
      <c r="G9" s="1453" t="s">
        <v>773</v>
      </c>
      <c r="H9" s="1453"/>
    </row>
    <row r="10" spans="1:10" ht="32.25" thickBot="1" x14ac:dyDescent="0.3">
      <c r="A10" s="1443"/>
      <c r="B10" s="1451"/>
      <c r="D10" s="554" t="s">
        <v>601</v>
      </c>
      <c r="E10" s="558">
        <f>'Planificación contratos'!D10</f>
        <v>60000</v>
      </c>
      <c r="G10" s="745" t="s">
        <v>769</v>
      </c>
      <c r="H10" s="555" t="s">
        <v>775</v>
      </c>
    </row>
    <row r="11" spans="1:10" ht="32.25" thickBot="1" x14ac:dyDescent="0.3">
      <c r="A11" s="213" t="s">
        <v>671</v>
      </c>
      <c r="B11" s="214">
        <f>'Solicitud para cumplimentar'!B9:M9</f>
        <v>0</v>
      </c>
      <c r="D11" s="554" t="s">
        <v>602</v>
      </c>
      <c r="E11" s="558">
        <f>J30</f>
        <v>13.461151902621513</v>
      </c>
      <c r="G11" s="748">
        <f>$L$30</f>
        <v>39630</v>
      </c>
      <c r="H11" s="746">
        <f>$A$40</f>
        <v>0</v>
      </c>
    </row>
    <row r="12" spans="1:10" ht="48.75" thickBot="1" x14ac:dyDescent="0.35">
      <c r="A12" s="213" t="s">
        <v>375</v>
      </c>
      <c r="B12" s="214"/>
      <c r="D12" s="554" t="s">
        <v>603</v>
      </c>
      <c r="E12" s="559">
        <f>E11*D8</f>
        <v>39630</v>
      </c>
      <c r="G12" s="555" t="s">
        <v>771</v>
      </c>
      <c r="H12" s="747">
        <f>G11-H11</f>
        <v>39630</v>
      </c>
      <c r="J12" s="354"/>
    </row>
    <row r="13" spans="1:10" ht="48.75" customHeight="1" thickBot="1" x14ac:dyDescent="0.3">
      <c r="A13" s="213" t="s">
        <v>376</v>
      </c>
      <c r="B13" s="215">
        <f>'Solicitud para cumplimentar'!C11</f>
        <v>0</v>
      </c>
      <c r="D13" s="554" t="s">
        <v>604</v>
      </c>
      <c r="E13" s="558">
        <f>'Planificación contratos'!G10</f>
        <v>37519.876322622069</v>
      </c>
      <c r="G13" s="1453" t="s">
        <v>774</v>
      </c>
      <c r="H13" s="1453"/>
    </row>
    <row r="14" spans="1:10" ht="48.75" thickBot="1" x14ac:dyDescent="0.35">
      <c r="A14" s="216" t="s">
        <v>377</v>
      </c>
      <c r="B14" s="217">
        <f>'Solicitud para cumplimentar'!F11</f>
        <v>0</v>
      </c>
      <c r="D14" s="554" t="s">
        <v>517</v>
      </c>
      <c r="E14" s="601" t="s">
        <v>768</v>
      </c>
      <c r="G14" s="555" t="s">
        <v>771</v>
      </c>
      <c r="H14" s="747">
        <f>$D$8-$E$8</f>
        <v>2944.027397260274</v>
      </c>
      <c r="I14" s="757"/>
      <c r="J14" s="758"/>
    </row>
    <row r="15" spans="1:10" ht="31.5" x14ac:dyDescent="0.25">
      <c r="A15" s="218" t="s">
        <v>445</v>
      </c>
      <c r="B15" s="219" t="str">
        <f>'Programación,alta,seguimiento'!B12</f>
        <v>numero</v>
      </c>
    </row>
    <row r="16" spans="1:10" ht="15.75" x14ac:dyDescent="0.25">
      <c r="A16" s="218"/>
      <c r="B16" s="219"/>
    </row>
    <row r="17" spans="1:14" ht="15" x14ac:dyDescent="0.2">
      <c r="A17" s="548"/>
      <c r="B17" s="548"/>
      <c r="C17" s="1346" t="s">
        <v>336</v>
      </c>
      <c r="D17" s="1346"/>
      <c r="E17" s="1346"/>
      <c r="F17" s="1346"/>
      <c r="G17" s="1346"/>
      <c r="H17" s="1346"/>
    </row>
    <row r="18" spans="1:14" ht="18.75" thickBot="1" x14ac:dyDescent="0.3">
      <c r="A18" s="1454" t="s">
        <v>298</v>
      </c>
      <c r="B18" s="1455"/>
      <c r="C18" s="1478" t="s">
        <v>479</v>
      </c>
      <c r="D18" s="1479"/>
      <c r="E18" s="1479"/>
      <c r="F18" s="1480"/>
      <c r="G18" s="1478" t="s">
        <v>335</v>
      </c>
      <c r="H18" s="1480"/>
    </row>
    <row r="19" spans="1:14" ht="31.5" x14ac:dyDescent="0.2">
      <c r="A19" s="1457" t="str">
        <f>'Planificación contratos'!A21</f>
        <v>Categoría profesional</v>
      </c>
      <c r="B19" s="1458"/>
      <c r="C19" s="560" t="str">
        <f>'Planificación contratos'!C21</f>
        <v>Nº contratos</v>
      </c>
      <c r="D19" s="561" t="str">
        <f>'Planificación contratos'!D21</f>
        <v xml:space="preserve">Nº de horas </v>
      </c>
      <c r="E19" s="561" t="str">
        <f>'Planificación contratos'!E21</f>
        <v>Nº horas concedidas</v>
      </c>
      <c r="F19" s="562" t="str">
        <f>'Planificación contratos'!F21</f>
        <v>Remanente horas</v>
      </c>
      <c r="G19" s="563" t="str">
        <f>'Planificación contratos'!G21</f>
        <v>Gasto total contratos</v>
      </c>
      <c r="H19" s="564" t="str">
        <f>'Planificación contratos'!H21</f>
        <v>Precio / hora MEDIO</v>
      </c>
      <c r="J19" s="565"/>
      <c r="K19" s="565"/>
      <c r="L19" s="565"/>
      <c r="M19" s="565"/>
      <c r="N19" s="565"/>
    </row>
    <row r="20" spans="1:14" x14ac:dyDescent="0.2">
      <c r="A20" s="1349" t="str">
        <f>'Planificación contratos'!A22</f>
        <v>DOCTOR</v>
      </c>
      <c r="B20" s="1350"/>
      <c r="C20" s="511">
        <f>'Planificación contratos'!C22</f>
        <v>30</v>
      </c>
      <c r="D20" s="536">
        <f>'Planificación contratos'!D22</f>
        <v>88320.821917808222</v>
      </c>
      <c r="E20" s="543">
        <f>'Planificación contratos'!E22</f>
        <v>0</v>
      </c>
      <c r="F20" s="512">
        <f>'Planificación contratos'!F22</f>
        <v>-88320.821917808222</v>
      </c>
      <c r="G20" s="497">
        <f>'Planificación contratos'!G22</f>
        <v>1188900</v>
      </c>
      <c r="H20" s="502">
        <f>'Planificación contratos'!H22</f>
        <v>13.461151902621513</v>
      </c>
    </row>
    <row r="21" spans="1:14" ht="16.5" customHeight="1" x14ac:dyDescent="0.2">
      <c r="A21" s="1351" t="str">
        <f>'Planificación contratos'!A23</f>
        <v>LICENCIADO / INGENIERO</v>
      </c>
      <c r="B21" s="1352"/>
      <c r="C21" s="499">
        <f>'Planificación contratos'!C23</f>
        <v>0</v>
      </c>
      <c r="D21" s="537">
        <f>'Planificación contratos'!D23</f>
        <v>0</v>
      </c>
      <c r="E21" s="544">
        <f>'Planificación contratos'!E23</f>
        <v>0</v>
      </c>
      <c r="F21" s="508">
        <f>'Planificación contratos'!F23</f>
        <v>0</v>
      </c>
      <c r="G21" s="498">
        <f>'Planificación contratos'!G23</f>
        <v>0</v>
      </c>
      <c r="H21" s="503">
        <f>'Planificación contratos'!H23</f>
        <v>0</v>
      </c>
    </row>
    <row r="22" spans="1:14" ht="16.5" customHeight="1" x14ac:dyDescent="0.2">
      <c r="A22" s="1351" t="str">
        <f>'Planificación contratos'!A24</f>
        <v>DIPLOMADO/ INGENIERO TÉCNICO</v>
      </c>
      <c r="B22" s="1352"/>
      <c r="C22" s="500">
        <f>'Planificación contratos'!C24</f>
        <v>0</v>
      </c>
      <c r="D22" s="538">
        <f>'Planificación contratos'!D24</f>
        <v>0</v>
      </c>
      <c r="E22" s="544">
        <f>'Planificación contratos'!E24</f>
        <v>0</v>
      </c>
      <c r="F22" s="509">
        <f>'Planificación contratos'!F24</f>
        <v>0</v>
      </c>
      <c r="G22" s="498">
        <f>'Planificación contratos'!G24</f>
        <v>0</v>
      </c>
      <c r="H22" s="503">
        <f>'Planificación contratos'!H24</f>
        <v>0</v>
      </c>
    </row>
    <row r="23" spans="1:14" s="565" customFormat="1" ht="16.5" customHeight="1" thickBot="1" x14ac:dyDescent="0.25">
      <c r="A23" s="1354" t="str">
        <f>'Planificación contratos'!A25</f>
        <v>ENSEÑANZAS MEDIAS</v>
      </c>
      <c r="B23" s="1355"/>
      <c r="C23" s="506">
        <f>'Planificación contratos'!C25</f>
        <v>0</v>
      </c>
      <c r="D23" s="539">
        <f>'Planificación contratos'!D25</f>
        <v>0</v>
      </c>
      <c r="E23" s="545">
        <f>'Planificación contratos'!E25</f>
        <v>0</v>
      </c>
      <c r="F23" s="510">
        <f>'Planificación contratos'!F25</f>
        <v>0</v>
      </c>
      <c r="G23" s="507">
        <f>'Planificación contratos'!G25</f>
        <v>0</v>
      </c>
      <c r="H23" s="501">
        <f>'Planificación contratos'!H25</f>
        <v>0</v>
      </c>
    </row>
    <row r="24" spans="1:14" x14ac:dyDescent="0.2">
      <c r="A24" s="548"/>
      <c r="B24" s="548"/>
      <c r="C24" s="548"/>
      <c r="D24" s="548"/>
      <c r="E24" s="548"/>
      <c r="F24" s="548"/>
      <c r="G24" s="548"/>
      <c r="H24" s="548"/>
    </row>
    <row r="25" spans="1:14" x14ac:dyDescent="0.2">
      <c r="A25" s="548"/>
      <c r="B25" s="548"/>
      <c r="C25" s="548"/>
      <c r="D25" s="548"/>
      <c r="E25" s="548"/>
      <c r="F25" s="548"/>
      <c r="G25" s="548"/>
      <c r="H25" s="548"/>
    </row>
    <row r="26" spans="1:14" ht="13.5" thickBot="1" x14ac:dyDescent="0.25">
      <c r="A26" s="548"/>
      <c r="B26" s="548"/>
      <c r="C26" s="548"/>
      <c r="D26" s="548"/>
      <c r="E26" s="548"/>
      <c r="F26" s="548"/>
      <c r="G26" s="548"/>
      <c r="H26" s="548"/>
    </row>
    <row r="27" spans="1:14" ht="13.5" thickBot="1" x14ac:dyDescent="0.25">
      <c r="A27" s="1408" t="s">
        <v>68</v>
      </c>
      <c r="B27" s="1470" t="s">
        <v>69</v>
      </c>
      <c r="C27" s="1467" t="s">
        <v>70</v>
      </c>
      <c r="D27" s="1461" t="s">
        <v>71</v>
      </c>
      <c r="E27" s="1464" t="s">
        <v>76</v>
      </c>
      <c r="F27" s="1473" t="s">
        <v>72</v>
      </c>
      <c r="G27" s="1474"/>
      <c r="H27" s="1474"/>
      <c r="I27" s="1475"/>
      <c r="J27" s="1473" t="s">
        <v>73</v>
      </c>
      <c r="K27" s="1474"/>
      <c r="L27" s="1475"/>
    </row>
    <row r="28" spans="1:14" x14ac:dyDescent="0.2">
      <c r="A28" s="1409"/>
      <c r="B28" s="1471"/>
      <c r="C28" s="1468"/>
      <c r="D28" s="1462"/>
      <c r="E28" s="1465"/>
      <c r="F28" s="1476" t="s">
        <v>77</v>
      </c>
      <c r="G28" s="1462" t="s">
        <v>74</v>
      </c>
      <c r="H28" s="1462" t="s">
        <v>78</v>
      </c>
      <c r="I28" s="1459" t="s">
        <v>75</v>
      </c>
      <c r="J28" s="1409" t="s">
        <v>79</v>
      </c>
      <c r="K28" s="1462" t="s">
        <v>81</v>
      </c>
      <c r="L28" s="1459" t="s">
        <v>80</v>
      </c>
    </row>
    <row r="29" spans="1:14" ht="13.5" thickBot="1" x14ac:dyDescent="0.25">
      <c r="A29" s="1410"/>
      <c r="B29" s="1472"/>
      <c r="C29" s="1469"/>
      <c r="D29" s="1463"/>
      <c r="E29" s="1466"/>
      <c r="F29" s="1477"/>
      <c r="G29" s="1463"/>
      <c r="H29" s="1463"/>
      <c r="I29" s="1460"/>
      <c r="J29" s="1410"/>
      <c r="K29" s="1463"/>
      <c r="L29" s="1460"/>
    </row>
    <row r="30" spans="1:14" x14ac:dyDescent="0.2">
      <c r="A30" s="665">
        <f>F3</f>
        <v>1470</v>
      </c>
      <c r="B30" s="666">
        <v>40909</v>
      </c>
      <c r="C30" s="667">
        <v>41639</v>
      </c>
      <c r="D30" s="668">
        <f>C30-B30+1</f>
        <v>731</v>
      </c>
      <c r="E30" s="669">
        <f>(A30*D30)/365</f>
        <v>2944.027397260274</v>
      </c>
      <c r="F30" s="670">
        <v>30000</v>
      </c>
      <c r="G30" s="671">
        <f>F30</f>
        <v>30000</v>
      </c>
      <c r="H30" s="672">
        <v>0.32100000000000001</v>
      </c>
      <c r="I30" s="673">
        <f>G30*H30</f>
        <v>9630</v>
      </c>
      <c r="J30" s="673">
        <f>(F30+I30)/E30</f>
        <v>13.461151902621513</v>
      </c>
      <c r="K30" s="674">
        <f>E30</f>
        <v>2944.027397260274</v>
      </c>
      <c r="L30" s="675">
        <f>J30*K30</f>
        <v>39630</v>
      </c>
    </row>
    <row r="31" spans="1:14" ht="14.25" customHeight="1" x14ac:dyDescent="0.2">
      <c r="A31" s="341"/>
      <c r="B31" s="341"/>
      <c r="C31" s="342"/>
      <c r="D31" s="342"/>
      <c r="E31" s="342"/>
      <c r="F31" s="342"/>
      <c r="G31" s="342"/>
      <c r="H31" s="342"/>
    </row>
    <row r="32" spans="1:14" ht="14.25" customHeight="1" x14ac:dyDescent="0.2"/>
    <row r="34" spans="1:14" x14ac:dyDescent="0.2">
      <c r="B34" s="567"/>
      <c r="C34" s="567"/>
      <c r="D34" s="567"/>
      <c r="E34" s="567"/>
    </row>
    <row r="35" spans="1:14" ht="14.25" customHeight="1" x14ac:dyDescent="0.2">
      <c r="B35" s="1456"/>
      <c r="C35" s="1456"/>
      <c r="D35" s="1456"/>
      <c r="E35" s="1456"/>
    </row>
    <row r="36" spans="1:14" ht="14.25" customHeight="1" x14ac:dyDescent="0.2">
      <c r="C36" s="567"/>
    </row>
    <row r="37" spans="1:14" ht="32.25" customHeight="1" x14ac:dyDescent="0.25">
      <c r="A37" s="568" t="s">
        <v>379</v>
      </c>
      <c r="B37" s="1425" t="s">
        <v>596</v>
      </c>
      <c r="C37" s="1425"/>
      <c r="D37" s="1425"/>
      <c r="E37" s="1419" t="str">
        <f>A3</f>
        <v>contratado 11</v>
      </c>
      <c r="F37" s="1420"/>
      <c r="G37" s="1426" t="s">
        <v>608</v>
      </c>
      <c r="H37" s="1427"/>
    </row>
    <row r="38" spans="1:14" ht="26.25" x14ac:dyDescent="0.25">
      <c r="A38" s="571">
        <f>H59*E11</f>
        <v>0</v>
      </c>
      <c r="B38" s="572"/>
      <c r="C38" s="572"/>
      <c r="D38" s="569" t="s">
        <v>402</v>
      </c>
      <c r="E38" s="570">
        <f>'Solicitud para cumplimentar'!D3</f>
        <v>2016</v>
      </c>
      <c r="F38" s="572"/>
      <c r="G38" s="602" t="s">
        <v>609</v>
      </c>
      <c r="H38" s="603"/>
    </row>
    <row r="39" spans="1:14" ht="43.5" customHeight="1" x14ac:dyDescent="0.25">
      <c r="A39" s="574" t="s">
        <v>380</v>
      </c>
      <c r="B39" s="572"/>
      <c r="C39" s="572"/>
      <c r="D39" s="569"/>
      <c r="E39" s="570"/>
      <c r="F39" s="572"/>
      <c r="G39" s="575" t="s">
        <v>381</v>
      </c>
      <c r="H39" s="576">
        <f>'Planificación contratos'!D14</f>
        <v>9730.7769619475694</v>
      </c>
    </row>
    <row r="40" spans="1:14" ht="18" x14ac:dyDescent="0.25">
      <c r="A40" s="571">
        <f>A38+A64+A90+A116</f>
        <v>0</v>
      </c>
      <c r="B40" s="572"/>
      <c r="C40" s="572"/>
      <c r="D40" s="569"/>
      <c r="E40" s="570"/>
      <c r="F40" s="572"/>
      <c r="G40" s="577"/>
      <c r="H40" s="578"/>
      <c r="J40" s="579"/>
      <c r="K40" s="579"/>
      <c r="L40" s="579"/>
      <c r="M40" s="579"/>
      <c r="N40" s="579"/>
    </row>
    <row r="41" spans="1:14" ht="18" customHeight="1" x14ac:dyDescent="0.2">
      <c r="A41" s="580" t="s">
        <v>611</v>
      </c>
      <c r="B41" s="580" t="s">
        <v>612</v>
      </c>
      <c r="C41" s="581" t="s">
        <v>611</v>
      </c>
      <c r="D41" s="581" t="s">
        <v>612</v>
      </c>
      <c r="E41" s="581" t="s">
        <v>611</v>
      </c>
      <c r="F41" s="581" t="s">
        <v>612</v>
      </c>
      <c r="G41" s="581" t="s">
        <v>611</v>
      </c>
      <c r="H41" s="581" t="s">
        <v>612</v>
      </c>
    </row>
    <row r="42" spans="1:14" ht="18" customHeight="1" thickBot="1" x14ac:dyDescent="0.25">
      <c r="A42" s="604"/>
      <c r="B42" s="605"/>
      <c r="C42" s="605"/>
      <c r="D42" s="605"/>
      <c r="E42" s="605"/>
      <c r="F42" s="605"/>
      <c r="G42" s="605"/>
      <c r="H42" s="605"/>
    </row>
    <row r="43" spans="1:14" ht="16.5" customHeight="1" thickBot="1" x14ac:dyDescent="0.3">
      <c r="A43" s="1411" t="s">
        <v>474</v>
      </c>
      <c r="B43" s="1412"/>
      <c r="C43" s="1411" t="s">
        <v>475</v>
      </c>
      <c r="D43" s="1412"/>
      <c r="E43" s="1411" t="s">
        <v>476</v>
      </c>
      <c r="F43" s="1412"/>
      <c r="G43" s="1411" t="s">
        <v>477</v>
      </c>
      <c r="H43" s="1421"/>
      <c r="J43" s="582"/>
    </row>
    <row r="44" spans="1:14" s="579" customFormat="1" ht="33" customHeight="1" outlineLevel="1" thickBot="1" x14ac:dyDescent="0.25">
      <c r="A44" s="583" t="s">
        <v>478</v>
      </c>
      <c r="B44" s="583" t="s">
        <v>479</v>
      </c>
      <c r="C44" s="583" t="s">
        <v>478</v>
      </c>
      <c r="D44" s="583" t="s">
        <v>479</v>
      </c>
      <c r="E44" s="583" t="s">
        <v>478</v>
      </c>
      <c r="F44" s="583" t="s">
        <v>479</v>
      </c>
      <c r="G44" s="583" t="s">
        <v>478</v>
      </c>
      <c r="H44" s="583" t="s">
        <v>479</v>
      </c>
      <c r="J44" s="548"/>
      <c r="K44" s="548"/>
      <c r="L44" s="548"/>
      <c r="M44" s="548"/>
      <c r="N44" s="548"/>
    </row>
    <row r="45" spans="1:14" ht="13.5" outlineLevel="1" x14ac:dyDescent="0.2">
      <c r="A45" s="584" t="s">
        <v>480</v>
      </c>
      <c r="B45" s="606"/>
      <c r="C45" s="584" t="s">
        <v>480</v>
      </c>
      <c r="D45" s="606"/>
      <c r="E45" s="584" t="s">
        <v>480</v>
      </c>
      <c r="F45" s="606"/>
      <c r="G45" s="584" t="s">
        <v>480</v>
      </c>
      <c r="H45" s="607"/>
    </row>
    <row r="46" spans="1:14" ht="13.5" outlineLevel="1" x14ac:dyDescent="0.2">
      <c r="A46" s="584" t="s">
        <v>481</v>
      </c>
      <c r="B46" s="606"/>
      <c r="C46" s="584" t="s">
        <v>481</v>
      </c>
      <c r="D46" s="606"/>
      <c r="E46" s="584" t="s">
        <v>481</v>
      </c>
      <c r="F46" s="606"/>
      <c r="G46" s="584" t="s">
        <v>481</v>
      </c>
      <c r="H46" s="607"/>
    </row>
    <row r="47" spans="1:14" ht="12.75" customHeight="1" outlineLevel="1" x14ac:dyDescent="0.2">
      <c r="A47" s="584" t="s">
        <v>482</v>
      </c>
      <c r="B47" s="606"/>
      <c r="C47" s="584" t="s">
        <v>482</v>
      </c>
      <c r="D47" s="606"/>
      <c r="E47" s="584" t="s">
        <v>482</v>
      </c>
      <c r="F47" s="606"/>
      <c r="G47" s="584" t="s">
        <v>482</v>
      </c>
      <c r="H47" s="607"/>
      <c r="I47" s="582"/>
    </row>
    <row r="48" spans="1:14" ht="13.5" outlineLevel="1" x14ac:dyDescent="0.2">
      <c r="A48" s="584" t="s">
        <v>483</v>
      </c>
      <c r="B48" s="606"/>
      <c r="C48" s="584" t="s">
        <v>483</v>
      </c>
      <c r="D48" s="606"/>
      <c r="E48" s="584" t="s">
        <v>483</v>
      </c>
      <c r="F48" s="606"/>
      <c r="G48" s="584" t="s">
        <v>483</v>
      </c>
      <c r="H48" s="607"/>
    </row>
    <row r="49" spans="1:8" ht="14.25" customHeight="1" outlineLevel="1" x14ac:dyDescent="0.2">
      <c r="A49" s="584" t="s">
        <v>484</v>
      </c>
      <c r="B49" s="606"/>
      <c r="C49" s="584" t="s">
        <v>484</v>
      </c>
      <c r="D49" s="606"/>
      <c r="E49" s="584" t="s">
        <v>484</v>
      </c>
      <c r="F49" s="606"/>
      <c r="G49" s="584" t="s">
        <v>484</v>
      </c>
      <c r="H49" s="607"/>
    </row>
    <row r="50" spans="1:8" ht="13.5" outlineLevel="1" x14ac:dyDescent="0.2">
      <c r="A50" s="584" t="s">
        <v>485</v>
      </c>
      <c r="B50" s="606"/>
      <c r="C50" s="584" t="s">
        <v>485</v>
      </c>
      <c r="D50" s="606"/>
      <c r="E50" s="584" t="s">
        <v>485</v>
      </c>
      <c r="F50" s="606"/>
      <c r="G50" s="584" t="s">
        <v>485</v>
      </c>
      <c r="H50" s="607"/>
    </row>
    <row r="51" spans="1:8" ht="13.5" outlineLevel="1" x14ac:dyDescent="0.2">
      <c r="A51" s="584" t="s">
        <v>486</v>
      </c>
      <c r="B51" s="606"/>
      <c r="C51" s="584" t="s">
        <v>486</v>
      </c>
      <c r="D51" s="606"/>
      <c r="E51" s="584" t="s">
        <v>486</v>
      </c>
      <c r="F51" s="606"/>
      <c r="G51" s="584" t="s">
        <v>486</v>
      </c>
      <c r="H51" s="607"/>
    </row>
    <row r="52" spans="1:8" ht="13.5" outlineLevel="1" x14ac:dyDescent="0.2">
      <c r="A52" s="584" t="s">
        <v>487</v>
      </c>
      <c r="B52" s="606"/>
      <c r="C52" s="584" t="s">
        <v>487</v>
      </c>
      <c r="D52" s="606"/>
      <c r="E52" s="584" t="s">
        <v>487</v>
      </c>
      <c r="F52" s="606"/>
      <c r="G52" s="584" t="s">
        <v>487</v>
      </c>
      <c r="H52" s="607"/>
    </row>
    <row r="53" spans="1:8" ht="13.5" outlineLevel="1" x14ac:dyDescent="0.2">
      <c r="A53" s="584" t="s">
        <v>488</v>
      </c>
      <c r="B53" s="606"/>
      <c r="C53" s="584" t="s">
        <v>488</v>
      </c>
      <c r="D53" s="606"/>
      <c r="E53" s="584" t="s">
        <v>488</v>
      </c>
      <c r="F53" s="606"/>
      <c r="G53" s="584" t="s">
        <v>488</v>
      </c>
      <c r="H53" s="607"/>
    </row>
    <row r="54" spans="1:8" ht="13.5" outlineLevel="1" x14ac:dyDescent="0.2">
      <c r="A54" s="584" t="s">
        <v>489</v>
      </c>
      <c r="B54" s="606"/>
      <c r="C54" s="584" t="s">
        <v>489</v>
      </c>
      <c r="D54" s="606"/>
      <c r="E54" s="584" t="s">
        <v>489</v>
      </c>
      <c r="F54" s="606"/>
      <c r="G54" s="584" t="s">
        <v>489</v>
      </c>
      <c r="H54" s="607"/>
    </row>
    <row r="55" spans="1:8" ht="13.5" outlineLevel="1" x14ac:dyDescent="0.2">
      <c r="A55" s="584" t="s">
        <v>490</v>
      </c>
      <c r="B55" s="606"/>
      <c r="C55" s="584" t="s">
        <v>490</v>
      </c>
      <c r="D55" s="606"/>
      <c r="E55" s="584" t="s">
        <v>490</v>
      </c>
      <c r="F55" s="606"/>
      <c r="G55" s="584" t="s">
        <v>490</v>
      </c>
      <c r="H55" s="607"/>
    </row>
    <row r="56" spans="1:8" ht="13.5" outlineLevel="1" x14ac:dyDescent="0.2">
      <c r="A56" s="584" t="s">
        <v>491</v>
      </c>
      <c r="B56" s="606"/>
      <c r="C56" s="584" t="s">
        <v>491</v>
      </c>
      <c r="D56" s="606"/>
      <c r="E56" s="584" t="s">
        <v>491</v>
      </c>
      <c r="F56" s="606"/>
      <c r="G56" s="584" t="s">
        <v>491</v>
      </c>
      <c r="H56" s="607"/>
    </row>
    <row r="57" spans="1:8" ht="13.5" outlineLevel="1" x14ac:dyDescent="0.2">
      <c r="A57" s="584" t="s">
        <v>492</v>
      </c>
      <c r="B57" s="606"/>
      <c r="C57" s="584" t="s">
        <v>492</v>
      </c>
      <c r="D57" s="606"/>
      <c r="E57" s="584" t="s">
        <v>492</v>
      </c>
      <c r="F57" s="606"/>
      <c r="G57" s="584" t="s">
        <v>492</v>
      </c>
      <c r="H57" s="607"/>
    </row>
    <row r="58" spans="1:8" ht="14.25" thickBot="1" x14ac:dyDescent="0.3">
      <c r="A58" s="585" t="s">
        <v>493</v>
      </c>
      <c r="B58" s="586">
        <f>SUM(B45:B57)</f>
        <v>0</v>
      </c>
      <c r="C58" s="585" t="s">
        <v>493</v>
      </c>
      <c r="D58" s="586">
        <f>SUM(D45:D57)</f>
        <v>0</v>
      </c>
      <c r="E58" s="585" t="s">
        <v>493</v>
      </c>
      <c r="F58" s="586">
        <f>SUM(F45:F57)</f>
        <v>0</v>
      </c>
      <c r="G58" s="585" t="s">
        <v>493</v>
      </c>
      <c r="H58" s="587">
        <f>SUM(H45:H57)</f>
        <v>0</v>
      </c>
    </row>
    <row r="59" spans="1:8" ht="14.25" customHeight="1" thickBot="1" x14ac:dyDescent="0.3">
      <c r="A59" s="1435" t="s">
        <v>494</v>
      </c>
      <c r="B59" s="1436"/>
      <c r="C59" s="1436"/>
      <c r="D59" s="1436"/>
      <c r="E59" s="1436"/>
      <c r="F59" s="1436"/>
      <c r="G59" s="1437"/>
      <c r="H59" s="588">
        <f>IF((B58+D58+F58+H58)&gt;$F$3,"Demasiadas horas asignadas",(B58+D58+F58+H58))</f>
        <v>0</v>
      </c>
    </row>
    <row r="61" spans="1:8" ht="16.5" customHeight="1" x14ac:dyDescent="0.2"/>
    <row r="62" spans="1:8" x14ac:dyDescent="0.2">
      <c r="H62" s="589"/>
    </row>
    <row r="63" spans="1:8" ht="32.25" customHeight="1" x14ac:dyDescent="0.25">
      <c r="A63" s="568" t="s">
        <v>379</v>
      </c>
      <c r="B63" s="1425" t="s">
        <v>596</v>
      </c>
      <c r="C63" s="1425"/>
      <c r="D63" s="1425"/>
      <c r="E63" s="1419" t="str">
        <f>A3</f>
        <v>contratado 11</v>
      </c>
      <c r="F63" s="1420"/>
      <c r="G63" s="1426" t="s">
        <v>608</v>
      </c>
      <c r="H63" s="1427"/>
    </row>
    <row r="64" spans="1:8" ht="26.25" x14ac:dyDescent="0.25">
      <c r="A64" s="571">
        <f>H85*E11</f>
        <v>0</v>
      </c>
      <c r="B64" s="572"/>
      <c r="C64" s="572"/>
      <c r="D64" s="569" t="s">
        <v>402</v>
      </c>
      <c r="E64" s="570">
        <f>E38+1</f>
        <v>2017</v>
      </c>
      <c r="F64" s="572"/>
      <c r="G64" s="602" t="s">
        <v>609</v>
      </c>
      <c r="H64" s="603"/>
    </row>
    <row r="65" spans="1:8" ht="44.25" customHeight="1" x14ac:dyDescent="0.25">
      <c r="A65" s="574" t="s">
        <v>380</v>
      </c>
      <c r="B65" s="572"/>
      <c r="C65" s="572"/>
      <c r="D65" s="569"/>
      <c r="E65" s="570"/>
      <c r="F65" s="572"/>
      <c r="G65" s="575" t="s">
        <v>381</v>
      </c>
      <c r="H65" s="576">
        <f>'Planificación contratos'!D15</f>
        <v>1673.6606270415141</v>
      </c>
    </row>
    <row r="66" spans="1:8" ht="18" x14ac:dyDescent="0.25">
      <c r="A66" s="571">
        <f>$A$40</f>
        <v>0</v>
      </c>
      <c r="B66" s="572"/>
      <c r="C66" s="572"/>
      <c r="D66" s="569"/>
      <c r="E66" s="570"/>
      <c r="F66" s="572"/>
      <c r="G66" s="577"/>
      <c r="H66" s="578"/>
    </row>
    <row r="67" spans="1:8" ht="17.25" customHeight="1" x14ac:dyDescent="0.2">
      <c r="A67" s="590" t="s">
        <v>611</v>
      </c>
      <c r="B67" s="590" t="s">
        <v>612</v>
      </c>
      <c r="C67" s="553" t="s">
        <v>611</v>
      </c>
      <c r="D67" s="553" t="s">
        <v>612</v>
      </c>
      <c r="E67" s="553" t="s">
        <v>611</v>
      </c>
      <c r="F67" s="553" t="s">
        <v>612</v>
      </c>
      <c r="G67" s="553" t="s">
        <v>611</v>
      </c>
      <c r="H67" s="553" t="s">
        <v>612</v>
      </c>
    </row>
    <row r="68" spans="1:8" ht="17.25" customHeight="1" thickBot="1" x14ac:dyDescent="0.25">
      <c r="A68" s="604"/>
      <c r="B68" s="605"/>
      <c r="C68" s="605"/>
      <c r="D68" s="605"/>
      <c r="E68" s="605"/>
      <c r="F68" s="605"/>
      <c r="G68" s="605"/>
      <c r="H68" s="605"/>
    </row>
    <row r="69" spans="1:8" ht="16.5" thickBot="1" x14ac:dyDescent="0.3">
      <c r="A69" s="1411" t="s">
        <v>474</v>
      </c>
      <c r="B69" s="1412"/>
      <c r="C69" s="1411" t="s">
        <v>475</v>
      </c>
      <c r="D69" s="1412"/>
      <c r="E69" s="1411" t="s">
        <v>476</v>
      </c>
      <c r="F69" s="1412"/>
      <c r="G69" s="1411" t="s">
        <v>477</v>
      </c>
      <c r="H69" s="1421"/>
    </row>
    <row r="70" spans="1:8" ht="13.5" outlineLevel="1" thickBot="1" x14ac:dyDescent="0.25">
      <c r="A70" s="583" t="s">
        <v>478</v>
      </c>
      <c r="B70" s="583" t="s">
        <v>479</v>
      </c>
      <c r="C70" s="583" t="s">
        <v>478</v>
      </c>
      <c r="D70" s="583" t="s">
        <v>479</v>
      </c>
      <c r="E70" s="583" t="s">
        <v>478</v>
      </c>
      <c r="F70" s="583" t="s">
        <v>479</v>
      </c>
      <c r="G70" s="583" t="s">
        <v>478</v>
      </c>
      <c r="H70" s="583" t="s">
        <v>479</v>
      </c>
    </row>
    <row r="71" spans="1:8" ht="13.5" outlineLevel="1" x14ac:dyDescent="0.2">
      <c r="A71" s="584" t="s">
        <v>480</v>
      </c>
      <c r="B71" s="606"/>
      <c r="C71" s="584" t="s">
        <v>480</v>
      </c>
      <c r="D71" s="606"/>
      <c r="E71" s="584" t="s">
        <v>480</v>
      </c>
      <c r="F71" s="606"/>
      <c r="G71" s="584" t="s">
        <v>480</v>
      </c>
      <c r="H71" s="607"/>
    </row>
    <row r="72" spans="1:8" ht="13.5" outlineLevel="1" x14ac:dyDescent="0.2">
      <c r="A72" s="584" t="s">
        <v>481</v>
      </c>
      <c r="B72" s="606"/>
      <c r="C72" s="584" t="s">
        <v>481</v>
      </c>
      <c r="D72" s="606"/>
      <c r="E72" s="584" t="s">
        <v>481</v>
      </c>
      <c r="F72" s="606"/>
      <c r="G72" s="584" t="s">
        <v>481</v>
      </c>
      <c r="H72" s="607"/>
    </row>
    <row r="73" spans="1:8" ht="13.5" outlineLevel="1" x14ac:dyDescent="0.2">
      <c r="A73" s="584" t="s">
        <v>482</v>
      </c>
      <c r="B73" s="606"/>
      <c r="C73" s="584" t="s">
        <v>482</v>
      </c>
      <c r="D73" s="606"/>
      <c r="E73" s="584" t="s">
        <v>482</v>
      </c>
      <c r="F73" s="606"/>
      <c r="G73" s="584" t="s">
        <v>482</v>
      </c>
      <c r="H73" s="607"/>
    </row>
    <row r="74" spans="1:8" ht="13.5" outlineLevel="1" x14ac:dyDescent="0.2">
      <c r="A74" s="584" t="s">
        <v>483</v>
      </c>
      <c r="B74" s="606"/>
      <c r="C74" s="584" t="s">
        <v>483</v>
      </c>
      <c r="D74" s="606"/>
      <c r="E74" s="584" t="s">
        <v>483</v>
      </c>
      <c r="F74" s="606"/>
      <c r="G74" s="584" t="s">
        <v>483</v>
      </c>
      <c r="H74" s="607"/>
    </row>
    <row r="75" spans="1:8" ht="13.5" outlineLevel="1" x14ac:dyDescent="0.2">
      <c r="A75" s="584" t="s">
        <v>484</v>
      </c>
      <c r="B75" s="606"/>
      <c r="C75" s="584" t="s">
        <v>484</v>
      </c>
      <c r="D75" s="606"/>
      <c r="E75" s="584" t="s">
        <v>484</v>
      </c>
      <c r="F75" s="606"/>
      <c r="G75" s="584" t="s">
        <v>484</v>
      </c>
      <c r="H75" s="607"/>
    </row>
    <row r="76" spans="1:8" ht="13.5" outlineLevel="1" x14ac:dyDescent="0.2">
      <c r="A76" s="584" t="s">
        <v>485</v>
      </c>
      <c r="B76" s="606"/>
      <c r="C76" s="584" t="s">
        <v>485</v>
      </c>
      <c r="D76" s="606"/>
      <c r="E76" s="584" t="s">
        <v>485</v>
      </c>
      <c r="F76" s="606"/>
      <c r="G76" s="584" t="s">
        <v>485</v>
      </c>
      <c r="H76" s="607"/>
    </row>
    <row r="77" spans="1:8" ht="13.5" outlineLevel="1" x14ac:dyDescent="0.2">
      <c r="A77" s="584" t="s">
        <v>486</v>
      </c>
      <c r="B77" s="606"/>
      <c r="C77" s="584" t="s">
        <v>486</v>
      </c>
      <c r="D77" s="606"/>
      <c r="E77" s="584" t="s">
        <v>486</v>
      </c>
      <c r="F77" s="606"/>
      <c r="G77" s="584" t="s">
        <v>486</v>
      </c>
      <c r="H77" s="607"/>
    </row>
    <row r="78" spans="1:8" ht="13.5" outlineLevel="1" x14ac:dyDescent="0.2">
      <c r="A78" s="584" t="s">
        <v>487</v>
      </c>
      <c r="B78" s="606"/>
      <c r="C78" s="584" t="s">
        <v>487</v>
      </c>
      <c r="D78" s="606"/>
      <c r="E78" s="584" t="s">
        <v>487</v>
      </c>
      <c r="F78" s="606"/>
      <c r="G78" s="584" t="s">
        <v>487</v>
      </c>
      <c r="H78" s="607"/>
    </row>
    <row r="79" spans="1:8" ht="13.5" outlineLevel="1" x14ac:dyDescent="0.2">
      <c r="A79" s="584" t="s">
        <v>488</v>
      </c>
      <c r="B79" s="606"/>
      <c r="C79" s="584" t="s">
        <v>488</v>
      </c>
      <c r="D79" s="606"/>
      <c r="E79" s="584" t="s">
        <v>488</v>
      </c>
      <c r="F79" s="606"/>
      <c r="G79" s="584" t="s">
        <v>488</v>
      </c>
      <c r="H79" s="607"/>
    </row>
    <row r="80" spans="1:8" ht="13.5" outlineLevel="1" x14ac:dyDescent="0.2">
      <c r="A80" s="584" t="s">
        <v>489</v>
      </c>
      <c r="B80" s="606"/>
      <c r="C80" s="584" t="s">
        <v>489</v>
      </c>
      <c r="D80" s="606"/>
      <c r="E80" s="584" t="s">
        <v>489</v>
      </c>
      <c r="F80" s="606"/>
      <c r="G80" s="584" t="s">
        <v>489</v>
      </c>
      <c r="H80" s="607"/>
    </row>
    <row r="81" spans="1:8" ht="13.5" outlineLevel="1" x14ac:dyDescent="0.2">
      <c r="A81" s="584" t="s">
        <v>490</v>
      </c>
      <c r="B81" s="606"/>
      <c r="C81" s="584" t="s">
        <v>490</v>
      </c>
      <c r="D81" s="606"/>
      <c r="E81" s="584" t="s">
        <v>490</v>
      </c>
      <c r="F81" s="606"/>
      <c r="G81" s="584" t="s">
        <v>490</v>
      </c>
      <c r="H81" s="607"/>
    </row>
    <row r="82" spans="1:8" ht="13.5" outlineLevel="1" x14ac:dyDescent="0.2">
      <c r="A82" s="584" t="s">
        <v>491</v>
      </c>
      <c r="B82" s="606"/>
      <c r="C82" s="584" t="s">
        <v>491</v>
      </c>
      <c r="D82" s="606"/>
      <c r="E82" s="584" t="s">
        <v>491</v>
      </c>
      <c r="F82" s="606"/>
      <c r="G82" s="584" t="s">
        <v>491</v>
      </c>
      <c r="H82" s="607"/>
    </row>
    <row r="83" spans="1:8" ht="13.5" outlineLevel="1" x14ac:dyDescent="0.2">
      <c r="A83" s="584" t="s">
        <v>492</v>
      </c>
      <c r="B83" s="606"/>
      <c r="C83" s="584" t="s">
        <v>492</v>
      </c>
      <c r="D83" s="606"/>
      <c r="E83" s="584" t="s">
        <v>492</v>
      </c>
      <c r="F83" s="606"/>
      <c r="G83" s="584" t="s">
        <v>492</v>
      </c>
      <c r="H83" s="607"/>
    </row>
    <row r="84" spans="1:8" ht="14.25" thickBot="1" x14ac:dyDescent="0.3">
      <c r="A84" s="585" t="s">
        <v>493</v>
      </c>
      <c r="B84" s="586">
        <f>SUM(B71:B83)</f>
        <v>0</v>
      </c>
      <c r="C84" s="585" t="s">
        <v>493</v>
      </c>
      <c r="D84" s="586">
        <f>SUM(D71:D83)</f>
        <v>0</v>
      </c>
      <c r="E84" s="585" t="s">
        <v>493</v>
      </c>
      <c r="F84" s="586">
        <f>SUM(F71:F83)</f>
        <v>0</v>
      </c>
      <c r="G84" s="585" t="s">
        <v>493</v>
      </c>
      <c r="H84" s="587">
        <f>SUM(H71:H83)</f>
        <v>0</v>
      </c>
    </row>
    <row r="85" spans="1:8" ht="14.25" thickBot="1" x14ac:dyDescent="0.3">
      <c r="A85" s="1435" t="s">
        <v>494</v>
      </c>
      <c r="B85" s="1436"/>
      <c r="C85" s="1436"/>
      <c r="D85" s="1436"/>
      <c r="E85" s="1436"/>
      <c r="F85" s="1436"/>
      <c r="G85" s="1437"/>
      <c r="H85" s="588">
        <f>IF((B84+D84+F84+H84)&gt;$F$3,"Demasiadas horas asignadas",(B84+D84+F84+H84))</f>
        <v>0</v>
      </c>
    </row>
    <row r="89" spans="1:8" ht="32.25" customHeight="1" x14ac:dyDescent="0.25">
      <c r="A89" s="568" t="s">
        <v>379</v>
      </c>
      <c r="B89" s="1425" t="s">
        <v>596</v>
      </c>
      <c r="C89" s="1425"/>
      <c r="D89" s="1425"/>
      <c r="E89" s="1419" t="str">
        <f>A3</f>
        <v>contratado 11</v>
      </c>
      <c r="F89" s="1420"/>
      <c r="G89" s="1426" t="s">
        <v>608</v>
      </c>
      <c r="H89" s="1427"/>
    </row>
    <row r="90" spans="1:8" ht="26.25" x14ac:dyDescent="0.25">
      <c r="A90" s="571">
        <f>H111*E11</f>
        <v>0</v>
      </c>
      <c r="B90" s="572"/>
      <c r="C90" s="572"/>
      <c r="D90" s="569" t="s">
        <v>402</v>
      </c>
      <c r="E90" s="570">
        <f>E64+1</f>
        <v>2018</v>
      </c>
      <c r="F90" s="572"/>
      <c r="G90" s="602" t="s">
        <v>609</v>
      </c>
      <c r="H90" s="603"/>
    </row>
    <row r="91" spans="1:8" ht="44.25" customHeight="1" x14ac:dyDescent="0.25">
      <c r="A91" s="574" t="s">
        <v>380</v>
      </c>
      <c r="B91" s="572"/>
      <c r="C91" s="572"/>
      <c r="D91" s="569"/>
      <c r="E91" s="570"/>
      <c r="F91" s="572"/>
      <c r="G91" s="575" t="s">
        <v>381</v>
      </c>
      <c r="H91" s="576">
        <f>'Planificación contratos'!D16</f>
        <v>23192.330885842708</v>
      </c>
    </row>
    <row r="92" spans="1:8" ht="18" x14ac:dyDescent="0.25">
      <c r="A92" s="571">
        <f>$A$40</f>
        <v>0</v>
      </c>
      <c r="B92" s="572"/>
      <c r="C92" s="572"/>
      <c r="D92" s="569"/>
      <c r="E92" s="570"/>
      <c r="F92" s="572"/>
      <c r="G92" s="577"/>
      <c r="H92" s="578"/>
    </row>
    <row r="93" spans="1:8" ht="16.5" customHeight="1" x14ac:dyDescent="0.2">
      <c r="A93" s="590" t="s">
        <v>611</v>
      </c>
      <c r="B93" s="590" t="s">
        <v>612</v>
      </c>
      <c r="C93" s="553" t="s">
        <v>611</v>
      </c>
      <c r="D93" s="553" t="s">
        <v>612</v>
      </c>
      <c r="E93" s="553" t="s">
        <v>611</v>
      </c>
      <c r="F93" s="553" t="s">
        <v>612</v>
      </c>
      <c r="G93" s="553" t="s">
        <v>611</v>
      </c>
      <c r="H93" s="553" t="s">
        <v>612</v>
      </c>
    </row>
    <row r="94" spans="1:8" ht="16.5" customHeight="1" thickBot="1" x14ac:dyDescent="0.25">
      <c r="A94" s="604"/>
      <c r="B94" s="605"/>
      <c r="C94" s="605"/>
      <c r="D94" s="605"/>
      <c r="E94" s="605"/>
      <c r="F94" s="605"/>
      <c r="G94" s="605"/>
      <c r="H94" s="605"/>
    </row>
    <row r="95" spans="1:8" ht="16.5" thickBot="1" x14ac:dyDescent="0.3">
      <c r="A95" s="1411" t="s">
        <v>474</v>
      </c>
      <c r="B95" s="1412"/>
      <c r="C95" s="1411" t="s">
        <v>475</v>
      </c>
      <c r="D95" s="1412"/>
      <c r="E95" s="1411" t="s">
        <v>476</v>
      </c>
      <c r="F95" s="1412"/>
      <c r="G95" s="1411" t="s">
        <v>477</v>
      </c>
      <c r="H95" s="1421"/>
    </row>
    <row r="96" spans="1:8" ht="13.5" customHeight="1" outlineLevel="1" thickBot="1" x14ac:dyDescent="0.25">
      <c r="A96" s="583" t="s">
        <v>478</v>
      </c>
      <c r="B96" s="583" t="s">
        <v>479</v>
      </c>
      <c r="C96" s="583" t="s">
        <v>478</v>
      </c>
      <c r="D96" s="583" t="s">
        <v>479</v>
      </c>
      <c r="E96" s="583" t="s">
        <v>478</v>
      </c>
      <c r="F96" s="583" t="s">
        <v>479</v>
      </c>
      <c r="G96" s="583" t="s">
        <v>478</v>
      </c>
      <c r="H96" s="583" t="s">
        <v>479</v>
      </c>
    </row>
    <row r="97" spans="1:8" ht="13.5" customHeight="1" outlineLevel="1" x14ac:dyDescent="0.2">
      <c r="A97" s="584" t="s">
        <v>480</v>
      </c>
      <c r="B97" s="606"/>
      <c r="C97" s="584" t="s">
        <v>480</v>
      </c>
      <c r="D97" s="606"/>
      <c r="E97" s="584" t="s">
        <v>480</v>
      </c>
      <c r="F97" s="606"/>
      <c r="G97" s="584" t="s">
        <v>480</v>
      </c>
      <c r="H97" s="607"/>
    </row>
    <row r="98" spans="1:8" ht="13.5" customHeight="1" outlineLevel="1" x14ac:dyDescent="0.2">
      <c r="A98" s="584" t="s">
        <v>481</v>
      </c>
      <c r="B98" s="606"/>
      <c r="C98" s="584" t="s">
        <v>481</v>
      </c>
      <c r="D98" s="606"/>
      <c r="E98" s="584" t="s">
        <v>481</v>
      </c>
      <c r="F98" s="606"/>
      <c r="G98" s="584" t="s">
        <v>481</v>
      </c>
      <c r="H98" s="607"/>
    </row>
    <row r="99" spans="1:8" ht="13.5" customHeight="1" outlineLevel="1" x14ac:dyDescent="0.2">
      <c r="A99" s="584" t="s">
        <v>482</v>
      </c>
      <c r="B99" s="606"/>
      <c r="C99" s="584" t="s">
        <v>482</v>
      </c>
      <c r="D99" s="606"/>
      <c r="E99" s="584" t="s">
        <v>482</v>
      </c>
      <c r="F99" s="606"/>
      <c r="G99" s="584" t="s">
        <v>482</v>
      </c>
      <c r="H99" s="607"/>
    </row>
    <row r="100" spans="1:8" ht="13.5" customHeight="1" outlineLevel="1" x14ac:dyDescent="0.2">
      <c r="A100" s="584" t="s">
        <v>483</v>
      </c>
      <c r="B100" s="606"/>
      <c r="C100" s="584" t="s">
        <v>483</v>
      </c>
      <c r="D100" s="606"/>
      <c r="E100" s="584" t="s">
        <v>483</v>
      </c>
      <c r="F100" s="606"/>
      <c r="G100" s="584" t="s">
        <v>483</v>
      </c>
      <c r="H100" s="607"/>
    </row>
    <row r="101" spans="1:8" ht="13.5" customHeight="1" outlineLevel="1" x14ac:dyDescent="0.2">
      <c r="A101" s="584" t="s">
        <v>484</v>
      </c>
      <c r="B101" s="606"/>
      <c r="C101" s="584" t="s">
        <v>484</v>
      </c>
      <c r="D101" s="606"/>
      <c r="E101" s="584" t="s">
        <v>484</v>
      </c>
      <c r="F101" s="606"/>
      <c r="G101" s="584" t="s">
        <v>484</v>
      </c>
      <c r="H101" s="607"/>
    </row>
    <row r="102" spans="1:8" ht="13.5" customHeight="1" outlineLevel="1" x14ac:dyDescent="0.2">
      <c r="A102" s="584" t="s">
        <v>485</v>
      </c>
      <c r="B102" s="606"/>
      <c r="C102" s="584" t="s">
        <v>485</v>
      </c>
      <c r="D102" s="606"/>
      <c r="E102" s="584" t="s">
        <v>485</v>
      </c>
      <c r="F102" s="606"/>
      <c r="G102" s="584" t="s">
        <v>485</v>
      </c>
      <c r="H102" s="607"/>
    </row>
    <row r="103" spans="1:8" ht="13.5" customHeight="1" outlineLevel="1" x14ac:dyDescent="0.2">
      <c r="A103" s="584" t="s">
        <v>486</v>
      </c>
      <c r="B103" s="606"/>
      <c r="C103" s="584" t="s">
        <v>486</v>
      </c>
      <c r="D103" s="606"/>
      <c r="E103" s="584" t="s">
        <v>486</v>
      </c>
      <c r="F103" s="606"/>
      <c r="G103" s="584" t="s">
        <v>486</v>
      </c>
      <c r="H103" s="607"/>
    </row>
    <row r="104" spans="1:8" ht="13.5" customHeight="1" outlineLevel="1" x14ac:dyDescent="0.2">
      <c r="A104" s="584" t="s">
        <v>487</v>
      </c>
      <c r="B104" s="606"/>
      <c r="C104" s="584" t="s">
        <v>487</v>
      </c>
      <c r="D104" s="606"/>
      <c r="E104" s="584" t="s">
        <v>487</v>
      </c>
      <c r="F104" s="606"/>
      <c r="G104" s="584" t="s">
        <v>487</v>
      </c>
      <c r="H104" s="607"/>
    </row>
    <row r="105" spans="1:8" ht="13.5" customHeight="1" outlineLevel="1" x14ac:dyDescent="0.2">
      <c r="A105" s="584" t="s">
        <v>488</v>
      </c>
      <c r="B105" s="606"/>
      <c r="C105" s="584" t="s">
        <v>488</v>
      </c>
      <c r="D105" s="606"/>
      <c r="E105" s="584" t="s">
        <v>488</v>
      </c>
      <c r="F105" s="606"/>
      <c r="G105" s="584" t="s">
        <v>488</v>
      </c>
      <c r="H105" s="607"/>
    </row>
    <row r="106" spans="1:8" ht="13.5" customHeight="1" outlineLevel="1" x14ac:dyDescent="0.2">
      <c r="A106" s="584" t="s">
        <v>489</v>
      </c>
      <c r="B106" s="606"/>
      <c r="C106" s="584" t="s">
        <v>489</v>
      </c>
      <c r="D106" s="606"/>
      <c r="E106" s="584" t="s">
        <v>489</v>
      </c>
      <c r="F106" s="606"/>
      <c r="G106" s="584" t="s">
        <v>489</v>
      </c>
      <c r="H106" s="607"/>
    </row>
    <row r="107" spans="1:8" ht="13.5" customHeight="1" outlineLevel="1" x14ac:dyDescent="0.2">
      <c r="A107" s="584" t="s">
        <v>490</v>
      </c>
      <c r="B107" s="606"/>
      <c r="C107" s="584" t="s">
        <v>490</v>
      </c>
      <c r="D107" s="606"/>
      <c r="E107" s="584" t="s">
        <v>490</v>
      </c>
      <c r="F107" s="606"/>
      <c r="G107" s="584" t="s">
        <v>490</v>
      </c>
      <c r="H107" s="607"/>
    </row>
    <row r="108" spans="1:8" ht="13.5" customHeight="1" outlineLevel="1" x14ac:dyDescent="0.2">
      <c r="A108" s="584" t="s">
        <v>491</v>
      </c>
      <c r="B108" s="606"/>
      <c r="C108" s="584" t="s">
        <v>491</v>
      </c>
      <c r="D108" s="606"/>
      <c r="E108" s="584" t="s">
        <v>491</v>
      </c>
      <c r="F108" s="606"/>
      <c r="G108" s="584" t="s">
        <v>491</v>
      </c>
      <c r="H108" s="607"/>
    </row>
    <row r="109" spans="1:8" ht="13.5" customHeight="1" outlineLevel="1" x14ac:dyDescent="0.2">
      <c r="A109" s="584" t="s">
        <v>492</v>
      </c>
      <c r="B109" s="606"/>
      <c r="C109" s="584" t="s">
        <v>492</v>
      </c>
      <c r="D109" s="606"/>
      <c r="E109" s="584" t="s">
        <v>492</v>
      </c>
      <c r="F109" s="606"/>
      <c r="G109" s="584" t="s">
        <v>492</v>
      </c>
      <c r="H109" s="607"/>
    </row>
    <row r="110" spans="1:8" ht="14.25" thickBot="1" x14ac:dyDescent="0.3">
      <c r="A110" s="585" t="s">
        <v>493</v>
      </c>
      <c r="B110" s="586">
        <f>SUM(B97:B109)</f>
        <v>0</v>
      </c>
      <c r="C110" s="585" t="s">
        <v>493</v>
      </c>
      <c r="D110" s="586">
        <f>SUM(D97:D109)</f>
        <v>0</v>
      </c>
      <c r="E110" s="585" t="s">
        <v>493</v>
      </c>
      <c r="F110" s="586">
        <f>SUM(F97:F109)</f>
        <v>0</v>
      </c>
      <c r="G110" s="585" t="s">
        <v>493</v>
      </c>
      <c r="H110" s="587">
        <f>SUM(H97:H109)</f>
        <v>0</v>
      </c>
    </row>
    <row r="111" spans="1:8" ht="14.25" thickBot="1" x14ac:dyDescent="0.3">
      <c r="A111" s="1435" t="s">
        <v>494</v>
      </c>
      <c r="B111" s="1436"/>
      <c r="C111" s="1436"/>
      <c r="D111" s="1436"/>
      <c r="E111" s="1436"/>
      <c r="F111" s="1436"/>
      <c r="G111" s="1437"/>
      <c r="H111" s="588">
        <f>IF((B110+D110+F110+H110)&gt;$F$3,"Demasiadas horas asignadas",(B110+D110+F110+H110))</f>
        <v>0</v>
      </c>
    </row>
    <row r="115" spans="1:8" ht="32.25" customHeight="1" x14ac:dyDescent="0.25">
      <c r="A115" s="568" t="s">
        <v>379</v>
      </c>
      <c r="B115" s="1425" t="s">
        <v>596</v>
      </c>
      <c r="C115" s="1425"/>
      <c r="D115" s="1425"/>
      <c r="E115" s="1419" t="str">
        <f>A3</f>
        <v>contratado 11</v>
      </c>
      <c r="F115" s="1420"/>
      <c r="G115" s="1426" t="s">
        <v>608</v>
      </c>
      <c r="H115" s="1427"/>
    </row>
    <row r="116" spans="1:8" ht="26.25" x14ac:dyDescent="0.25">
      <c r="A116" s="571">
        <f>H137*E11</f>
        <v>0</v>
      </c>
      <c r="B116" s="572"/>
      <c r="C116" s="572"/>
      <c r="D116" s="569" t="s">
        <v>402</v>
      </c>
      <c r="E116" s="570">
        <f>E90+1</f>
        <v>2019</v>
      </c>
      <c r="F116" s="570"/>
      <c r="G116" s="602" t="s">
        <v>609</v>
      </c>
      <c r="H116" s="603"/>
    </row>
    <row r="117" spans="1:8" ht="44.25" customHeight="1" x14ac:dyDescent="0.25">
      <c r="A117" s="574" t="s">
        <v>380</v>
      </c>
      <c r="B117" s="572"/>
      <c r="C117" s="572"/>
      <c r="D117" s="569"/>
      <c r="E117" s="570"/>
      <c r="F117" s="570"/>
      <c r="G117" s="575" t="s">
        <v>381</v>
      </c>
      <c r="H117" s="576">
        <f>'Planificación contratos'!D17</f>
        <v>20923.107847790277</v>
      </c>
    </row>
    <row r="118" spans="1:8" ht="18" x14ac:dyDescent="0.25">
      <c r="A118" s="571">
        <f>$A$40</f>
        <v>0</v>
      </c>
      <c r="B118" s="572"/>
      <c r="C118" s="572"/>
      <c r="D118" s="569"/>
      <c r="E118" s="570"/>
      <c r="F118" s="570"/>
      <c r="G118" s="577"/>
      <c r="H118" s="578"/>
    </row>
    <row r="119" spans="1:8" ht="16.5" customHeight="1" x14ac:dyDescent="0.2">
      <c r="A119" s="590" t="s">
        <v>611</v>
      </c>
      <c r="B119" s="590" t="s">
        <v>612</v>
      </c>
      <c r="C119" s="553" t="s">
        <v>611</v>
      </c>
      <c r="D119" s="553" t="s">
        <v>612</v>
      </c>
      <c r="E119" s="553" t="s">
        <v>611</v>
      </c>
      <c r="F119" s="553" t="s">
        <v>612</v>
      </c>
      <c r="G119" s="553" t="s">
        <v>611</v>
      </c>
      <c r="H119" s="553" t="s">
        <v>612</v>
      </c>
    </row>
    <row r="120" spans="1:8" ht="16.5" customHeight="1" thickBot="1" x14ac:dyDescent="0.25">
      <c r="A120" s="604"/>
      <c r="B120" s="605"/>
      <c r="C120" s="605"/>
      <c r="D120" s="605"/>
      <c r="E120" s="605"/>
      <c r="F120" s="605"/>
      <c r="G120" s="605"/>
      <c r="H120" s="605"/>
    </row>
    <row r="121" spans="1:8" ht="16.5" thickBot="1" x14ac:dyDescent="0.3">
      <c r="A121" s="1411" t="s">
        <v>474</v>
      </c>
      <c r="B121" s="1412"/>
      <c r="C121" s="1411" t="s">
        <v>475</v>
      </c>
      <c r="D121" s="1412"/>
      <c r="E121" s="1411" t="s">
        <v>476</v>
      </c>
      <c r="F121" s="1412"/>
      <c r="G121" s="1411" t="s">
        <v>477</v>
      </c>
      <c r="H121" s="1421"/>
    </row>
    <row r="122" spans="1:8" ht="13.5" outlineLevel="1" thickBot="1" x14ac:dyDescent="0.25">
      <c r="A122" s="583" t="s">
        <v>478</v>
      </c>
      <c r="B122" s="583" t="s">
        <v>479</v>
      </c>
      <c r="C122" s="583" t="s">
        <v>478</v>
      </c>
      <c r="D122" s="583" t="s">
        <v>479</v>
      </c>
      <c r="E122" s="583" t="s">
        <v>478</v>
      </c>
      <c r="F122" s="583" t="s">
        <v>479</v>
      </c>
      <c r="G122" s="583" t="s">
        <v>478</v>
      </c>
      <c r="H122" s="583" t="s">
        <v>479</v>
      </c>
    </row>
    <row r="123" spans="1:8" ht="13.5" outlineLevel="1" x14ac:dyDescent="0.2">
      <c r="A123" s="584" t="s">
        <v>480</v>
      </c>
      <c r="B123" s="606"/>
      <c r="C123" s="584" t="s">
        <v>480</v>
      </c>
      <c r="D123" s="606"/>
      <c r="E123" s="584" t="s">
        <v>480</v>
      </c>
      <c r="F123" s="606"/>
      <c r="G123" s="584" t="s">
        <v>480</v>
      </c>
      <c r="H123" s="607"/>
    </row>
    <row r="124" spans="1:8" ht="13.5" outlineLevel="1" x14ac:dyDescent="0.2">
      <c r="A124" s="584" t="s">
        <v>481</v>
      </c>
      <c r="B124" s="606"/>
      <c r="C124" s="584" t="s">
        <v>481</v>
      </c>
      <c r="D124" s="606"/>
      <c r="E124" s="584" t="s">
        <v>481</v>
      </c>
      <c r="F124" s="606"/>
      <c r="G124" s="584" t="s">
        <v>481</v>
      </c>
      <c r="H124" s="607"/>
    </row>
    <row r="125" spans="1:8" ht="13.5" outlineLevel="1" x14ac:dyDescent="0.2">
      <c r="A125" s="584" t="s">
        <v>482</v>
      </c>
      <c r="B125" s="606"/>
      <c r="C125" s="584" t="s">
        <v>482</v>
      </c>
      <c r="D125" s="606"/>
      <c r="E125" s="584" t="s">
        <v>482</v>
      </c>
      <c r="F125" s="606"/>
      <c r="G125" s="584" t="s">
        <v>482</v>
      </c>
      <c r="H125" s="607"/>
    </row>
    <row r="126" spans="1:8" ht="13.5" outlineLevel="1" x14ac:dyDescent="0.2">
      <c r="A126" s="584" t="s">
        <v>483</v>
      </c>
      <c r="B126" s="606"/>
      <c r="C126" s="584" t="s">
        <v>483</v>
      </c>
      <c r="D126" s="606"/>
      <c r="E126" s="584" t="s">
        <v>483</v>
      </c>
      <c r="F126" s="606"/>
      <c r="G126" s="584" t="s">
        <v>483</v>
      </c>
      <c r="H126" s="607"/>
    </row>
    <row r="127" spans="1:8" ht="13.5" outlineLevel="1" x14ac:dyDescent="0.2">
      <c r="A127" s="584" t="s">
        <v>484</v>
      </c>
      <c r="B127" s="606"/>
      <c r="C127" s="584" t="s">
        <v>484</v>
      </c>
      <c r="D127" s="606"/>
      <c r="E127" s="584" t="s">
        <v>484</v>
      </c>
      <c r="F127" s="606"/>
      <c r="G127" s="584" t="s">
        <v>484</v>
      </c>
      <c r="H127" s="607"/>
    </row>
    <row r="128" spans="1:8" ht="13.5" outlineLevel="1" x14ac:dyDescent="0.2">
      <c r="A128" s="584" t="s">
        <v>485</v>
      </c>
      <c r="B128" s="606"/>
      <c r="C128" s="584" t="s">
        <v>485</v>
      </c>
      <c r="D128" s="606"/>
      <c r="E128" s="584" t="s">
        <v>485</v>
      </c>
      <c r="F128" s="606"/>
      <c r="G128" s="584" t="s">
        <v>485</v>
      </c>
      <c r="H128" s="607"/>
    </row>
    <row r="129" spans="1:8" ht="13.5" outlineLevel="1" x14ac:dyDescent="0.2">
      <c r="A129" s="584" t="s">
        <v>486</v>
      </c>
      <c r="B129" s="606"/>
      <c r="C129" s="584" t="s">
        <v>486</v>
      </c>
      <c r="D129" s="606"/>
      <c r="E129" s="584" t="s">
        <v>486</v>
      </c>
      <c r="F129" s="606"/>
      <c r="G129" s="584" t="s">
        <v>486</v>
      </c>
      <c r="H129" s="607"/>
    </row>
    <row r="130" spans="1:8" ht="13.5" outlineLevel="1" x14ac:dyDescent="0.2">
      <c r="A130" s="584" t="s">
        <v>487</v>
      </c>
      <c r="B130" s="606"/>
      <c r="C130" s="584" t="s">
        <v>487</v>
      </c>
      <c r="D130" s="606"/>
      <c r="E130" s="584" t="s">
        <v>487</v>
      </c>
      <c r="F130" s="606"/>
      <c r="G130" s="584" t="s">
        <v>487</v>
      </c>
      <c r="H130" s="607"/>
    </row>
    <row r="131" spans="1:8" ht="13.5" outlineLevel="1" x14ac:dyDescent="0.2">
      <c r="A131" s="584" t="s">
        <v>488</v>
      </c>
      <c r="B131" s="606"/>
      <c r="C131" s="584" t="s">
        <v>488</v>
      </c>
      <c r="D131" s="606"/>
      <c r="E131" s="584" t="s">
        <v>488</v>
      </c>
      <c r="F131" s="606"/>
      <c r="G131" s="584" t="s">
        <v>488</v>
      </c>
      <c r="H131" s="607"/>
    </row>
    <row r="132" spans="1:8" ht="13.5" outlineLevel="1" x14ac:dyDescent="0.2">
      <c r="A132" s="584" t="s">
        <v>489</v>
      </c>
      <c r="B132" s="606"/>
      <c r="C132" s="584" t="s">
        <v>489</v>
      </c>
      <c r="D132" s="606"/>
      <c r="E132" s="584" t="s">
        <v>489</v>
      </c>
      <c r="F132" s="606"/>
      <c r="G132" s="584" t="s">
        <v>489</v>
      </c>
      <c r="H132" s="607"/>
    </row>
    <row r="133" spans="1:8" ht="13.5" outlineLevel="1" x14ac:dyDescent="0.2">
      <c r="A133" s="584" t="s">
        <v>490</v>
      </c>
      <c r="B133" s="606"/>
      <c r="C133" s="584" t="s">
        <v>490</v>
      </c>
      <c r="D133" s="606"/>
      <c r="E133" s="584" t="s">
        <v>490</v>
      </c>
      <c r="F133" s="606"/>
      <c r="G133" s="584" t="s">
        <v>490</v>
      </c>
      <c r="H133" s="607"/>
    </row>
    <row r="134" spans="1:8" ht="13.5" outlineLevel="1" x14ac:dyDescent="0.2">
      <c r="A134" s="584" t="s">
        <v>491</v>
      </c>
      <c r="B134" s="606"/>
      <c r="C134" s="584" t="s">
        <v>491</v>
      </c>
      <c r="D134" s="606"/>
      <c r="E134" s="584" t="s">
        <v>491</v>
      </c>
      <c r="F134" s="606"/>
      <c r="G134" s="584" t="s">
        <v>491</v>
      </c>
      <c r="H134" s="607"/>
    </row>
    <row r="135" spans="1:8" ht="13.5" outlineLevel="1" x14ac:dyDescent="0.2">
      <c r="A135" s="584" t="s">
        <v>492</v>
      </c>
      <c r="B135" s="606"/>
      <c r="C135" s="584" t="s">
        <v>492</v>
      </c>
      <c r="D135" s="606"/>
      <c r="E135" s="584" t="s">
        <v>492</v>
      </c>
      <c r="F135" s="606"/>
      <c r="G135" s="584" t="s">
        <v>492</v>
      </c>
      <c r="H135" s="607"/>
    </row>
    <row r="136" spans="1:8" ht="14.25" thickBot="1" x14ac:dyDescent="0.3">
      <c r="A136" s="585" t="s">
        <v>493</v>
      </c>
      <c r="B136" s="586">
        <f>SUM(B123:B135)</f>
        <v>0</v>
      </c>
      <c r="C136" s="585" t="s">
        <v>493</v>
      </c>
      <c r="D136" s="586">
        <f>SUM(D123:D135)</f>
        <v>0</v>
      </c>
      <c r="E136" s="585" t="s">
        <v>493</v>
      </c>
      <c r="F136" s="586">
        <f>SUM(F123:F135)</f>
        <v>0</v>
      </c>
      <c r="G136" s="585" t="s">
        <v>493</v>
      </c>
      <c r="H136" s="587">
        <f>SUM(H123:H135)</f>
        <v>0</v>
      </c>
    </row>
    <row r="137" spans="1:8" ht="14.25" thickBot="1" x14ac:dyDescent="0.3">
      <c r="A137" s="1435" t="s">
        <v>494</v>
      </c>
      <c r="B137" s="1436"/>
      <c r="C137" s="1436"/>
      <c r="D137" s="1436"/>
      <c r="E137" s="1436"/>
      <c r="F137" s="1436"/>
      <c r="G137" s="1437"/>
      <c r="H137" s="588">
        <f>IF((B136+D136+F136+H136)&gt;$F$3,"Demasiadas horas asignadas",(B136+D136+F136+H136))</f>
        <v>0</v>
      </c>
    </row>
    <row r="138" spans="1:8" ht="13.5" x14ac:dyDescent="0.25">
      <c r="A138" s="591"/>
      <c r="B138" s="591"/>
      <c r="C138" s="591"/>
      <c r="D138" s="591"/>
      <c r="E138" s="591"/>
      <c r="F138" s="591"/>
      <c r="G138" s="591"/>
      <c r="H138" s="592"/>
    </row>
    <row r="139" spans="1:8" ht="13.5" x14ac:dyDescent="0.25">
      <c r="A139" s="591"/>
      <c r="B139" s="591"/>
      <c r="C139" s="591"/>
      <c r="D139" s="591"/>
      <c r="E139" s="591"/>
      <c r="F139" s="591"/>
      <c r="G139" s="591"/>
      <c r="H139" s="592"/>
    </row>
    <row r="140" spans="1:8" ht="13.5" x14ac:dyDescent="0.25">
      <c r="A140" s="591"/>
      <c r="B140" s="591"/>
      <c r="C140" s="591"/>
      <c r="D140" s="591"/>
      <c r="E140" s="591"/>
      <c r="F140" s="591"/>
      <c r="G140" s="591"/>
      <c r="H140" s="592"/>
    </row>
    <row r="143" spans="1:8" ht="18" x14ac:dyDescent="0.25">
      <c r="B143" s="1425" t="s">
        <v>598</v>
      </c>
      <c r="C143" s="1425"/>
      <c r="D143" s="1425"/>
      <c r="E143" s="1431" t="str">
        <f>A3</f>
        <v>contratado 11</v>
      </c>
      <c r="F143" s="1431"/>
    </row>
    <row r="144" spans="1:8" ht="13.5" thickBot="1" x14ac:dyDescent="0.25">
      <c r="F144" s="567"/>
    </row>
    <row r="145" spans="1:7" ht="16.5" customHeight="1" thickBot="1" x14ac:dyDescent="0.25">
      <c r="A145" s="1438" t="s">
        <v>519</v>
      </c>
      <c r="B145" s="1439"/>
      <c r="C145" s="1439"/>
      <c r="D145" s="1439"/>
      <c r="E145" s="1439"/>
      <c r="F145" s="1439"/>
      <c r="G145" s="1440"/>
    </row>
    <row r="146" spans="1:7" ht="26.25" customHeight="1" outlineLevel="1" thickBot="1" x14ac:dyDescent="0.25">
      <c r="A146" s="1416" t="s">
        <v>496</v>
      </c>
      <c r="B146" s="1417"/>
      <c r="C146" s="1417"/>
      <c r="D146" s="1417"/>
      <c r="E146" s="1418"/>
      <c r="F146" s="593" t="s">
        <v>497</v>
      </c>
      <c r="G146" s="594" t="s">
        <v>495</v>
      </c>
    </row>
    <row r="147" spans="1:7" outlineLevel="1" x14ac:dyDescent="0.2">
      <c r="A147" s="1402"/>
      <c r="B147" s="1403"/>
      <c r="C147" s="1403"/>
      <c r="D147" s="1403"/>
      <c r="E147" s="1404"/>
      <c r="F147" s="608"/>
      <c r="G147" s="595">
        <f>$D$8-F147</f>
        <v>2944.027397260274</v>
      </c>
    </row>
    <row r="148" spans="1:7" outlineLevel="1" x14ac:dyDescent="0.2">
      <c r="A148" s="1413"/>
      <c r="B148" s="1414"/>
      <c r="C148" s="1414"/>
      <c r="D148" s="1414"/>
      <c r="E148" s="1415"/>
      <c r="F148" s="609"/>
      <c r="G148" s="596">
        <f t="shared" ref="G148:G153" si="0">IF(F148&gt;0,(G147-F148), )</f>
        <v>0</v>
      </c>
    </row>
    <row r="149" spans="1:7" outlineLevel="1" x14ac:dyDescent="0.2">
      <c r="A149" s="1413"/>
      <c r="B149" s="1414"/>
      <c r="C149" s="1414"/>
      <c r="D149" s="1414"/>
      <c r="E149" s="1415"/>
      <c r="F149" s="610"/>
      <c r="G149" s="596">
        <f t="shared" si="0"/>
        <v>0</v>
      </c>
    </row>
    <row r="150" spans="1:7" outlineLevel="1" x14ac:dyDescent="0.2">
      <c r="A150" s="1405"/>
      <c r="B150" s="1406"/>
      <c r="C150" s="1406"/>
      <c r="D150" s="1406"/>
      <c r="E150" s="1407"/>
      <c r="F150" s="611"/>
      <c r="G150" s="596">
        <f t="shared" si="0"/>
        <v>0</v>
      </c>
    </row>
    <row r="151" spans="1:7" outlineLevel="1" x14ac:dyDescent="0.2">
      <c r="A151" s="1405"/>
      <c r="B151" s="1406"/>
      <c r="C151" s="1406"/>
      <c r="D151" s="1406"/>
      <c r="E151" s="1407"/>
      <c r="F151" s="612"/>
      <c r="G151" s="596">
        <f t="shared" si="0"/>
        <v>0</v>
      </c>
    </row>
    <row r="152" spans="1:7" outlineLevel="1" x14ac:dyDescent="0.2">
      <c r="A152" s="1432"/>
      <c r="B152" s="1433"/>
      <c r="C152" s="1433"/>
      <c r="D152" s="1433"/>
      <c r="E152" s="1434"/>
      <c r="F152" s="612"/>
      <c r="G152" s="596">
        <f t="shared" si="0"/>
        <v>0</v>
      </c>
    </row>
    <row r="153" spans="1:7" ht="13.5" outlineLevel="1" thickBot="1" x14ac:dyDescent="0.25">
      <c r="A153" s="1428"/>
      <c r="B153" s="1429"/>
      <c r="C153" s="1429"/>
      <c r="D153" s="1429"/>
      <c r="E153" s="1430"/>
      <c r="F153" s="613"/>
      <c r="G153" s="597">
        <f t="shared" si="0"/>
        <v>0</v>
      </c>
    </row>
    <row r="155" spans="1:7" ht="20.25" x14ac:dyDescent="0.3">
      <c r="G155" s="598">
        <f>D8-(SUM(F147:F153))</f>
        <v>2944.027397260274</v>
      </c>
    </row>
  </sheetData>
  <sheetProtection selectLockedCells="1"/>
  <mergeCells count="77">
    <mergeCell ref="A150:E150"/>
    <mergeCell ref="A151:E151"/>
    <mergeCell ref="A152:E152"/>
    <mergeCell ref="A153:E153"/>
    <mergeCell ref="A146:E146"/>
    <mergeCell ref="A147:E147"/>
    <mergeCell ref="A148:E148"/>
    <mergeCell ref="A149:E149"/>
    <mergeCell ref="A137:G137"/>
    <mergeCell ref="B143:D143"/>
    <mergeCell ref="E143:F143"/>
    <mergeCell ref="A145:G145"/>
    <mergeCell ref="A121:B121"/>
    <mergeCell ref="C121:D121"/>
    <mergeCell ref="E121:F121"/>
    <mergeCell ref="G121:H121"/>
    <mergeCell ref="A111:G111"/>
    <mergeCell ref="B115:D115"/>
    <mergeCell ref="E115:F115"/>
    <mergeCell ref="G115:H115"/>
    <mergeCell ref="A95:B95"/>
    <mergeCell ref="C95:D95"/>
    <mergeCell ref="E95:F95"/>
    <mergeCell ref="G95:H95"/>
    <mergeCell ref="A85:G85"/>
    <mergeCell ref="B89:D89"/>
    <mergeCell ref="E89:F89"/>
    <mergeCell ref="G89:H89"/>
    <mergeCell ref="A69:B69"/>
    <mergeCell ref="C69:D69"/>
    <mergeCell ref="E69:F69"/>
    <mergeCell ref="G69:H69"/>
    <mergeCell ref="A59:G59"/>
    <mergeCell ref="B63:D63"/>
    <mergeCell ref="E63:F63"/>
    <mergeCell ref="G63:H63"/>
    <mergeCell ref="G37:H37"/>
    <mergeCell ref="A43:B43"/>
    <mergeCell ref="C43:D43"/>
    <mergeCell ref="E43:F43"/>
    <mergeCell ref="G43:H43"/>
    <mergeCell ref="B35:E35"/>
    <mergeCell ref="B37:D37"/>
    <mergeCell ref="E37:F37"/>
    <mergeCell ref="A19:B19"/>
    <mergeCell ref="A20:B20"/>
    <mergeCell ref="A21:B21"/>
    <mergeCell ref="A22:B22"/>
    <mergeCell ref="A27:A29"/>
    <mergeCell ref="B27:B29"/>
    <mergeCell ref="D6:E6"/>
    <mergeCell ref="A8:A10"/>
    <mergeCell ref="B8:B10"/>
    <mergeCell ref="G9:H9"/>
    <mergeCell ref="A23:B23"/>
    <mergeCell ref="C17:H17"/>
    <mergeCell ref="G13:H13"/>
    <mergeCell ref="A18:B18"/>
    <mergeCell ref="C18:F18"/>
    <mergeCell ref="G18:H18"/>
    <mergeCell ref="A1:H1"/>
    <mergeCell ref="A2:B2"/>
    <mergeCell ref="A3:B3"/>
    <mergeCell ref="D5:E5"/>
    <mergeCell ref="G5:H5"/>
    <mergeCell ref="K28:K29"/>
    <mergeCell ref="L28:L29"/>
    <mergeCell ref="C27:C29"/>
    <mergeCell ref="D27:D29"/>
    <mergeCell ref="E27:E29"/>
    <mergeCell ref="F27:I27"/>
    <mergeCell ref="J27:L27"/>
    <mergeCell ref="F28:F29"/>
    <mergeCell ref="G28:G29"/>
    <mergeCell ref="H28:H29"/>
    <mergeCell ref="I28:I29"/>
    <mergeCell ref="J28:J29"/>
  </mergeCells>
  <phoneticPr fontId="3" type="noConversion"/>
  <conditionalFormatting sqref="G155">
    <cfRule type="cellIs" dxfId="41" priority="3" stopIfTrue="1" operator="greaterThan">
      <formula>0</formula>
    </cfRule>
  </conditionalFormatting>
  <conditionalFormatting sqref="G147:G153">
    <cfRule type="cellIs" dxfId="40" priority="4" stopIfTrue="1" operator="equal">
      <formula>0</formula>
    </cfRule>
  </conditionalFormatting>
  <conditionalFormatting sqref="H8">
    <cfRule type="cellIs" dxfId="39" priority="1" stopIfTrue="1" operator="lessThan">
      <formula>0</formula>
    </cfRule>
    <cfRule type="cellIs" priority="2" stopIfTrue="1" operator="lessThan">
      <formula>0</formula>
    </cfRule>
  </conditionalFormatting>
  <dataValidations disablePrompts="1" count="9">
    <dataValidation type="list" allowBlank="1" showInputMessage="1" showErrorMessage="1" sqref="D6:E6">
      <formula1>"CONTRATO,BECA"</formula1>
    </dataValidation>
    <dataValidation type="list" allowBlank="1" showInputMessage="1" showErrorMessage="1" sqref="E14">
      <formula1>"Propio,Externo"</formula1>
    </dataValidation>
    <dataValidation type="whole" operator="greaterThan" allowBlank="1" showErrorMessage="1" errorTitle="NÚMERO DE HORAS" error="Esta casilla sólo admite números enteros mayores que cero. " promptTitle="Horas imputadas por tarea" prompt="Señale el número de horas totales que se imputan al proyecto para esta tarea y para la persona que se declara." sqref="F147:F153">
      <formula1>0</formula1>
    </dataValidation>
    <dataValidation type="list" allowBlank="1" showInputMessage="1" showErrorMessage="1" sqref="G37:H37 G63:H63 G89:H89 G115:H115">
      <formula1>"PLANIFICACIÓN INICIAL,MODIFICACION 1,MODIFICACIÓN 2,MODIFICACIÓN 3"</formula1>
    </dataValidation>
    <dataValidation type="list" allowBlank="1" showErrorMessage="1" errorTitle="Escoja una tarea de la lista" error="Si la lista de tareas o su carga horaria han cambiado, por favor, comuníquelo a la OTRI-UCM en el 6472." promptTitle="Asignación de tareas" prompt="Declare la tarea de investigación en la que ha participado la persona cuyas horas se declaran. Sólo puede escoger entre las tareas del listado, que coinciden con las declaradas en la solicitud." sqref="A147:E153">
      <formula1>TAREAS</formula1>
    </dataValidation>
    <dataValidation type="list" showInputMessage="1" showErrorMessage="1" sqref="D3">
      <formula1>CATPROF</formula1>
    </dataValidation>
    <dataValidation type="date" operator="lessThanOrEqual" allowBlank="1" showInputMessage="1" showErrorMessage="1" errorTitle="ERROR EN FECHA" error="La fecha de finalización del último trimestre presupuestado no puede superar la del final del proyecto. " sqref="H120">
      <formula1>B14</formula1>
    </dataValidation>
    <dataValidation type="date" operator="greaterThan" allowBlank="1" showInputMessage="1" showErrorMessage="1" errorTitle="ERROR EN FECHA" error="Debe introducir un valor posterior a fecha fin del último trimestre presupuestado_x000a_" sqref="A120 A68 A94">
      <formula1>H42</formula1>
    </dataValidation>
    <dataValidation type="date" operator="greaterThanOrEqual" allowBlank="1" showInputMessage="1" showErrorMessage="1" errorTitle="ERROR EN FECHA " error="Debe introducir una fecha que sea igual o posterior a la fecha de inicio del proyecto" sqref="A42">
      <formula1>B13</formula1>
    </dataValidation>
  </dataValidations>
  <hyperlinks>
    <hyperlink ref="A18:B18" location="'Planificación contratos'!A1" display="Volver a planificación de contratos"/>
  </hyperlinks>
  <pageMargins left="0.75" right="0.75" top="1" bottom="1" header="0" footer="0"/>
  <headerFooter alignWithMargins="0"/>
  <drawing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8"/>
  </sheetPr>
  <dimension ref="A1:N155"/>
  <sheetViews>
    <sheetView showGridLines="0" zoomScale="70" workbookViewId="0">
      <selection sqref="A1:H1"/>
    </sheetView>
  </sheetViews>
  <sheetFormatPr baseColWidth="10" defaultColWidth="11.42578125" defaultRowHeight="12.75" outlineLevelRow="1" x14ac:dyDescent="0.2"/>
  <cols>
    <col min="1" max="8" width="22.7109375" style="553" customWidth="1"/>
    <col min="9" max="9" width="17.140625" style="548" bestFit="1" customWidth="1"/>
    <col min="10" max="10" width="29.140625" style="548" bestFit="1" customWidth="1"/>
    <col min="11" max="11" width="13.42578125" style="548" bestFit="1" customWidth="1"/>
    <col min="12" max="12" width="14.85546875" style="548" bestFit="1" customWidth="1"/>
    <col min="13" max="13" width="13.42578125" style="548" bestFit="1" customWidth="1"/>
    <col min="14" max="16384" width="11.42578125" style="548"/>
  </cols>
  <sheetData>
    <row r="1" spans="1:10" ht="61.5" customHeight="1" thickBot="1" x14ac:dyDescent="0.25">
      <c r="A1" s="1441" t="s">
        <v>597</v>
      </c>
      <c r="B1" s="1442"/>
      <c r="C1" s="1442"/>
      <c r="D1" s="1442"/>
      <c r="E1" s="1442"/>
      <c r="F1" s="1442"/>
      <c r="G1" s="1442"/>
      <c r="H1" s="1442"/>
    </row>
    <row r="2" spans="1:10" ht="14.25" customHeight="1" thickBot="1" x14ac:dyDescent="0.25">
      <c r="A2" s="1438" t="s">
        <v>226</v>
      </c>
      <c r="B2" s="1448"/>
      <c r="C2" s="549" t="s">
        <v>468</v>
      </c>
      <c r="D2" s="550" t="s">
        <v>469</v>
      </c>
      <c r="E2" s="551" t="s">
        <v>470</v>
      </c>
      <c r="F2" s="551" t="s">
        <v>471</v>
      </c>
      <c r="G2" s="551" t="s">
        <v>472</v>
      </c>
      <c r="H2" s="551" t="s">
        <v>473</v>
      </c>
    </row>
    <row r="3" spans="1:10" ht="15.75" thickBot="1" x14ac:dyDescent="0.25">
      <c r="A3" s="1449" t="s">
        <v>554</v>
      </c>
      <c r="B3" s="1450"/>
      <c r="C3" s="599"/>
      <c r="D3" s="600" t="s">
        <v>228</v>
      </c>
      <c r="E3" s="600"/>
      <c r="F3" s="552">
        <f>IF($E$14="Propio",987,1470)</f>
        <v>1470</v>
      </c>
      <c r="G3" s="741">
        <f>B30</f>
        <v>40909</v>
      </c>
      <c r="H3" s="741">
        <f>C30</f>
        <v>41639</v>
      </c>
    </row>
    <row r="4" spans="1:10" ht="27" thickBot="1" x14ac:dyDescent="0.25">
      <c r="A4" s="546"/>
      <c r="B4" s="547"/>
      <c r="C4" s="547"/>
      <c r="D4" s="547"/>
      <c r="E4" s="547"/>
      <c r="F4" s="547"/>
      <c r="G4" s="547"/>
      <c r="H4" s="547"/>
    </row>
    <row r="5" spans="1:10" ht="16.5" thickBot="1" x14ac:dyDescent="0.3">
      <c r="A5" s="210" t="s">
        <v>635</v>
      </c>
      <c r="B5" s="211">
        <f>'Solicitud para cumplimentar'!B4:J4</f>
        <v>0</v>
      </c>
      <c r="D5" s="1446" t="s">
        <v>382</v>
      </c>
      <c r="E5" s="1447"/>
      <c r="G5" s="1452" t="s">
        <v>772</v>
      </c>
      <c r="H5" s="1452"/>
      <c r="I5" s="566"/>
      <c r="J5" s="355"/>
    </row>
    <row r="6" spans="1:10" ht="32.25" thickBot="1" x14ac:dyDescent="0.3">
      <c r="A6" s="213" t="s">
        <v>636</v>
      </c>
      <c r="B6" s="214">
        <f>'Solicitud para cumplimentar'!B6:M6</f>
        <v>0</v>
      </c>
      <c r="D6" s="1444"/>
      <c r="E6" s="1445"/>
      <c r="G6" s="554" t="s">
        <v>766</v>
      </c>
      <c r="H6" s="555" t="s">
        <v>767</v>
      </c>
    </row>
    <row r="7" spans="1:10" ht="32.25" thickBot="1" x14ac:dyDescent="0.3">
      <c r="A7" s="213" t="s">
        <v>637</v>
      </c>
      <c r="B7" s="214">
        <f>'Solicitud para cumplimentar'!B8:M8</f>
        <v>0</v>
      </c>
      <c r="D7" s="554" t="s">
        <v>600</v>
      </c>
      <c r="E7" s="555" t="s">
        <v>518</v>
      </c>
      <c r="G7" s="742">
        <f>$K$30</f>
        <v>2944.027397260274</v>
      </c>
      <c r="H7" s="743">
        <f>$H$59+$H$85+$H$111+$H$137</f>
        <v>0</v>
      </c>
    </row>
    <row r="8" spans="1:10" ht="33" thickBot="1" x14ac:dyDescent="0.35">
      <c r="A8" s="1443" t="s">
        <v>638</v>
      </c>
      <c r="B8" s="1451">
        <f>'Solicitud para cumplimentar'!B7:M7</f>
        <v>0</v>
      </c>
      <c r="C8" s="556"/>
      <c r="D8" s="557">
        <f>K30</f>
        <v>2944.027397260274</v>
      </c>
      <c r="E8" s="557">
        <f>SUM(F147:F153)</f>
        <v>0</v>
      </c>
      <c r="G8" s="555" t="s">
        <v>770</v>
      </c>
      <c r="H8" s="744">
        <f>G7-H7</f>
        <v>2944.027397260274</v>
      </c>
    </row>
    <row r="9" spans="1:10" ht="30.75" customHeight="1" thickBot="1" x14ac:dyDescent="0.3">
      <c r="A9" s="1443"/>
      <c r="B9" s="1451"/>
      <c r="G9" s="1453" t="s">
        <v>773</v>
      </c>
      <c r="H9" s="1453"/>
    </row>
    <row r="10" spans="1:10" ht="32.25" thickBot="1" x14ac:dyDescent="0.3">
      <c r="A10" s="1443"/>
      <c r="B10" s="1451"/>
      <c r="D10" s="554" t="s">
        <v>601</v>
      </c>
      <c r="E10" s="558">
        <f>'Planificación contratos'!D10</f>
        <v>60000</v>
      </c>
      <c r="G10" s="745" t="s">
        <v>769</v>
      </c>
      <c r="H10" s="555" t="s">
        <v>775</v>
      </c>
    </row>
    <row r="11" spans="1:10" ht="32.25" thickBot="1" x14ac:dyDescent="0.3">
      <c r="A11" s="213" t="s">
        <v>671</v>
      </c>
      <c r="B11" s="214">
        <f>'Solicitud para cumplimentar'!B9:M9</f>
        <v>0</v>
      </c>
      <c r="D11" s="554" t="s">
        <v>602</v>
      </c>
      <c r="E11" s="558">
        <f>J30</f>
        <v>13.461151902621513</v>
      </c>
      <c r="G11" s="748">
        <f>$L$30</f>
        <v>39630</v>
      </c>
      <c r="H11" s="746">
        <f>$A$40</f>
        <v>0</v>
      </c>
    </row>
    <row r="12" spans="1:10" ht="48.75" thickBot="1" x14ac:dyDescent="0.35">
      <c r="A12" s="213" t="s">
        <v>375</v>
      </c>
      <c r="B12" s="214"/>
      <c r="D12" s="554" t="s">
        <v>603</v>
      </c>
      <c r="E12" s="559">
        <f>E11*D8</f>
        <v>39630</v>
      </c>
      <c r="G12" s="555" t="s">
        <v>771</v>
      </c>
      <c r="H12" s="747">
        <f>G11-H11</f>
        <v>39630</v>
      </c>
      <c r="J12" s="354"/>
    </row>
    <row r="13" spans="1:10" ht="48.75" customHeight="1" thickBot="1" x14ac:dyDescent="0.3">
      <c r="A13" s="213" t="s">
        <v>376</v>
      </c>
      <c r="B13" s="215">
        <f>'Solicitud para cumplimentar'!C11</f>
        <v>0</v>
      </c>
      <c r="D13" s="554" t="s">
        <v>604</v>
      </c>
      <c r="E13" s="558">
        <f>'Planificación contratos'!G10</f>
        <v>37519.876322622069</v>
      </c>
      <c r="G13" s="1453" t="s">
        <v>774</v>
      </c>
      <c r="H13" s="1453"/>
    </row>
    <row r="14" spans="1:10" ht="48.75" thickBot="1" x14ac:dyDescent="0.35">
      <c r="A14" s="216" t="s">
        <v>377</v>
      </c>
      <c r="B14" s="217">
        <f>'Solicitud para cumplimentar'!F11</f>
        <v>0</v>
      </c>
      <c r="D14" s="554" t="s">
        <v>517</v>
      </c>
      <c r="E14" s="601" t="s">
        <v>768</v>
      </c>
      <c r="G14" s="555" t="s">
        <v>771</v>
      </c>
      <c r="H14" s="747">
        <f>$D$8-$E$8</f>
        <v>2944.027397260274</v>
      </c>
      <c r="I14" s="757"/>
      <c r="J14" s="758"/>
    </row>
    <row r="15" spans="1:10" ht="31.5" x14ac:dyDescent="0.25">
      <c r="A15" s="218" t="s">
        <v>445</v>
      </c>
      <c r="B15" s="219" t="str">
        <f>'Programación,alta,seguimiento'!B12</f>
        <v>numero</v>
      </c>
    </row>
    <row r="16" spans="1:10" ht="15.75" x14ac:dyDescent="0.25">
      <c r="A16" s="218"/>
      <c r="B16" s="219"/>
    </row>
    <row r="17" spans="1:14" ht="15" x14ac:dyDescent="0.2">
      <c r="A17" s="548"/>
      <c r="B17" s="548"/>
      <c r="C17" s="1346" t="s">
        <v>336</v>
      </c>
      <c r="D17" s="1346"/>
      <c r="E17" s="1346"/>
      <c r="F17" s="1346"/>
      <c r="G17" s="1346"/>
      <c r="H17" s="1346"/>
    </row>
    <row r="18" spans="1:14" ht="18.75" thickBot="1" x14ac:dyDescent="0.3">
      <c r="A18" s="1454" t="s">
        <v>298</v>
      </c>
      <c r="B18" s="1455"/>
      <c r="C18" s="1478" t="s">
        <v>479</v>
      </c>
      <c r="D18" s="1479"/>
      <c r="E18" s="1479"/>
      <c r="F18" s="1480"/>
      <c r="G18" s="1478" t="s">
        <v>335</v>
      </c>
      <c r="H18" s="1480"/>
    </row>
    <row r="19" spans="1:14" ht="31.5" x14ac:dyDescent="0.2">
      <c r="A19" s="1457" t="str">
        <f>'Planificación contratos'!A21</f>
        <v>Categoría profesional</v>
      </c>
      <c r="B19" s="1458"/>
      <c r="C19" s="560" t="str">
        <f>'Planificación contratos'!C21</f>
        <v>Nº contratos</v>
      </c>
      <c r="D19" s="561" t="str">
        <f>'Planificación contratos'!D21</f>
        <v xml:space="preserve">Nº de horas </v>
      </c>
      <c r="E19" s="561" t="str">
        <f>'Planificación contratos'!E21</f>
        <v>Nº horas concedidas</v>
      </c>
      <c r="F19" s="562" t="str">
        <f>'Planificación contratos'!F21</f>
        <v>Remanente horas</v>
      </c>
      <c r="G19" s="563" t="str">
        <f>'Planificación contratos'!G21</f>
        <v>Gasto total contratos</v>
      </c>
      <c r="H19" s="564" t="str">
        <f>'Planificación contratos'!H21</f>
        <v>Precio / hora MEDIO</v>
      </c>
      <c r="J19" s="565"/>
      <c r="K19" s="565"/>
      <c r="L19" s="565"/>
      <c r="M19" s="565"/>
      <c r="N19" s="565"/>
    </row>
    <row r="20" spans="1:14" x14ac:dyDescent="0.2">
      <c r="A20" s="1349" t="str">
        <f>'Planificación contratos'!A22</f>
        <v>DOCTOR</v>
      </c>
      <c r="B20" s="1350"/>
      <c r="C20" s="511">
        <f>'Planificación contratos'!C22</f>
        <v>30</v>
      </c>
      <c r="D20" s="536">
        <f>'Planificación contratos'!D22</f>
        <v>88320.821917808222</v>
      </c>
      <c r="E20" s="543">
        <f>'Planificación contratos'!E22</f>
        <v>0</v>
      </c>
      <c r="F20" s="512">
        <f>'Planificación contratos'!F22</f>
        <v>-88320.821917808222</v>
      </c>
      <c r="G20" s="497">
        <f>'Planificación contratos'!G22</f>
        <v>1188900</v>
      </c>
      <c r="H20" s="502">
        <f>'Planificación contratos'!H22</f>
        <v>13.461151902621513</v>
      </c>
    </row>
    <row r="21" spans="1:14" ht="16.5" customHeight="1" x14ac:dyDescent="0.2">
      <c r="A21" s="1351" t="str">
        <f>'Planificación contratos'!A23</f>
        <v>LICENCIADO / INGENIERO</v>
      </c>
      <c r="B21" s="1352"/>
      <c r="C21" s="499">
        <f>'Planificación contratos'!C23</f>
        <v>0</v>
      </c>
      <c r="D21" s="537">
        <f>'Planificación contratos'!D23</f>
        <v>0</v>
      </c>
      <c r="E21" s="544">
        <f>'Planificación contratos'!E23</f>
        <v>0</v>
      </c>
      <c r="F21" s="508">
        <f>'Planificación contratos'!F23</f>
        <v>0</v>
      </c>
      <c r="G21" s="498">
        <f>'Planificación contratos'!G23</f>
        <v>0</v>
      </c>
      <c r="H21" s="503">
        <f>'Planificación contratos'!H23</f>
        <v>0</v>
      </c>
    </row>
    <row r="22" spans="1:14" ht="16.5" customHeight="1" x14ac:dyDescent="0.2">
      <c r="A22" s="1351" t="str">
        <f>'Planificación contratos'!A24</f>
        <v>DIPLOMADO/ INGENIERO TÉCNICO</v>
      </c>
      <c r="B22" s="1352"/>
      <c r="C22" s="500">
        <f>'Planificación contratos'!C24</f>
        <v>0</v>
      </c>
      <c r="D22" s="538">
        <f>'Planificación contratos'!D24</f>
        <v>0</v>
      </c>
      <c r="E22" s="544">
        <f>'Planificación contratos'!E24</f>
        <v>0</v>
      </c>
      <c r="F22" s="509">
        <f>'Planificación contratos'!F24</f>
        <v>0</v>
      </c>
      <c r="G22" s="498">
        <f>'Planificación contratos'!G24</f>
        <v>0</v>
      </c>
      <c r="H22" s="503">
        <f>'Planificación contratos'!H24</f>
        <v>0</v>
      </c>
    </row>
    <row r="23" spans="1:14" s="565" customFormat="1" ht="16.5" customHeight="1" thickBot="1" x14ac:dyDescent="0.25">
      <c r="A23" s="1354" t="str">
        <f>'Planificación contratos'!A25</f>
        <v>ENSEÑANZAS MEDIAS</v>
      </c>
      <c r="B23" s="1355"/>
      <c r="C23" s="506">
        <f>'Planificación contratos'!C25</f>
        <v>0</v>
      </c>
      <c r="D23" s="539">
        <f>'Planificación contratos'!D25</f>
        <v>0</v>
      </c>
      <c r="E23" s="545">
        <f>'Planificación contratos'!E25</f>
        <v>0</v>
      </c>
      <c r="F23" s="510">
        <f>'Planificación contratos'!F25</f>
        <v>0</v>
      </c>
      <c r="G23" s="507">
        <f>'Planificación contratos'!G25</f>
        <v>0</v>
      </c>
      <c r="H23" s="501">
        <f>'Planificación contratos'!H25</f>
        <v>0</v>
      </c>
    </row>
    <row r="24" spans="1:14" x14ac:dyDescent="0.2">
      <c r="A24" s="548"/>
      <c r="B24" s="548"/>
      <c r="C24" s="548"/>
      <c r="D24" s="548"/>
      <c r="E24" s="548"/>
      <c r="F24" s="548"/>
      <c r="G24" s="548"/>
      <c r="H24" s="548"/>
    </row>
    <row r="25" spans="1:14" x14ac:dyDescent="0.2">
      <c r="A25" s="548"/>
      <c r="B25" s="548"/>
      <c r="C25" s="548"/>
      <c r="D25" s="548"/>
      <c r="E25" s="548"/>
      <c r="F25" s="548"/>
      <c r="G25" s="548"/>
      <c r="H25" s="548"/>
    </row>
    <row r="26" spans="1:14" ht="13.5" thickBot="1" x14ac:dyDescent="0.25">
      <c r="A26" s="548"/>
      <c r="B26" s="548"/>
      <c r="C26" s="548"/>
      <c r="D26" s="548"/>
      <c r="E26" s="548"/>
      <c r="F26" s="548"/>
      <c r="G26" s="548"/>
      <c r="H26" s="548"/>
    </row>
    <row r="27" spans="1:14" ht="13.5" thickBot="1" x14ac:dyDescent="0.25">
      <c r="A27" s="1408" t="s">
        <v>68</v>
      </c>
      <c r="B27" s="1470" t="s">
        <v>69</v>
      </c>
      <c r="C27" s="1467" t="s">
        <v>70</v>
      </c>
      <c r="D27" s="1461" t="s">
        <v>71</v>
      </c>
      <c r="E27" s="1464" t="s">
        <v>76</v>
      </c>
      <c r="F27" s="1473" t="s">
        <v>72</v>
      </c>
      <c r="G27" s="1474"/>
      <c r="H27" s="1474"/>
      <c r="I27" s="1475"/>
      <c r="J27" s="1473" t="s">
        <v>73</v>
      </c>
      <c r="K27" s="1474"/>
      <c r="L27" s="1475"/>
    </row>
    <row r="28" spans="1:14" x14ac:dyDescent="0.2">
      <c r="A28" s="1409"/>
      <c r="B28" s="1471"/>
      <c r="C28" s="1468"/>
      <c r="D28" s="1462"/>
      <c r="E28" s="1465"/>
      <c r="F28" s="1476" t="s">
        <v>77</v>
      </c>
      <c r="G28" s="1462" t="s">
        <v>74</v>
      </c>
      <c r="H28" s="1462" t="s">
        <v>78</v>
      </c>
      <c r="I28" s="1459" t="s">
        <v>75</v>
      </c>
      <c r="J28" s="1409" t="s">
        <v>79</v>
      </c>
      <c r="K28" s="1462" t="s">
        <v>81</v>
      </c>
      <c r="L28" s="1459" t="s">
        <v>80</v>
      </c>
    </row>
    <row r="29" spans="1:14" ht="13.5" thickBot="1" x14ac:dyDescent="0.25">
      <c r="A29" s="1410"/>
      <c r="B29" s="1472"/>
      <c r="C29" s="1469"/>
      <c r="D29" s="1463"/>
      <c r="E29" s="1466"/>
      <c r="F29" s="1477"/>
      <c r="G29" s="1463"/>
      <c r="H29" s="1463"/>
      <c r="I29" s="1460"/>
      <c r="J29" s="1410"/>
      <c r="K29" s="1463"/>
      <c r="L29" s="1460"/>
    </row>
    <row r="30" spans="1:14" x14ac:dyDescent="0.2">
      <c r="A30" s="665">
        <f>F3</f>
        <v>1470</v>
      </c>
      <c r="B30" s="666">
        <v>40909</v>
      </c>
      <c r="C30" s="667">
        <v>41639</v>
      </c>
      <c r="D30" s="668">
        <f>C30-B30+1</f>
        <v>731</v>
      </c>
      <c r="E30" s="669">
        <f>(A30*D30)/365</f>
        <v>2944.027397260274</v>
      </c>
      <c r="F30" s="670">
        <v>30000</v>
      </c>
      <c r="G30" s="671">
        <f>F30</f>
        <v>30000</v>
      </c>
      <c r="H30" s="672">
        <v>0.32100000000000001</v>
      </c>
      <c r="I30" s="673">
        <f>G30*H30</f>
        <v>9630</v>
      </c>
      <c r="J30" s="673">
        <f>(F30+I30)/E30</f>
        <v>13.461151902621513</v>
      </c>
      <c r="K30" s="674">
        <f>E30</f>
        <v>2944.027397260274</v>
      </c>
      <c r="L30" s="675">
        <f>J30*K30</f>
        <v>39630</v>
      </c>
    </row>
    <row r="31" spans="1:14" ht="14.25" customHeight="1" x14ac:dyDescent="0.2">
      <c r="A31" s="341"/>
      <c r="B31" s="341"/>
      <c r="C31" s="342"/>
      <c r="D31" s="342"/>
      <c r="E31" s="342"/>
      <c r="F31" s="342"/>
      <c r="G31" s="342"/>
      <c r="H31" s="342"/>
    </row>
    <row r="32" spans="1:14" ht="14.25" customHeight="1" x14ac:dyDescent="0.2"/>
    <row r="34" spans="1:14" x14ac:dyDescent="0.2">
      <c r="B34" s="567"/>
      <c r="C34" s="567"/>
      <c r="D34" s="567"/>
      <c r="E34" s="567"/>
    </row>
    <row r="35" spans="1:14" ht="14.25" customHeight="1" x14ac:dyDescent="0.2">
      <c r="B35" s="1456"/>
      <c r="C35" s="1456"/>
      <c r="D35" s="1456"/>
      <c r="E35" s="1456"/>
    </row>
    <row r="36" spans="1:14" ht="14.25" customHeight="1" x14ac:dyDescent="0.2">
      <c r="C36" s="567"/>
    </row>
    <row r="37" spans="1:14" ht="32.25" customHeight="1" x14ac:dyDescent="0.25">
      <c r="A37" s="568" t="s">
        <v>379</v>
      </c>
      <c r="B37" s="1425" t="s">
        <v>596</v>
      </c>
      <c r="C37" s="1425"/>
      <c r="D37" s="1425"/>
      <c r="E37" s="1419" t="str">
        <f>A3</f>
        <v>contratado 11</v>
      </c>
      <c r="F37" s="1420"/>
      <c r="G37" s="1426" t="s">
        <v>608</v>
      </c>
      <c r="H37" s="1427"/>
    </row>
    <row r="38" spans="1:14" ht="26.25" x14ac:dyDescent="0.25">
      <c r="A38" s="571">
        <f>H59*E11</f>
        <v>0</v>
      </c>
      <c r="B38" s="572"/>
      <c r="C38" s="572"/>
      <c r="D38" s="569" t="s">
        <v>402</v>
      </c>
      <c r="E38" s="570">
        <f>'Solicitud para cumplimentar'!D3</f>
        <v>2016</v>
      </c>
      <c r="F38" s="572"/>
      <c r="G38" s="602" t="s">
        <v>609</v>
      </c>
      <c r="H38" s="603"/>
    </row>
    <row r="39" spans="1:14" ht="43.5" customHeight="1" x14ac:dyDescent="0.25">
      <c r="A39" s="574" t="s">
        <v>380</v>
      </c>
      <c r="B39" s="572"/>
      <c r="C39" s="572"/>
      <c r="D39" s="569"/>
      <c r="E39" s="570"/>
      <c r="F39" s="572"/>
      <c r="G39" s="575" t="s">
        <v>381</v>
      </c>
      <c r="H39" s="576">
        <f>'Planificación contratos'!D14</f>
        <v>9730.7769619475694</v>
      </c>
    </row>
    <row r="40" spans="1:14" ht="18" x14ac:dyDescent="0.25">
      <c r="A40" s="571">
        <f>A38+A64+A90+A116</f>
        <v>0</v>
      </c>
      <c r="B40" s="572"/>
      <c r="C40" s="572"/>
      <c r="D40" s="569"/>
      <c r="E40" s="570"/>
      <c r="F40" s="572"/>
      <c r="G40" s="577"/>
      <c r="H40" s="578"/>
      <c r="J40" s="579"/>
      <c r="K40" s="579"/>
      <c r="L40" s="579"/>
      <c r="M40" s="579"/>
      <c r="N40" s="579"/>
    </row>
    <row r="41" spans="1:14" ht="18" customHeight="1" x14ac:dyDescent="0.2">
      <c r="A41" s="580" t="s">
        <v>611</v>
      </c>
      <c r="B41" s="580" t="s">
        <v>612</v>
      </c>
      <c r="C41" s="581" t="s">
        <v>611</v>
      </c>
      <c r="D41" s="581" t="s">
        <v>612</v>
      </c>
      <c r="E41" s="581" t="s">
        <v>611</v>
      </c>
      <c r="F41" s="581" t="s">
        <v>612</v>
      </c>
      <c r="G41" s="581" t="s">
        <v>611</v>
      </c>
      <c r="H41" s="581" t="s">
        <v>612</v>
      </c>
    </row>
    <row r="42" spans="1:14" ht="18" customHeight="1" thickBot="1" x14ac:dyDescent="0.25">
      <c r="A42" s="604"/>
      <c r="B42" s="605"/>
      <c r="C42" s="605"/>
      <c r="D42" s="605"/>
      <c r="E42" s="605"/>
      <c r="F42" s="605"/>
      <c r="G42" s="605"/>
      <c r="H42" s="605"/>
    </row>
    <row r="43" spans="1:14" ht="16.5" customHeight="1" thickBot="1" x14ac:dyDescent="0.3">
      <c r="A43" s="1411" t="s">
        <v>474</v>
      </c>
      <c r="B43" s="1412"/>
      <c r="C43" s="1411" t="s">
        <v>475</v>
      </c>
      <c r="D43" s="1412"/>
      <c r="E43" s="1411" t="s">
        <v>476</v>
      </c>
      <c r="F43" s="1412"/>
      <c r="G43" s="1411" t="s">
        <v>477</v>
      </c>
      <c r="H43" s="1421"/>
      <c r="J43" s="582"/>
    </row>
    <row r="44" spans="1:14" s="579" customFormat="1" ht="33" customHeight="1" outlineLevel="1" thickBot="1" x14ac:dyDescent="0.25">
      <c r="A44" s="583" t="s">
        <v>478</v>
      </c>
      <c r="B44" s="583" t="s">
        <v>479</v>
      </c>
      <c r="C44" s="583" t="s">
        <v>478</v>
      </c>
      <c r="D44" s="583" t="s">
        <v>479</v>
      </c>
      <c r="E44" s="583" t="s">
        <v>478</v>
      </c>
      <c r="F44" s="583" t="s">
        <v>479</v>
      </c>
      <c r="G44" s="583" t="s">
        <v>478</v>
      </c>
      <c r="H44" s="583" t="s">
        <v>479</v>
      </c>
      <c r="J44" s="548"/>
      <c r="K44" s="548"/>
      <c r="L44" s="548"/>
      <c r="M44" s="548"/>
      <c r="N44" s="548"/>
    </row>
    <row r="45" spans="1:14" ht="13.5" outlineLevel="1" x14ac:dyDescent="0.2">
      <c r="A45" s="584" t="s">
        <v>480</v>
      </c>
      <c r="B45" s="606"/>
      <c r="C45" s="584" t="s">
        <v>480</v>
      </c>
      <c r="D45" s="606"/>
      <c r="E45" s="584" t="s">
        <v>480</v>
      </c>
      <c r="F45" s="606"/>
      <c r="G45" s="584" t="s">
        <v>480</v>
      </c>
      <c r="H45" s="607"/>
    </row>
    <row r="46" spans="1:14" ht="13.5" outlineLevel="1" x14ac:dyDescent="0.2">
      <c r="A46" s="584" t="s">
        <v>481</v>
      </c>
      <c r="B46" s="606"/>
      <c r="C46" s="584" t="s">
        <v>481</v>
      </c>
      <c r="D46" s="606"/>
      <c r="E46" s="584" t="s">
        <v>481</v>
      </c>
      <c r="F46" s="606"/>
      <c r="G46" s="584" t="s">
        <v>481</v>
      </c>
      <c r="H46" s="607"/>
    </row>
    <row r="47" spans="1:14" ht="12.75" customHeight="1" outlineLevel="1" x14ac:dyDescent="0.2">
      <c r="A47" s="584" t="s">
        <v>482</v>
      </c>
      <c r="B47" s="606"/>
      <c r="C47" s="584" t="s">
        <v>482</v>
      </c>
      <c r="D47" s="606"/>
      <c r="E47" s="584" t="s">
        <v>482</v>
      </c>
      <c r="F47" s="606"/>
      <c r="G47" s="584" t="s">
        <v>482</v>
      </c>
      <c r="H47" s="607"/>
      <c r="I47" s="582"/>
    </row>
    <row r="48" spans="1:14" ht="13.5" outlineLevel="1" x14ac:dyDescent="0.2">
      <c r="A48" s="584" t="s">
        <v>483</v>
      </c>
      <c r="B48" s="606"/>
      <c r="C48" s="584" t="s">
        <v>483</v>
      </c>
      <c r="D48" s="606"/>
      <c r="E48" s="584" t="s">
        <v>483</v>
      </c>
      <c r="F48" s="606"/>
      <c r="G48" s="584" t="s">
        <v>483</v>
      </c>
      <c r="H48" s="607"/>
    </row>
    <row r="49" spans="1:8" ht="14.25" customHeight="1" outlineLevel="1" x14ac:dyDescent="0.2">
      <c r="A49" s="584" t="s">
        <v>484</v>
      </c>
      <c r="B49" s="606"/>
      <c r="C49" s="584" t="s">
        <v>484</v>
      </c>
      <c r="D49" s="606"/>
      <c r="E49" s="584" t="s">
        <v>484</v>
      </c>
      <c r="F49" s="606"/>
      <c r="G49" s="584" t="s">
        <v>484</v>
      </c>
      <c r="H49" s="607"/>
    </row>
    <row r="50" spans="1:8" ht="13.5" outlineLevel="1" x14ac:dyDescent="0.2">
      <c r="A50" s="584" t="s">
        <v>485</v>
      </c>
      <c r="B50" s="606"/>
      <c r="C50" s="584" t="s">
        <v>485</v>
      </c>
      <c r="D50" s="606"/>
      <c r="E50" s="584" t="s">
        <v>485</v>
      </c>
      <c r="F50" s="606"/>
      <c r="G50" s="584" t="s">
        <v>485</v>
      </c>
      <c r="H50" s="607"/>
    </row>
    <row r="51" spans="1:8" ht="13.5" outlineLevel="1" x14ac:dyDescent="0.2">
      <c r="A51" s="584" t="s">
        <v>486</v>
      </c>
      <c r="B51" s="606"/>
      <c r="C51" s="584" t="s">
        <v>486</v>
      </c>
      <c r="D51" s="606"/>
      <c r="E51" s="584" t="s">
        <v>486</v>
      </c>
      <c r="F51" s="606"/>
      <c r="G51" s="584" t="s">
        <v>486</v>
      </c>
      <c r="H51" s="607"/>
    </row>
    <row r="52" spans="1:8" ht="13.5" outlineLevel="1" x14ac:dyDescent="0.2">
      <c r="A52" s="584" t="s">
        <v>487</v>
      </c>
      <c r="B52" s="606"/>
      <c r="C52" s="584" t="s">
        <v>487</v>
      </c>
      <c r="D52" s="606"/>
      <c r="E52" s="584" t="s">
        <v>487</v>
      </c>
      <c r="F52" s="606"/>
      <c r="G52" s="584" t="s">
        <v>487</v>
      </c>
      <c r="H52" s="607"/>
    </row>
    <row r="53" spans="1:8" ht="13.5" outlineLevel="1" x14ac:dyDescent="0.2">
      <c r="A53" s="584" t="s">
        <v>488</v>
      </c>
      <c r="B53" s="606"/>
      <c r="C53" s="584" t="s">
        <v>488</v>
      </c>
      <c r="D53" s="606"/>
      <c r="E53" s="584" t="s">
        <v>488</v>
      </c>
      <c r="F53" s="606"/>
      <c r="G53" s="584" t="s">
        <v>488</v>
      </c>
      <c r="H53" s="607"/>
    </row>
    <row r="54" spans="1:8" ht="13.5" outlineLevel="1" x14ac:dyDescent="0.2">
      <c r="A54" s="584" t="s">
        <v>489</v>
      </c>
      <c r="B54" s="606"/>
      <c r="C54" s="584" t="s">
        <v>489</v>
      </c>
      <c r="D54" s="606"/>
      <c r="E54" s="584" t="s">
        <v>489</v>
      </c>
      <c r="F54" s="606"/>
      <c r="G54" s="584" t="s">
        <v>489</v>
      </c>
      <c r="H54" s="607"/>
    </row>
    <row r="55" spans="1:8" ht="13.5" outlineLevel="1" x14ac:dyDescent="0.2">
      <c r="A55" s="584" t="s">
        <v>490</v>
      </c>
      <c r="B55" s="606"/>
      <c r="C55" s="584" t="s">
        <v>490</v>
      </c>
      <c r="D55" s="606"/>
      <c r="E55" s="584" t="s">
        <v>490</v>
      </c>
      <c r="F55" s="606"/>
      <c r="G55" s="584" t="s">
        <v>490</v>
      </c>
      <c r="H55" s="607"/>
    </row>
    <row r="56" spans="1:8" ht="13.5" outlineLevel="1" x14ac:dyDescent="0.2">
      <c r="A56" s="584" t="s">
        <v>491</v>
      </c>
      <c r="B56" s="606"/>
      <c r="C56" s="584" t="s">
        <v>491</v>
      </c>
      <c r="D56" s="606"/>
      <c r="E56" s="584" t="s">
        <v>491</v>
      </c>
      <c r="F56" s="606"/>
      <c r="G56" s="584" t="s">
        <v>491</v>
      </c>
      <c r="H56" s="607"/>
    </row>
    <row r="57" spans="1:8" ht="13.5" outlineLevel="1" x14ac:dyDescent="0.2">
      <c r="A57" s="584" t="s">
        <v>492</v>
      </c>
      <c r="B57" s="606"/>
      <c r="C57" s="584" t="s">
        <v>492</v>
      </c>
      <c r="D57" s="606"/>
      <c r="E57" s="584" t="s">
        <v>492</v>
      </c>
      <c r="F57" s="606"/>
      <c r="G57" s="584" t="s">
        <v>492</v>
      </c>
      <c r="H57" s="607"/>
    </row>
    <row r="58" spans="1:8" ht="14.25" thickBot="1" x14ac:dyDescent="0.3">
      <c r="A58" s="585" t="s">
        <v>493</v>
      </c>
      <c r="B58" s="586">
        <f>SUM(B45:B57)</f>
        <v>0</v>
      </c>
      <c r="C58" s="585" t="s">
        <v>493</v>
      </c>
      <c r="D58" s="586">
        <f>SUM(D45:D57)</f>
        <v>0</v>
      </c>
      <c r="E58" s="585" t="s">
        <v>493</v>
      </c>
      <c r="F58" s="586">
        <f>SUM(F45:F57)</f>
        <v>0</v>
      </c>
      <c r="G58" s="585" t="s">
        <v>493</v>
      </c>
      <c r="H58" s="587">
        <f>SUM(H45:H57)</f>
        <v>0</v>
      </c>
    </row>
    <row r="59" spans="1:8" ht="14.25" customHeight="1" thickBot="1" x14ac:dyDescent="0.3">
      <c r="A59" s="1435" t="s">
        <v>494</v>
      </c>
      <c r="B59" s="1436"/>
      <c r="C59" s="1436"/>
      <c r="D59" s="1436"/>
      <c r="E59" s="1436"/>
      <c r="F59" s="1436"/>
      <c r="G59" s="1437"/>
      <c r="H59" s="588">
        <f>IF((B58+D58+F58+H58)&gt;$F$3,"Demasiadas horas asignadas",(B58+D58+F58+H58))</f>
        <v>0</v>
      </c>
    </row>
    <row r="61" spans="1:8" ht="16.5" customHeight="1" x14ac:dyDescent="0.2"/>
    <row r="62" spans="1:8" x14ac:dyDescent="0.2">
      <c r="H62" s="589"/>
    </row>
    <row r="63" spans="1:8" ht="32.25" customHeight="1" x14ac:dyDescent="0.25">
      <c r="A63" s="568" t="s">
        <v>379</v>
      </c>
      <c r="B63" s="1425" t="s">
        <v>596</v>
      </c>
      <c r="C63" s="1425"/>
      <c r="D63" s="1425"/>
      <c r="E63" s="1419" t="str">
        <f>A3</f>
        <v>contratado 11</v>
      </c>
      <c r="F63" s="1420"/>
      <c r="G63" s="1426" t="s">
        <v>608</v>
      </c>
      <c r="H63" s="1427"/>
    </row>
    <row r="64" spans="1:8" ht="26.25" x14ac:dyDescent="0.25">
      <c r="A64" s="571">
        <f>H85*E11</f>
        <v>0</v>
      </c>
      <c r="B64" s="572"/>
      <c r="C64" s="572"/>
      <c r="D64" s="569" t="s">
        <v>402</v>
      </c>
      <c r="E64" s="570">
        <f>E38+1</f>
        <v>2017</v>
      </c>
      <c r="F64" s="572"/>
      <c r="G64" s="602" t="s">
        <v>609</v>
      </c>
      <c r="H64" s="603"/>
    </row>
    <row r="65" spans="1:8" ht="44.25" customHeight="1" x14ac:dyDescent="0.25">
      <c r="A65" s="574" t="s">
        <v>380</v>
      </c>
      <c r="B65" s="572"/>
      <c r="C65" s="572"/>
      <c r="D65" s="569"/>
      <c r="E65" s="570"/>
      <c r="F65" s="572"/>
      <c r="G65" s="575" t="s">
        <v>381</v>
      </c>
      <c r="H65" s="576">
        <f>'Planificación contratos'!D15</f>
        <v>1673.6606270415141</v>
      </c>
    </row>
    <row r="66" spans="1:8" ht="18" x14ac:dyDescent="0.25">
      <c r="A66" s="571">
        <f>$A$40</f>
        <v>0</v>
      </c>
      <c r="B66" s="572"/>
      <c r="C66" s="572"/>
      <c r="D66" s="569"/>
      <c r="E66" s="570"/>
      <c r="F66" s="572"/>
      <c r="G66" s="577"/>
      <c r="H66" s="578"/>
    </row>
    <row r="67" spans="1:8" ht="17.25" customHeight="1" x14ac:dyDescent="0.2">
      <c r="A67" s="590" t="s">
        <v>611</v>
      </c>
      <c r="B67" s="590" t="s">
        <v>612</v>
      </c>
      <c r="C67" s="553" t="s">
        <v>611</v>
      </c>
      <c r="D67" s="553" t="s">
        <v>612</v>
      </c>
      <c r="E67" s="553" t="s">
        <v>611</v>
      </c>
      <c r="F67" s="553" t="s">
        <v>612</v>
      </c>
      <c r="G67" s="553" t="s">
        <v>611</v>
      </c>
      <c r="H67" s="553" t="s">
        <v>612</v>
      </c>
    </row>
    <row r="68" spans="1:8" ht="17.25" customHeight="1" thickBot="1" x14ac:dyDescent="0.25">
      <c r="A68" s="604"/>
      <c r="B68" s="605"/>
      <c r="C68" s="605"/>
      <c r="D68" s="605"/>
      <c r="E68" s="605"/>
      <c r="F68" s="605"/>
      <c r="G68" s="605"/>
      <c r="H68" s="605"/>
    </row>
    <row r="69" spans="1:8" ht="16.5" thickBot="1" x14ac:dyDescent="0.3">
      <c r="A69" s="1411" t="s">
        <v>474</v>
      </c>
      <c r="B69" s="1412"/>
      <c r="C69" s="1411" t="s">
        <v>475</v>
      </c>
      <c r="D69" s="1412"/>
      <c r="E69" s="1411" t="s">
        <v>476</v>
      </c>
      <c r="F69" s="1412"/>
      <c r="G69" s="1411" t="s">
        <v>477</v>
      </c>
      <c r="H69" s="1421"/>
    </row>
    <row r="70" spans="1:8" ht="13.5" outlineLevel="1" thickBot="1" x14ac:dyDescent="0.25">
      <c r="A70" s="583" t="s">
        <v>478</v>
      </c>
      <c r="B70" s="583" t="s">
        <v>479</v>
      </c>
      <c r="C70" s="583" t="s">
        <v>478</v>
      </c>
      <c r="D70" s="583" t="s">
        <v>479</v>
      </c>
      <c r="E70" s="583" t="s">
        <v>478</v>
      </c>
      <c r="F70" s="583" t="s">
        <v>479</v>
      </c>
      <c r="G70" s="583" t="s">
        <v>478</v>
      </c>
      <c r="H70" s="583" t="s">
        <v>479</v>
      </c>
    </row>
    <row r="71" spans="1:8" ht="13.5" outlineLevel="1" x14ac:dyDescent="0.2">
      <c r="A71" s="584" t="s">
        <v>480</v>
      </c>
      <c r="B71" s="606"/>
      <c r="C71" s="584" t="s">
        <v>480</v>
      </c>
      <c r="D71" s="606"/>
      <c r="E71" s="584" t="s">
        <v>480</v>
      </c>
      <c r="F71" s="606"/>
      <c r="G71" s="584" t="s">
        <v>480</v>
      </c>
      <c r="H71" s="607"/>
    </row>
    <row r="72" spans="1:8" ht="13.5" outlineLevel="1" x14ac:dyDescent="0.2">
      <c r="A72" s="584" t="s">
        <v>481</v>
      </c>
      <c r="B72" s="606"/>
      <c r="C72" s="584" t="s">
        <v>481</v>
      </c>
      <c r="D72" s="606"/>
      <c r="E72" s="584" t="s">
        <v>481</v>
      </c>
      <c r="F72" s="606"/>
      <c r="G72" s="584" t="s">
        <v>481</v>
      </c>
      <c r="H72" s="607"/>
    </row>
    <row r="73" spans="1:8" ht="13.5" outlineLevel="1" x14ac:dyDescent="0.2">
      <c r="A73" s="584" t="s">
        <v>482</v>
      </c>
      <c r="B73" s="606"/>
      <c r="C73" s="584" t="s">
        <v>482</v>
      </c>
      <c r="D73" s="606"/>
      <c r="E73" s="584" t="s">
        <v>482</v>
      </c>
      <c r="F73" s="606"/>
      <c r="G73" s="584" t="s">
        <v>482</v>
      </c>
      <c r="H73" s="607"/>
    </row>
    <row r="74" spans="1:8" ht="13.5" outlineLevel="1" x14ac:dyDescent="0.2">
      <c r="A74" s="584" t="s">
        <v>483</v>
      </c>
      <c r="B74" s="606"/>
      <c r="C74" s="584" t="s">
        <v>483</v>
      </c>
      <c r="D74" s="606"/>
      <c r="E74" s="584" t="s">
        <v>483</v>
      </c>
      <c r="F74" s="606"/>
      <c r="G74" s="584" t="s">
        <v>483</v>
      </c>
      <c r="H74" s="607"/>
    </row>
    <row r="75" spans="1:8" ht="13.5" outlineLevel="1" x14ac:dyDescent="0.2">
      <c r="A75" s="584" t="s">
        <v>484</v>
      </c>
      <c r="B75" s="606"/>
      <c r="C75" s="584" t="s">
        <v>484</v>
      </c>
      <c r="D75" s="606"/>
      <c r="E75" s="584" t="s">
        <v>484</v>
      </c>
      <c r="F75" s="606"/>
      <c r="G75" s="584" t="s">
        <v>484</v>
      </c>
      <c r="H75" s="607"/>
    </row>
    <row r="76" spans="1:8" ht="13.5" outlineLevel="1" x14ac:dyDescent="0.2">
      <c r="A76" s="584" t="s">
        <v>485</v>
      </c>
      <c r="B76" s="606"/>
      <c r="C76" s="584" t="s">
        <v>485</v>
      </c>
      <c r="D76" s="606"/>
      <c r="E76" s="584" t="s">
        <v>485</v>
      </c>
      <c r="F76" s="606"/>
      <c r="G76" s="584" t="s">
        <v>485</v>
      </c>
      <c r="H76" s="607"/>
    </row>
    <row r="77" spans="1:8" ht="13.5" outlineLevel="1" x14ac:dyDescent="0.2">
      <c r="A77" s="584" t="s">
        <v>486</v>
      </c>
      <c r="B77" s="606"/>
      <c r="C77" s="584" t="s">
        <v>486</v>
      </c>
      <c r="D77" s="606"/>
      <c r="E77" s="584" t="s">
        <v>486</v>
      </c>
      <c r="F77" s="606"/>
      <c r="G77" s="584" t="s">
        <v>486</v>
      </c>
      <c r="H77" s="607"/>
    </row>
    <row r="78" spans="1:8" ht="13.5" outlineLevel="1" x14ac:dyDescent="0.2">
      <c r="A78" s="584" t="s">
        <v>487</v>
      </c>
      <c r="B78" s="606"/>
      <c r="C78" s="584" t="s">
        <v>487</v>
      </c>
      <c r="D78" s="606"/>
      <c r="E78" s="584" t="s">
        <v>487</v>
      </c>
      <c r="F78" s="606"/>
      <c r="G78" s="584" t="s">
        <v>487</v>
      </c>
      <c r="H78" s="607"/>
    </row>
    <row r="79" spans="1:8" ht="13.5" outlineLevel="1" x14ac:dyDescent="0.2">
      <c r="A79" s="584" t="s">
        <v>488</v>
      </c>
      <c r="B79" s="606"/>
      <c r="C79" s="584" t="s">
        <v>488</v>
      </c>
      <c r="D79" s="606"/>
      <c r="E79" s="584" t="s">
        <v>488</v>
      </c>
      <c r="F79" s="606"/>
      <c r="G79" s="584" t="s">
        <v>488</v>
      </c>
      <c r="H79" s="607"/>
    </row>
    <row r="80" spans="1:8" ht="13.5" outlineLevel="1" x14ac:dyDescent="0.2">
      <c r="A80" s="584" t="s">
        <v>489</v>
      </c>
      <c r="B80" s="606"/>
      <c r="C80" s="584" t="s">
        <v>489</v>
      </c>
      <c r="D80" s="606"/>
      <c r="E80" s="584" t="s">
        <v>489</v>
      </c>
      <c r="F80" s="606"/>
      <c r="G80" s="584" t="s">
        <v>489</v>
      </c>
      <c r="H80" s="607"/>
    </row>
    <row r="81" spans="1:8" ht="13.5" outlineLevel="1" x14ac:dyDescent="0.2">
      <c r="A81" s="584" t="s">
        <v>490</v>
      </c>
      <c r="B81" s="606"/>
      <c r="C81" s="584" t="s">
        <v>490</v>
      </c>
      <c r="D81" s="606"/>
      <c r="E81" s="584" t="s">
        <v>490</v>
      </c>
      <c r="F81" s="606"/>
      <c r="G81" s="584" t="s">
        <v>490</v>
      </c>
      <c r="H81" s="607"/>
    </row>
    <row r="82" spans="1:8" ht="13.5" outlineLevel="1" x14ac:dyDescent="0.2">
      <c r="A82" s="584" t="s">
        <v>491</v>
      </c>
      <c r="B82" s="606"/>
      <c r="C82" s="584" t="s">
        <v>491</v>
      </c>
      <c r="D82" s="606"/>
      <c r="E82" s="584" t="s">
        <v>491</v>
      </c>
      <c r="F82" s="606"/>
      <c r="G82" s="584" t="s">
        <v>491</v>
      </c>
      <c r="H82" s="607"/>
    </row>
    <row r="83" spans="1:8" ht="13.5" outlineLevel="1" x14ac:dyDescent="0.2">
      <c r="A83" s="584" t="s">
        <v>492</v>
      </c>
      <c r="B83" s="606"/>
      <c r="C83" s="584" t="s">
        <v>492</v>
      </c>
      <c r="D83" s="606"/>
      <c r="E83" s="584" t="s">
        <v>492</v>
      </c>
      <c r="F83" s="606"/>
      <c r="G83" s="584" t="s">
        <v>492</v>
      </c>
      <c r="H83" s="607"/>
    </row>
    <row r="84" spans="1:8" ht="14.25" thickBot="1" x14ac:dyDescent="0.3">
      <c r="A84" s="585" t="s">
        <v>493</v>
      </c>
      <c r="B84" s="586">
        <f>SUM(B71:B83)</f>
        <v>0</v>
      </c>
      <c r="C84" s="585" t="s">
        <v>493</v>
      </c>
      <c r="D84" s="586">
        <f>SUM(D71:D83)</f>
        <v>0</v>
      </c>
      <c r="E84" s="585" t="s">
        <v>493</v>
      </c>
      <c r="F84" s="586">
        <f>SUM(F71:F83)</f>
        <v>0</v>
      </c>
      <c r="G84" s="585" t="s">
        <v>493</v>
      </c>
      <c r="H84" s="587">
        <f>SUM(H71:H83)</f>
        <v>0</v>
      </c>
    </row>
    <row r="85" spans="1:8" ht="14.25" thickBot="1" x14ac:dyDescent="0.3">
      <c r="A85" s="1435" t="s">
        <v>494</v>
      </c>
      <c r="B85" s="1436"/>
      <c r="C85" s="1436"/>
      <c r="D85" s="1436"/>
      <c r="E85" s="1436"/>
      <c r="F85" s="1436"/>
      <c r="G85" s="1437"/>
      <c r="H85" s="588">
        <f>IF((B84+D84+F84+H84)&gt;$F$3,"Demasiadas horas asignadas",(B84+D84+F84+H84))</f>
        <v>0</v>
      </c>
    </row>
    <row r="89" spans="1:8" ht="32.25" customHeight="1" x14ac:dyDescent="0.25">
      <c r="A89" s="568" t="s">
        <v>379</v>
      </c>
      <c r="B89" s="1425" t="s">
        <v>596</v>
      </c>
      <c r="C89" s="1425"/>
      <c r="D89" s="1425"/>
      <c r="E89" s="1419" t="str">
        <f>A3</f>
        <v>contratado 11</v>
      </c>
      <c r="F89" s="1420"/>
      <c r="G89" s="1426" t="s">
        <v>608</v>
      </c>
      <c r="H89" s="1427"/>
    </row>
    <row r="90" spans="1:8" ht="26.25" x14ac:dyDescent="0.25">
      <c r="A90" s="571">
        <f>H111*E11</f>
        <v>0</v>
      </c>
      <c r="B90" s="572"/>
      <c r="C90" s="572"/>
      <c r="D90" s="569" t="s">
        <v>402</v>
      </c>
      <c r="E90" s="570">
        <f>E64+1</f>
        <v>2018</v>
      </c>
      <c r="F90" s="572"/>
      <c r="G90" s="602" t="s">
        <v>609</v>
      </c>
      <c r="H90" s="603"/>
    </row>
    <row r="91" spans="1:8" ht="44.25" customHeight="1" x14ac:dyDescent="0.25">
      <c r="A91" s="574" t="s">
        <v>380</v>
      </c>
      <c r="B91" s="572"/>
      <c r="C91" s="572"/>
      <c r="D91" s="569"/>
      <c r="E91" s="570"/>
      <c r="F91" s="572"/>
      <c r="G91" s="575" t="s">
        <v>381</v>
      </c>
      <c r="H91" s="576">
        <f>'Planificación contratos'!D16</f>
        <v>23192.330885842708</v>
      </c>
    </row>
    <row r="92" spans="1:8" ht="18" x14ac:dyDescent="0.25">
      <c r="A92" s="571">
        <f>$A$40</f>
        <v>0</v>
      </c>
      <c r="B92" s="572"/>
      <c r="C92" s="572"/>
      <c r="D92" s="569"/>
      <c r="E92" s="570"/>
      <c r="F92" s="572"/>
      <c r="G92" s="577"/>
      <c r="H92" s="578"/>
    </row>
    <row r="93" spans="1:8" ht="16.5" customHeight="1" x14ac:dyDescent="0.2">
      <c r="A93" s="590" t="s">
        <v>611</v>
      </c>
      <c r="B93" s="590" t="s">
        <v>612</v>
      </c>
      <c r="C93" s="553" t="s">
        <v>611</v>
      </c>
      <c r="D93" s="553" t="s">
        <v>612</v>
      </c>
      <c r="E93" s="553" t="s">
        <v>611</v>
      </c>
      <c r="F93" s="553" t="s">
        <v>612</v>
      </c>
      <c r="G93" s="553" t="s">
        <v>611</v>
      </c>
      <c r="H93" s="553" t="s">
        <v>612</v>
      </c>
    </row>
    <row r="94" spans="1:8" ht="16.5" customHeight="1" thickBot="1" x14ac:dyDescent="0.25">
      <c r="A94" s="604"/>
      <c r="B94" s="605"/>
      <c r="C94" s="605"/>
      <c r="D94" s="605"/>
      <c r="E94" s="605"/>
      <c r="F94" s="605"/>
      <c r="G94" s="605"/>
      <c r="H94" s="605"/>
    </row>
    <row r="95" spans="1:8" ht="16.5" thickBot="1" x14ac:dyDescent="0.3">
      <c r="A95" s="1411" t="s">
        <v>474</v>
      </c>
      <c r="B95" s="1412"/>
      <c r="C95" s="1411" t="s">
        <v>475</v>
      </c>
      <c r="D95" s="1412"/>
      <c r="E95" s="1411" t="s">
        <v>476</v>
      </c>
      <c r="F95" s="1412"/>
      <c r="G95" s="1411" t="s">
        <v>477</v>
      </c>
      <c r="H95" s="1421"/>
    </row>
    <row r="96" spans="1:8" ht="13.5" customHeight="1" outlineLevel="1" thickBot="1" x14ac:dyDescent="0.25">
      <c r="A96" s="583" t="s">
        <v>478</v>
      </c>
      <c r="B96" s="583" t="s">
        <v>479</v>
      </c>
      <c r="C96" s="583" t="s">
        <v>478</v>
      </c>
      <c r="D96" s="583" t="s">
        <v>479</v>
      </c>
      <c r="E96" s="583" t="s">
        <v>478</v>
      </c>
      <c r="F96" s="583" t="s">
        <v>479</v>
      </c>
      <c r="G96" s="583" t="s">
        <v>478</v>
      </c>
      <c r="H96" s="583" t="s">
        <v>479</v>
      </c>
    </row>
    <row r="97" spans="1:8" ht="13.5" customHeight="1" outlineLevel="1" x14ac:dyDescent="0.2">
      <c r="A97" s="584" t="s">
        <v>480</v>
      </c>
      <c r="B97" s="606"/>
      <c r="C97" s="584" t="s">
        <v>480</v>
      </c>
      <c r="D97" s="606"/>
      <c r="E97" s="584" t="s">
        <v>480</v>
      </c>
      <c r="F97" s="606"/>
      <c r="G97" s="584" t="s">
        <v>480</v>
      </c>
      <c r="H97" s="607"/>
    </row>
    <row r="98" spans="1:8" ht="13.5" customHeight="1" outlineLevel="1" x14ac:dyDescent="0.2">
      <c r="A98" s="584" t="s">
        <v>481</v>
      </c>
      <c r="B98" s="606"/>
      <c r="C98" s="584" t="s">
        <v>481</v>
      </c>
      <c r="D98" s="606"/>
      <c r="E98" s="584" t="s">
        <v>481</v>
      </c>
      <c r="F98" s="606"/>
      <c r="G98" s="584" t="s">
        <v>481</v>
      </c>
      <c r="H98" s="607"/>
    </row>
    <row r="99" spans="1:8" ht="13.5" customHeight="1" outlineLevel="1" x14ac:dyDescent="0.2">
      <c r="A99" s="584" t="s">
        <v>482</v>
      </c>
      <c r="B99" s="606"/>
      <c r="C99" s="584" t="s">
        <v>482</v>
      </c>
      <c r="D99" s="606"/>
      <c r="E99" s="584" t="s">
        <v>482</v>
      </c>
      <c r="F99" s="606"/>
      <c r="G99" s="584" t="s">
        <v>482</v>
      </c>
      <c r="H99" s="607"/>
    </row>
    <row r="100" spans="1:8" ht="13.5" customHeight="1" outlineLevel="1" x14ac:dyDescent="0.2">
      <c r="A100" s="584" t="s">
        <v>483</v>
      </c>
      <c r="B100" s="606"/>
      <c r="C100" s="584" t="s">
        <v>483</v>
      </c>
      <c r="D100" s="606"/>
      <c r="E100" s="584" t="s">
        <v>483</v>
      </c>
      <c r="F100" s="606"/>
      <c r="G100" s="584" t="s">
        <v>483</v>
      </c>
      <c r="H100" s="607"/>
    </row>
    <row r="101" spans="1:8" ht="13.5" customHeight="1" outlineLevel="1" x14ac:dyDescent="0.2">
      <c r="A101" s="584" t="s">
        <v>484</v>
      </c>
      <c r="B101" s="606"/>
      <c r="C101" s="584" t="s">
        <v>484</v>
      </c>
      <c r="D101" s="606"/>
      <c r="E101" s="584" t="s">
        <v>484</v>
      </c>
      <c r="F101" s="606"/>
      <c r="G101" s="584" t="s">
        <v>484</v>
      </c>
      <c r="H101" s="607"/>
    </row>
    <row r="102" spans="1:8" ht="13.5" customHeight="1" outlineLevel="1" x14ac:dyDescent="0.2">
      <c r="A102" s="584" t="s">
        <v>485</v>
      </c>
      <c r="B102" s="606"/>
      <c r="C102" s="584" t="s">
        <v>485</v>
      </c>
      <c r="D102" s="606"/>
      <c r="E102" s="584" t="s">
        <v>485</v>
      </c>
      <c r="F102" s="606"/>
      <c r="G102" s="584" t="s">
        <v>485</v>
      </c>
      <c r="H102" s="607"/>
    </row>
    <row r="103" spans="1:8" ht="13.5" customHeight="1" outlineLevel="1" x14ac:dyDescent="0.2">
      <c r="A103" s="584" t="s">
        <v>486</v>
      </c>
      <c r="B103" s="606"/>
      <c r="C103" s="584" t="s">
        <v>486</v>
      </c>
      <c r="D103" s="606"/>
      <c r="E103" s="584" t="s">
        <v>486</v>
      </c>
      <c r="F103" s="606"/>
      <c r="G103" s="584" t="s">
        <v>486</v>
      </c>
      <c r="H103" s="607"/>
    </row>
    <row r="104" spans="1:8" ht="13.5" customHeight="1" outlineLevel="1" x14ac:dyDescent="0.2">
      <c r="A104" s="584" t="s">
        <v>487</v>
      </c>
      <c r="B104" s="606"/>
      <c r="C104" s="584" t="s">
        <v>487</v>
      </c>
      <c r="D104" s="606"/>
      <c r="E104" s="584" t="s">
        <v>487</v>
      </c>
      <c r="F104" s="606"/>
      <c r="G104" s="584" t="s">
        <v>487</v>
      </c>
      <c r="H104" s="607"/>
    </row>
    <row r="105" spans="1:8" ht="13.5" customHeight="1" outlineLevel="1" x14ac:dyDescent="0.2">
      <c r="A105" s="584" t="s">
        <v>488</v>
      </c>
      <c r="B105" s="606"/>
      <c r="C105" s="584" t="s">
        <v>488</v>
      </c>
      <c r="D105" s="606"/>
      <c r="E105" s="584" t="s">
        <v>488</v>
      </c>
      <c r="F105" s="606"/>
      <c r="G105" s="584" t="s">
        <v>488</v>
      </c>
      <c r="H105" s="607"/>
    </row>
    <row r="106" spans="1:8" ht="13.5" customHeight="1" outlineLevel="1" x14ac:dyDescent="0.2">
      <c r="A106" s="584" t="s">
        <v>489</v>
      </c>
      <c r="B106" s="606"/>
      <c r="C106" s="584" t="s">
        <v>489</v>
      </c>
      <c r="D106" s="606"/>
      <c r="E106" s="584" t="s">
        <v>489</v>
      </c>
      <c r="F106" s="606"/>
      <c r="G106" s="584" t="s">
        <v>489</v>
      </c>
      <c r="H106" s="607"/>
    </row>
    <row r="107" spans="1:8" ht="13.5" customHeight="1" outlineLevel="1" x14ac:dyDescent="0.2">
      <c r="A107" s="584" t="s">
        <v>490</v>
      </c>
      <c r="B107" s="606"/>
      <c r="C107" s="584" t="s">
        <v>490</v>
      </c>
      <c r="D107" s="606"/>
      <c r="E107" s="584" t="s">
        <v>490</v>
      </c>
      <c r="F107" s="606"/>
      <c r="G107" s="584" t="s">
        <v>490</v>
      </c>
      <c r="H107" s="607"/>
    </row>
    <row r="108" spans="1:8" ht="13.5" customHeight="1" outlineLevel="1" x14ac:dyDescent="0.2">
      <c r="A108" s="584" t="s">
        <v>491</v>
      </c>
      <c r="B108" s="606"/>
      <c r="C108" s="584" t="s">
        <v>491</v>
      </c>
      <c r="D108" s="606"/>
      <c r="E108" s="584" t="s">
        <v>491</v>
      </c>
      <c r="F108" s="606"/>
      <c r="G108" s="584" t="s">
        <v>491</v>
      </c>
      <c r="H108" s="607"/>
    </row>
    <row r="109" spans="1:8" ht="13.5" customHeight="1" outlineLevel="1" x14ac:dyDescent="0.2">
      <c r="A109" s="584" t="s">
        <v>492</v>
      </c>
      <c r="B109" s="606"/>
      <c r="C109" s="584" t="s">
        <v>492</v>
      </c>
      <c r="D109" s="606"/>
      <c r="E109" s="584" t="s">
        <v>492</v>
      </c>
      <c r="F109" s="606"/>
      <c r="G109" s="584" t="s">
        <v>492</v>
      </c>
      <c r="H109" s="607"/>
    </row>
    <row r="110" spans="1:8" ht="14.25" thickBot="1" x14ac:dyDescent="0.3">
      <c r="A110" s="585" t="s">
        <v>493</v>
      </c>
      <c r="B110" s="586">
        <f>SUM(B97:B109)</f>
        <v>0</v>
      </c>
      <c r="C110" s="585" t="s">
        <v>493</v>
      </c>
      <c r="D110" s="586">
        <f>SUM(D97:D109)</f>
        <v>0</v>
      </c>
      <c r="E110" s="585" t="s">
        <v>493</v>
      </c>
      <c r="F110" s="586">
        <f>SUM(F97:F109)</f>
        <v>0</v>
      </c>
      <c r="G110" s="585" t="s">
        <v>493</v>
      </c>
      <c r="H110" s="587">
        <f>SUM(H97:H109)</f>
        <v>0</v>
      </c>
    </row>
    <row r="111" spans="1:8" ht="14.25" thickBot="1" x14ac:dyDescent="0.3">
      <c r="A111" s="1435" t="s">
        <v>494</v>
      </c>
      <c r="B111" s="1436"/>
      <c r="C111" s="1436"/>
      <c r="D111" s="1436"/>
      <c r="E111" s="1436"/>
      <c r="F111" s="1436"/>
      <c r="G111" s="1437"/>
      <c r="H111" s="588">
        <f>IF((B110+D110+F110+H110)&gt;$F$3,"Demasiadas horas asignadas",(B110+D110+F110+H110))</f>
        <v>0</v>
      </c>
    </row>
    <row r="115" spans="1:8" ht="32.25" customHeight="1" x14ac:dyDescent="0.25">
      <c r="A115" s="568" t="s">
        <v>379</v>
      </c>
      <c r="B115" s="1425" t="s">
        <v>596</v>
      </c>
      <c r="C115" s="1425"/>
      <c r="D115" s="1425"/>
      <c r="E115" s="1419" t="str">
        <f>A3</f>
        <v>contratado 11</v>
      </c>
      <c r="F115" s="1420"/>
      <c r="G115" s="1426" t="s">
        <v>608</v>
      </c>
      <c r="H115" s="1427"/>
    </row>
    <row r="116" spans="1:8" ht="26.25" x14ac:dyDescent="0.25">
      <c r="A116" s="571">
        <f>H137*E11</f>
        <v>0</v>
      </c>
      <c r="B116" s="572"/>
      <c r="C116" s="572"/>
      <c r="D116" s="569" t="s">
        <v>402</v>
      </c>
      <c r="E116" s="570">
        <f>E90+1</f>
        <v>2019</v>
      </c>
      <c r="F116" s="570"/>
      <c r="G116" s="602" t="s">
        <v>609</v>
      </c>
      <c r="H116" s="603"/>
    </row>
    <row r="117" spans="1:8" ht="44.25" customHeight="1" x14ac:dyDescent="0.25">
      <c r="A117" s="574" t="s">
        <v>380</v>
      </c>
      <c r="B117" s="572"/>
      <c r="C117" s="572"/>
      <c r="D117" s="569"/>
      <c r="E117" s="570"/>
      <c r="F117" s="570"/>
      <c r="G117" s="575" t="s">
        <v>381</v>
      </c>
      <c r="H117" s="576">
        <f>'Planificación contratos'!D17</f>
        <v>20923.107847790277</v>
      </c>
    </row>
    <row r="118" spans="1:8" ht="18" x14ac:dyDescent="0.25">
      <c r="A118" s="571">
        <f>$A$40</f>
        <v>0</v>
      </c>
      <c r="B118" s="572"/>
      <c r="C118" s="572"/>
      <c r="D118" s="569"/>
      <c r="E118" s="570"/>
      <c r="F118" s="570"/>
      <c r="G118" s="577"/>
      <c r="H118" s="578"/>
    </row>
    <row r="119" spans="1:8" ht="16.5" customHeight="1" x14ac:dyDescent="0.2">
      <c r="A119" s="590" t="s">
        <v>611</v>
      </c>
      <c r="B119" s="590" t="s">
        <v>612</v>
      </c>
      <c r="C119" s="553" t="s">
        <v>611</v>
      </c>
      <c r="D119" s="553" t="s">
        <v>612</v>
      </c>
      <c r="E119" s="553" t="s">
        <v>611</v>
      </c>
      <c r="F119" s="553" t="s">
        <v>612</v>
      </c>
      <c r="G119" s="553" t="s">
        <v>611</v>
      </c>
      <c r="H119" s="553" t="s">
        <v>612</v>
      </c>
    </row>
    <row r="120" spans="1:8" ht="16.5" customHeight="1" thickBot="1" x14ac:dyDescent="0.25">
      <c r="A120" s="604"/>
      <c r="B120" s="605"/>
      <c r="C120" s="605"/>
      <c r="D120" s="605"/>
      <c r="E120" s="605"/>
      <c r="F120" s="605"/>
      <c r="G120" s="605"/>
      <c r="H120" s="605"/>
    </row>
    <row r="121" spans="1:8" ht="16.5" thickBot="1" x14ac:dyDescent="0.3">
      <c r="A121" s="1411" t="s">
        <v>474</v>
      </c>
      <c r="B121" s="1412"/>
      <c r="C121" s="1411" t="s">
        <v>475</v>
      </c>
      <c r="D121" s="1412"/>
      <c r="E121" s="1411" t="s">
        <v>476</v>
      </c>
      <c r="F121" s="1412"/>
      <c r="G121" s="1411" t="s">
        <v>477</v>
      </c>
      <c r="H121" s="1421"/>
    </row>
    <row r="122" spans="1:8" ht="13.5" outlineLevel="1" thickBot="1" x14ac:dyDescent="0.25">
      <c r="A122" s="583" t="s">
        <v>478</v>
      </c>
      <c r="B122" s="583" t="s">
        <v>479</v>
      </c>
      <c r="C122" s="583" t="s">
        <v>478</v>
      </c>
      <c r="D122" s="583" t="s">
        <v>479</v>
      </c>
      <c r="E122" s="583" t="s">
        <v>478</v>
      </c>
      <c r="F122" s="583" t="s">
        <v>479</v>
      </c>
      <c r="G122" s="583" t="s">
        <v>478</v>
      </c>
      <c r="H122" s="583" t="s">
        <v>479</v>
      </c>
    </row>
    <row r="123" spans="1:8" ht="13.5" outlineLevel="1" x14ac:dyDescent="0.2">
      <c r="A123" s="584" t="s">
        <v>480</v>
      </c>
      <c r="B123" s="606"/>
      <c r="C123" s="584" t="s">
        <v>480</v>
      </c>
      <c r="D123" s="606"/>
      <c r="E123" s="584" t="s">
        <v>480</v>
      </c>
      <c r="F123" s="606"/>
      <c r="G123" s="584" t="s">
        <v>480</v>
      </c>
      <c r="H123" s="607"/>
    </row>
    <row r="124" spans="1:8" ht="13.5" outlineLevel="1" x14ac:dyDescent="0.2">
      <c r="A124" s="584" t="s">
        <v>481</v>
      </c>
      <c r="B124" s="606"/>
      <c r="C124" s="584" t="s">
        <v>481</v>
      </c>
      <c r="D124" s="606"/>
      <c r="E124" s="584" t="s">
        <v>481</v>
      </c>
      <c r="F124" s="606"/>
      <c r="G124" s="584" t="s">
        <v>481</v>
      </c>
      <c r="H124" s="607"/>
    </row>
    <row r="125" spans="1:8" ht="13.5" outlineLevel="1" x14ac:dyDescent="0.2">
      <c r="A125" s="584" t="s">
        <v>482</v>
      </c>
      <c r="B125" s="606"/>
      <c r="C125" s="584" t="s">
        <v>482</v>
      </c>
      <c r="D125" s="606"/>
      <c r="E125" s="584" t="s">
        <v>482</v>
      </c>
      <c r="F125" s="606"/>
      <c r="G125" s="584" t="s">
        <v>482</v>
      </c>
      <c r="H125" s="607"/>
    </row>
    <row r="126" spans="1:8" ht="13.5" outlineLevel="1" x14ac:dyDescent="0.2">
      <c r="A126" s="584" t="s">
        <v>483</v>
      </c>
      <c r="B126" s="606"/>
      <c r="C126" s="584" t="s">
        <v>483</v>
      </c>
      <c r="D126" s="606"/>
      <c r="E126" s="584" t="s">
        <v>483</v>
      </c>
      <c r="F126" s="606"/>
      <c r="G126" s="584" t="s">
        <v>483</v>
      </c>
      <c r="H126" s="607"/>
    </row>
    <row r="127" spans="1:8" ht="13.5" outlineLevel="1" x14ac:dyDescent="0.2">
      <c r="A127" s="584" t="s">
        <v>484</v>
      </c>
      <c r="B127" s="606"/>
      <c r="C127" s="584" t="s">
        <v>484</v>
      </c>
      <c r="D127" s="606"/>
      <c r="E127" s="584" t="s">
        <v>484</v>
      </c>
      <c r="F127" s="606"/>
      <c r="G127" s="584" t="s">
        <v>484</v>
      </c>
      <c r="H127" s="607"/>
    </row>
    <row r="128" spans="1:8" ht="13.5" outlineLevel="1" x14ac:dyDescent="0.2">
      <c r="A128" s="584" t="s">
        <v>485</v>
      </c>
      <c r="B128" s="606"/>
      <c r="C128" s="584" t="s">
        <v>485</v>
      </c>
      <c r="D128" s="606"/>
      <c r="E128" s="584" t="s">
        <v>485</v>
      </c>
      <c r="F128" s="606"/>
      <c r="G128" s="584" t="s">
        <v>485</v>
      </c>
      <c r="H128" s="607"/>
    </row>
    <row r="129" spans="1:8" ht="13.5" outlineLevel="1" x14ac:dyDescent="0.2">
      <c r="A129" s="584" t="s">
        <v>486</v>
      </c>
      <c r="B129" s="606"/>
      <c r="C129" s="584" t="s">
        <v>486</v>
      </c>
      <c r="D129" s="606"/>
      <c r="E129" s="584" t="s">
        <v>486</v>
      </c>
      <c r="F129" s="606"/>
      <c r="G129" s="584" t="s">
        <v>486</v>
      </c>
      <c r="H129" s="607"/>
    </row>
    <row r="130" spans="1:8" ht="13.5" outlineLevel="1" x14ac:dyDescent="0.2">
      <c r="A130" s="584" t="s">
        <v>487</v>
      </c>
      <c r="B130" s="606"/>
      <c r="C130" s="584" t="s">
        <v>487</v>
      </c>
      <c r="D130" s="606"/>
      <c r="E130" s="584" t="s">
        <v>487</v>
      </c>
      <c r="F130" s="606"/>
      <c r="G130" s="584" t="s">
        <v>487</v>
      </c>
      <c r="H130" s="607"/>
    </row>
    <row r="131" spans="1:8" ht="13.5" outlineLevel="1" x14ac:dyDescent="0.2">
      <c r="A131" s="584" t="s">
        <v>488</v>
      </c>
      <c r="B131" s="606"/>
      <c r="C131" s="584" t="s">
        <v>488</v>
      </c>
      <c r="D131" s="606"/>
      <c r="E131" s="584" t="s">
        <v>488</v>
      </c>
      <c r="F131" s="606"/>
      <c r="G131" s="584" t="s">
        <v>488</v>
      </c>
      <c r="H131" s="607"/>
    </row>
    <row r="132" spans="1:8" ht="13.5" outlineLevel="1" x14ac:dyDescent="0.2">
      <c r="A132" s="584" t="s">
        <v>489</v>
      </c>
      <c r="B132" s="606"/>
      <c r="C132" s="584" t="s">
        <v>489</v>
      </c>
      <c r="D132" s="606"/>
      <c r="E132" s="584" t="s">
        <v>489</v>
      </c>
      <c r="F132" s="606"/>
      <c r="G132" s="584" t="s">
        <v>489</v>
      </c>
      <c r="H132" s="607"/>
    </row>
    <row r="133" spans="1:8" ht="13.5" outlineLevel="1" x14ac:dyDescent="0.2">
      <c r="A133" s="584" t="s">
        <v>490</v>
      </c>
      <c r="B133" s="606"/>
      <c r="C133" s="584" t="s">
        <v>490</v>
      </c>
      <c r="D133" s="606"/>
      <c r="E133" s="584" t="s">
        <v>490</v>
      </c>
      <c r="F133" s="606"/>
      <c r="G133" s="584" t="s">
        <v>490</v>
      </c>
      <c r="H133" s="607"/>
    </row>
    <row r="134" spans="1:8" ht="13.5" outlineLevel="1" x14ac:dyDescent="0.2">
      <c r="A134" s="584" t="s">
        <v>491</v>
      </c>
      <c r="B134" s="606"/>
      <c r="C134" s="584" t="s">
        <v>491</v>
      </c>
      <c r="D134" s="606"/>
      <c r="E134" s="584" t="s">
        <v>491</v>
      </c>
      <c r="F134" s="606"/>
      <c r="G134" s="584" t="s">
        <v>491</v>
      </c>
      <c r="H134" s="607"/>
    </row>
    <row r="135" spans="1:8" ht="13.5" outlineLevel="1" x14ac:dyDescent="0.2">
      <c r="A135" s="584" t="s">
        <v>492</v>
      </c>
      <c r="B135" s="606"/>
      <c r="C135" s="584" t="s">
        <v>492</v>
      </c>
      <c r="D135" s="606"/>
      <c r="E135" s="584" t="s">
        <v>492</v>
      </c>
      <c r="F135" s="606"/>
      <c r="G135" s="584" t="s">
        <v>492</v>
      </c>
      <c r="H135" s="607"/>
    </row>
    <row r="136" spans="1:8" ht="14.25" thickBot="1" x14ac:dyDescent="0.3">
      <c r="A136" s="585" t="s">
        <v>493</v>
      </c>
      <c r="B136" s="586">
        <f>SUM(B123:B135)</f>
        <v>0</v>
      </c>
      <c r="C136" s="585" t="s">
        <v>493</v>
      </c>
      <c r="D136" s="586">
        <f>SUM(D123:D135)</f>
        <v>0</v>
      </c>
      <c r="E136" s="585" t="s">
        <v>493</v>
      </c>
      <c r="F136" s="586">
        <f>SUM(F123:F135)</f>
        <v>0</v>
      </c>
      <c r="G136" s="585" t="s">
        <v>493</v>
      </c>
      <c r="H136" s="587">
        <f>SUM(H123:H135)</f>
        <v>0</v>
      </c>
    </row>
    <row r="137" spans="1:8" ht="14.25" thickBot="1" x14ac:dyDescent="0.3">
      <c r="A137" s="1435" t="s">
        <v>494</v>
      </c>
      <c r="B137" s="1436"/>
      <c r="C137" s="1436"/>
      <c r="D137" s="1436"/>
      <c r="E137" s="1436"/>
      <c r="F137" s="1436"/>
      <c r="G137" s="1437"/>
      <c r="H137" s="588">
        <f>IF((B136+D136+F136+H136)&gt;$F$3,"Demasiadas horas asignadas",(B136+D136+F136+H136))</f>
        <v>0</v>
      </c>
    </row>
    <row r="138" spans="1:8" ht="13.5" x14ac:dyDescent="0.25">
      <c r="A138" s="591"/>
      <c r="B138" s="591"/>
      <c r="C138" s="591"/>
      <c r="D138" s="591"/>
      <c r="E138" s="591"/>
      <c r="F138" s="591"/>
      <c r="G138" s="591"/>
      <c r="H138" s="592"/>
    </row>
    <row r="139" spans="1:8" ht="13.5" x14ac:dyDescent="0.25">
      <c r="A139" s="591"/>
      <c r="B139" s="591"/>
      <c r="C139" s="591"/>
      <c r="D139" s="591"/>
      <c r="E139" s="591"/>
      <c r="F139" s="591"/>
      <c r="G139" s="591"/>
      <c r="H139" s="592"/>
    </row>
    <row r="140" spans="1:8" ht="13.5" x14ac:dyDescent="0.25">
      <c r="A140" s="591"/>
      <c r="B140" s="591"/>
      <c r="C140" s="591"/>
      <c r="D140" s="591"/>
      <c r="E140" s="591"/>
      <c r="F140" s="591"/>
      <c r="G140" s="591"/>
      <c r="H140" s="592"/>
    </row>
    <row r="143" spans="1:8" ht="18" x14ac:dyDescent="0.25">
      <c r="B143" s="1425" t="s">
        <v>598</v>
      </c>
      <c r="C143" s="1425"/>
      <c r="D143" s="1425"/>
      <c r="E143" s="1431" t="str">
        <f>A3</f>
        <v>contratado 11</v>
      </c>
      <c r="F143" s="1431"/>
    </row>
    <row r="144" spans="1:8" ht="13.5" thickBot="1" x14ac:dyDescent="0.25">
      <c r="F144" s="567"/>
    </row>
    <row r="145" spans="1:7" ht="16.5" customHeight="1" thickBot="1" x14ac:dyDescent="0.25">
      <c r="A145" s="1438" t="s">
        <v>519</v>
      </c>
      <c r="B145" s="1439"/>
      <c r="C145" s="1439"/>
      <c r="D145" s="1439"/>
      <c r="E145" s="1439"/>
      <c r="F145" s="1439"/>
      <c r="G145" s="1440"/>
    </row>
    <row r="146" spans="1:7" ht="26.25" customHeight="1" outlineLevel="1" thickBot="1" x14ac:dyDescent="0.25">
      <c r="A146" s="1416" t="s">
        <v>496</v>
      </c>
      <c r="B146" s="1417"/>
      <c r="C146" s="1417"/>
      <c r="D146" s="1417"/>
      <c r="E146" s="1418"/>
      <c r="F146" s="593" t="s">
        <v>497</v>
      </c>
      <c r="G146" s="594" t="s">
        <v>495</v>
      </c>
    </row>
    <row r="147" spans="1:7" outlineLevel="1" x14ac:dyDescent="0.2">
      <c r="A147" s="1402"/>
      <c r="B147" s="1403"/>
      <c r="C147" s="1403"/>
      <c r="D147" s="1403"/>
      <c r="E147" s="1404"/>
      <c r="F147" s="608"/>
      <c r="G147" s="595">
        <f>$D$8-F147</f>
        <v>2944.027397260274</v>
      </c>
    </row>
    <row r="148" spans="1:7" outlineLevel="1" x14ac:dyDescent="0.2">
      <c r="A148" s="1413"/>
      <c r="B148" s="1414"/>
      <c r="C148" s="1414"/>
      <c r="D148" s="1414"/>
      <c r="E148" s="1415"/>
      <c r="F148" s="609"/>
      <c r="G148" s="596">
        <f t="shared" ref="G148:G153" si="0">IF(F148&gt;0,(G147-F148), )</f>
        <v>0</v>
      </c>
    </row>
    <row r="149" spans="1:7" outlineLevel="1" x14ac:dyDescent="0.2">
      <c r="A149" s="1413"/>
      <c r="B149" s="1414"/>
      <c r="C149" s="1414"/>
      <c r="D149" s="1414"/>
      <c r="E149" s="1415"/>
      <c r="F149" s="610"/>
      <c r="G149" s="596">
        <f t="shared" si="0"/>
        <v>0</v>
      </c>
    </row>
    <row r="150" spans="1:7" outlineLevel="1" x14ac:dyDescent="0.2">
      <c r="A150" s="1405"/>
      <c r="B150" s="1406"/>
      <c r="C150" s="1406"/>
      <c r="D150" s="1406"/>
      <c r="E150" s="1407"/>
      <c r="F150" s="611"/>
      <c r="G150" s="596">
        <f t="shared" si="0"/>
        <v>0</v>
      </c>
    </row>
    <row r="151" spans="1:7" outlineLevel="1" x14ac:dyDescent="0.2">
      <c r="A151" s="1405"/>
      <c r="B151" s="1406"/>
      <c r="C151" s="1406"/>
      <c r="D151" s="1406"/>
      <c r="E151" s="1407"/>
      <c r="F151" s="612"/>
      <c r="G151" s="596">
        <f t="shared" si="0"/>
        <v>0</v>
      </c>
    </row>
    <row r="152" spans="1:7" outlineLevel="1" x14ac:dyDescent="0.2">
      <c r="A152" s="1432"/>
      <c r="B152" s="1433"/>
      <c r="C152" s="1433"/>
      <c r="D152" s="1433"/>
      <c r="E152" s="1434"/>
      <c r="F152" s="612"/>
      <c r="G152" s="596">
        <f t="shared" si="0"/>
        <v>0</v>
      </c>
    </row>
    <row r="153" spans="1:7" ht="13.5" outlineLevel="1" thickBot="1" x14ac:dyDescent="0.25">
      <c r="A153" s="1428"/>
      <c r="B153" s="1429"/>
      <c r="C153" s="1429"/>
      <c r="D153" s="1429"/>
      <c r="E153" s="1430"/>
      <c r="F153" s="613"/>
      <c r="G153" s="597">
        <f t="shared" si="0"/>
        <v>0</v>
      </c>
    </row>
    <row r="155" spans="1:7" ht="20.25" x14ac:dyDescent="0.3">
      <c r="G155" s="598">
        <f>D8-(SUM(F147:F153))</f>
        <v>2944.027397260274</v>
      </c>
    </row>
  </sheetData>
  <sheetProtection selectLockedCells="1"/>
  <mergeCells count="77">
    <mergeCell ref="A150:E150"/>
    <mergeCell ref="A151:E151"/>
    <mergeCell ref="A152:E152"/>
    <mergeCell ref="A153:E153"/>
    <mergeCell ref="A146:E146"/>
    <mergeCell ref="A147:E147"/>
    <mergeCell ref="A148:E148"/>
    <mergeCell ref="A149:E149"/>
    <mergeCell ref="A137:G137"/>
    <mergeCell ref="B143:D143"/>
    <mergeCell ref="E143:F143"/>
    <mergeCell ref="A145:G145"/>
    <mergeCell ref="A121:B121"/>
    <mergeCell ref="C121:D121"/>
    <mergeCell ref="E121:F121"/>
    <mergeCell ref="G121:H121"/>
    <mergeCell ref="A111:G111"/>
    <mergeCell ref="B115:D115"/>
    <mergeCell ref="E115:F115"/>
    <mergeCell ref="G115:H115"/>
    <mergeCell ref="A95:B95"/>
    <mergeCell ref="C95:D95"/>
    <mergeCell ref="E95:F95"/>
    <mergeCell ref="G95:H95"/>
    <mergeCell ref="A85:G85"/>
    <mergeCell ref="B89:D89"/>
    <mergeCell ref="E89:F89"/>
    <mergeCell ref="G89:H89"/>
    <mergeCell ref="A69:B69"/>
    <mergeCell ref="C69:D69"/>
    <mergeCell ref="E69:F69"/>
    <mergeCell ref="G69:H69"/>
    <mergeCell ref="A59:G59"/>
    <mergeCell ref="B63:D63"/>
    <mergeCell ref="E63:F63"/>
    <mergeCell ref="G63:H63"/>
    <mergeCell ref="G37:H37"/>
    <mergeCell ref="A43:B43"/>
    <mergeCell ref="C43:D43"/>
    <mergeCell ref="E43:F43"/>
    <mergeCell ref="G43:H43"/>
    <mergeCell ref="B35:E35"/>
    <mergeCell ref="B37:D37"/>
    <mergeCell ref="E37:F37"/>
    <mergeCell ref="A19:B19"/>
    <mergeCell ref="A20:B20"/>
    <mergeCell ref="A21:B21"/>
    <mergeCell ref="A22:B22"/>
    <mergeCell ref="A27:A29"/>
    <mergeCell ref="B27:B29"/>
    <mergeCell ref="D6:E6"/>
    <mergeCell ref="A8:A10"/>
    <mergeCell ref="B8:B10"/>
    <mergeCell ref="G9:H9"/>
    <mergeCell ref="A23:B23"/>
    <mergeCell ref="C17:H17"/>
    <mergeCell ref="G13:H13"/>
    <mergeCell ref="A18:B18"/>
    <mergeCell ref="C18:F18"/>
    <mergeCell ref="G18:H18"/>
    <mergeCell ref="A1:H1"/>
    <mergeCell ref="A2:B2"/>
    <mergeCell ref="A3:B3"/>
    <mergeCell ref="D5:E5"/>
    <mergeCell ref="G5:H5"/>
    <mergeCell ref="K28:K29"/>
    <mergeCell ref="L28:L29"/>
    <mergeCell ref="C27:C29"/>
    <mergeCell ref="D27:D29"/>
    <mergeCell ref="E27:E29"/>
    <mergeCell ref="F27:I27"/>
    <mergeCell ref="J27:L27"/>
    <mergeCell ref="F28:F29"/>
    <mergeCell ref="G28:G29"/>
    <mergeCell ref="H28:H29"/>
    <mergeCell ref="I28:I29"/>
    <mergeCell ref="J28:J29"/>
  </mergeCells>
  <phoneticPr fontId="3" type="noConversion"/>
  <conditionalFormatting sqref="G155">
    <cfRule type="cellIs" dxfId="38" priority="3" stopIfTrue="1" operator="greaterThan">
      <formula>0</formula>
    </cfRule>
  </conditionalFormatting>
  <conditionalFormatting sqref="G147:G153">
    <cfRule type="cellIs" dxfId="37" priority="4" stopIfTrue="1" operator="equal">
      <formula>0</formula>
    </cfRule>
  </conditionalFormatting>
  <conditionalFormatting sqref="H8">
    <cfRule type="cellIs" dxfId="36" priority="1" stopIfTrue="1" operator="lessThan">
      <formula>0</formula>
    </cfRule>
    <cfRule type="cellIs" priority="2" stopIfTrue="1" operator="lessThan">
      <formula>0</formula>
    </cfRule>
  </conditionalFormatting>
  <dataValidations count="9">
    <dataValidation type="list" allowBlank="1" showInputMessage="1" showErrorMessage="1" sqref="D6:E6">
      <formula1>"CONTRATO,BECA"</formula1>
    </dataValidation>
    <dataValidation type="list" allowBlank="1" showInputMessage="1" showErrorMessage="1" sqref="E14">
      <formula1>"Propio,Externo"</formula1>
    </dataValidation>
    <dataValidation type="whole" operator="greaterThan" allowBlank="1" showErrorMessage="1" errorTitle="NÚMERO DE HORAS" error="Esta casilla sólo admite números enteros mayores que cero. " promptTitle="Horas imputadas por tarea" prompt="Señale el número de horas totales que se imputan al proyecto para esta tarea y para la persona que se declara." sqref="F147:F153">
      <formula1>0</formula1>
    </dataValidation>
    <dataValidation type="list" allowBlank="1" showInputMessage="1" showErrorMessage="1" sqref="G37:H37 G63:H63 G89:H89 G115:H115">
      <formula1>"PLANIFICACIÓN INICIAL,MODIFICACION 1,MODIFICACIÓN 2,MODIFICACIÓN 3"</formula1>
    </dataValidation>
    <dataValidation type="list" allowBlank="1" showErrorMessage="1" errorTitle="Escoja una tarea de la lista" error="Si la lista de tareas o su carga horaria han cambiado, por favor, comuníquelo a la OTRI-UCM en el 6472." promptTitle="Asignación de tareas" prompt="Declare la tarea de investigación en la que ha participado la persona cuyas horas se declaran. Sólo puede escoger entre las tareas del listado, que coinciden con las declaradas en la solicitud." sqref="A147:E153">
      <formula1>TAREAS</formula1>
    </dataValidation>
    <dataValidation type="list" showInputMessage="1" showErrorMessage="1" sqref="D3">
      <formula1>CATPROF</formula1>
    </dataValidation>
    <dataValidation type="date" operator="lessThanOrEqual" allowBlank="1" showInputMessage="1" showErrorMessage="1" errorTitle="ERROR EN FECHA" error="La fecha de finalización del último trimestre presupuestado no puede superar la del final del proyecto. " sqref="H120">
      <formula1>B14</formula1>
    </dataValidation>
    <dataValidation type="date" operator="greaterThan" allowBlank="1" showInputMessage="1" showErrorMessage="1" errorTitle="ERROR EN FECHA" error="Debe introducir un valor posterior a fecha fin del último trimestre presupuestado_x000a_" sqref="A120 A68 A94">
      <formula1>H42</formula1>
    </dataValidation>
    <dataValidation type="date" operator="greaterThanOrEqual" allowBlank="1" showInputMessage="1" showErrorMessage="1" errorTitle="ERROR EN FECHA " error="Debe introducir una fecha que sea igual o posterior a la fecha de inicio del proyecto" sqref="A42">
      <formula1>B13</formula1>
    </dataValidation>
  </dataValidations>
  <hyperlinks>
    <hyperlink ref="A18:B18" location="'Planificación contratos'!A1" display="Volver a planificación de contratos"/>
  </hyperlinks>
  <pageMargins left="0.75" right="0.75" top="1" bottom="1" header="0" footer="0"/>
  <headerFooter alignWithMargins="0"/>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3"/>
  </sheetPr>
  <dimension ref="A1:J105"/>
  <sheetViews>
    <sheetView showGridLines="0" zoomScale="120" zoomScaleNormal="120" workbookViewId="0">
      <selection activeCell="A14" sqref="A14:J20"/>
    </sheetView>
  </sheetViews>
  <sheetFormatPr baseColWidth="10" defaultRowHeight="12.75" x14ac:dyDescent="0.2"/>
  <sheetData>
    <row r="1" spans="1:10" x14ac:dyDescent="0.2">
      <c r="A1" s="1171" t="s">
        <v>340</v>
      </c>
      <c r="B1" s="1172"/>
      <c r="C1" s="1172"/>
      <c r="D1" s="1172"/>
      <c r="E1" s="1172"/>
      <c r="F1" s="1172"/>
      <c r="G1" s="1172"/>
      <c r="H1" s="1172"/>
      <c r="I1" s="1172"/>
      <c r="J1" s="1172"/>
    </row>
    <row r="2" spans="1:10" x14ac:dyDescent="0.2">
      <c r="A2" s="1172"/>
      <c r="B2" s="1172"/>
      <c r="C2" s="1172"/>
      <c r="D2" s="1172"/>
      <c r="E2" s="1172"/>
      <c r="F2" s="1172"/>
      <c r="G2" s="1172"/>
      <c r="H2" s="1172"/>
      <c r="I2" s="1172"/>
      <c r="J2" s="1172"/>
    </row>
    <row r="3" spans="1:10" x14ac:dyDescent="0.2">
      <c r="A3" s="1172"/>
      <c r="B3" s="1172"/>
      <c r="C3" s="1172"/>
      <c r="D3" s="1172"/>
      <c r="E3" s="1172"/>
      <c r="F3" s="1172"/>
      <c r="G3" s="1172"/>
      <c r="H3" s="1172"/>
      <c r="I3" s="1172"/>
      <c r="J3" s="1172"/>
    </row>
    <row r="4" spans="1:10" x14ac:dyDescent="0.2">
      <c r="A4" s="1172"/>
      <c r="B4" s="1172"/>
      <c r="C4" s="1172"/>
      <c r="D4" s="1172"/>
      <c r="E4" s="1172"/>
      <c r="F4" s="1172"/>
      <c r="G4" s="1172"/>
      <c r="H4" s="1172"/>
      <c r="I4" s="1172"/>
      <c r="J4" s="1172"/>
    </row>
    <row r="5" spans="1:10" x14ac:dyDescent="0.2">
      <c r="A5" s="1172"/>
      <c r="B5" s="1172"/>
      <c r="C5" s="1172"/>
      <c r="D5" s="1172"/>
      <c r="E5" s="1172"/>
      <c r="F5" s="1172"/>
      <c r="G5" s="1172"/>
      <c r="H5" s="1172"/>
      <c r="I5" s="1172"/>
      <c r="J5" s="1172"/>
    </row>
    <row r="6" spans="1:10" x14ac:dyDescent="0.2">
      <c r="A6" s="1172"/>
      <c r="B6" s="1172"/>
      <c r="C6" s="1172"/>
      <c r="D6" s="1172"/>
      <c r="E6" s="1172"/>
      <c r="F6" s="1172"/>
      <c r="G6" s="1172"/>
      <c r="H6" s="1172"/>
      <c r="I6" s="1172"/>
      <c r="J6" s="1172"/>
    </row>
    <row r="7" spans="1:10" x14ac:dyDescent="0.2">
      <c r="A7" s="1172"/>
      <c r="B7" s="1172"/>
      <c r="C7" s="1172"/>
      <c r="D7" s="1172"/>
      <c r="E7" s="1172"/>
      <c r="F7" s="1172"/>
      <c r="G7" s="1172"/>
      <c r="H7" s="1172"/>
      <c r="I7" s="1172"/>
      <c r="J7" s="1172"/>
    </row>
    <row r="8" spans="1:10" x14ac:dyDescent="0.2">
      <c r="A8" s="1172"/>
      <c r="B8" s="1172"/>
      <c r="C8" s="1172"/>
      <c r="D8" s="1172"/>
      <c r="E8" s="1172"/>
      <c r="F8" s="1172"/>
      <c r="G8" s="1172"/>
      <c r="H8" s="1172"/>
      <c r="I8" s="1172"/>
      <c r="J8" s="1172"/>
    </row>
    <row r="9" spans="1:10" ht="105" customHeight="1" x14ac:dyDescent="0.2">
      <c r="A9" s="1172"/>
      <c r="B9" s="1172"/>
      <c r="C9" s="1172"/>
      <c r="D9" s="1172"/>
      <c r="E9" s="1172"/>
      <c r="F9" s="1172"/>
      <c r="G9" s="1172"/>
      <c r="H9" s="1172"/>
      <c r="I9" s="1172"/>
      <c r="J9" s="1172"/>
    </row>
    <row r="10" spans="1:10" ht="39" customHeight="1" thickBot="1" x14ac:dyDescent="0.25"/>
    <row r="11" spans="1:10" ht="25.5" customHeight="1" thickBot="1" x14ac:dyDescent="0.25">
      <c r="A11" s="971" t="s">
        <v>304</v>
      </c>
      <c r="B11" s="972"/>
      <c r="C11" s="972"/>
      <c r="D11" s="972"/>
      <c r="E11" s="972"/>
      <c r="F11" s="972"/>
      <c r="G11" s="972"/>
      <c r="H11" s="972"/>
      <c r="I11" s="972"/>
      <c r="J11" s="973"/>
    </row>
    <row r="12" spans="1:10" x14ac:dyDescent="0.2">
      <c r="A12" s="954" t="s">
        <v>305</v>
      </c>
      <c r="B12" s="955"/>
      <c r="C12" s="955"/>
      <c r="D12" s="955"/>
      <c r="E12" s="955"/>
      <c r="F12" s="955"/>
      <c r="G12" s="955"/>
      <c r="H12" s="955"/>
      <c r="I12" s="955"/>
      <c r="J12" s="956"/>
    </row>
    <row r="13" spans="1:10" x14ac:dyDescent="0.2">
      <c r="A13" s="985" t="s">
        <v>306</v>
      </c>
      <c r="B13" s="986"/>
      <c r="C13" s="986"/>
      <c r="D13" s="986"/>
      <c r="E13" s="986"/>
      <c r="F13" s="986"/>
      <c r="G13" s="986"/>
      <c r="H13" s="986"/>
      <c r="I13" s="986"/>
      <c r="J13" s="987"/>
    </row>
    <row r="14" spans="1:10" x14ac:dyDescent="0.2">
      <c r="A14" s="1164"/>
      <c r="B14" s="1165"/>
      <c r="C14" s="1165"/>
      <c r="D14" s="1165"/>
      <c r="E14" s="1165"/>
      <c r="F14" s="1165"/>
      <c r="G14" s="1165"/>
      <c r="H14" s="1165"/>
      <c r="I14" s="1165"/>
      <c r="J14" s="1166"/>
    </row>
    <row r="15" spans="1:10" x14ac:dyDescent="0.2">
      <c r="A15" s="1164"/>
      <c r="B15" s="1165"/>
      <c r="C15" s="1165"/>
      <c r="D15" s="1165"/>
      <c r="E15" s="1165"/>
      <c r="F15" s="1165"/>
      <c r="G15" s="1165"/>
      <c r="H15" s="1165"/>
      <c r="I15" s="1165"/>
      <c r="J15" s="1166"/>
    </row>
    <row r="16" spans="1:10" x14ac:dyDescent="0.2">
      <c r="A16" s="1164"/>
      <c r="B16" s="1165"/>
      <c r="C16" s="1165"/>
      <c r="D16" s="1165"/>
      <c r="E16" s="1165"/>
      <c r="F16" s="1165"/>
      <c r="G16" s="1165"/>
      <c r="H16" s="1165"/>
      <c r="I16" s="1165"/>
      <c r="J16" s="1166"/>
    </row>
    <row r="17" spans="1:10" x14ac:dyDescent="0.2">
      <c r="A17" s="1164"/>
      <c r="B17" s="1165"/>
      <c r="C17" s="1165"/>
      <c r="D17" s="1165"/>
      <c r="E17" s="1165"/>
      <c r="F17" s="1165"/>
      <c r="G17" s="1165"/>
      <c r="H17" s="1165"/>
      <c r="I17" s="1165"/>
      <c r="J17" s="1166"/>
    </row>
    <row r="18" spans="1:10" x14ac:dyDescent="0.2">
      <c r="A18" s="1164"/>
      <c r="B18" s="1165"/>
      <c r="C18" s="1165"/>
      <c r="D18" s="1165"/>
      <c r="E18" s="1165"/>
      <c r="F18" s="1165"/>
      <c r="G18" s="1165"/>
      <c r="H18" s="1165"/>
      <c r="I18" s="1165"/>
      <c r="J18" s="1166"/>
    </row>
    <row r="19" spans="1:10" x14ac:dyDescent="0.2">
      <c r="A19" s="1164"/>
      <c r="B19" s="1165"/>
      <c r="C19" s="1165"/>
      <c r="D19" s="1165"/>
      <c r="E19" s="1165"/>
      <c r="F19" s="1165"/>
      <c r="G19" s="1165"/>
      <c r="H19" s="1165"/>
      <c r="I19" s="1165"/>
      <c r="J19" s="1166"/>
    </row>
    <row r="20" spans="1:10" x14ac:dyDescent="0.2">
      <c r="A20" s="1164"/>
      <c r="B20" s="1165"/>
      <c r="C20" s="1165"/>
      <c r="D20" s="1165"/>
      <c r="E20" s="1165"/>
      <c r="F20" s="1165"/>
      <c r="G20" s="1165"/>
      <c r="H20" s="1165"/>
      <c r="I20" s="1165"/>
      <c r="J20" s="1166"/>
    </row>
    <row r="21" spans="1:10" ht="13.5" thickBot="1" x14ac:dyDescent="0.25">
      <c r="A21" s="1167" t="s">
        <v>303</v>
      </c>
      <c r="B21" s="1168"/>
      <c r="C21" s="1169"/>
      <c r="D21" s="1169"/>
      <c r="E21" s="1169"/>
      <c r="F21" s="1169"/>
      <c r="G21" s="1169"/>
      <c r="H21" s="1169"/>
      <c r="I21" s="1169"/>
      <c r="J21" s="1170"/>
    </row>
    <row r="22" spans="1:10" ht="13.5" thickBot="1" x14ac:dyDescent="0.25"/>
    <row r="23" spans="1:10" ht="25.5" customHeight="1" thickBot="1" x14ac:dyDescent="0.25">
      <c r="A23" s="971" t="s">
        <v>307</v>
      </c>
      <c r="B23" s="972"/>
      <c r="C23" s="972"/>
      <c r="D23" s="972"/>
      <c r="E23" s="972"/>
      <c r="F23" s="972"/>
      <c r="G23" s="972"/>
      <c r="H23" s="972"/>
      <c r="I23" s="972"/>
      <c r="J23" s="973"/>
    </row>
    <row r="24" spans="1:10" x14ac:dyDescent="0.2">
      <c r="A24" s="954" t="s">
        <v>308</v>
      </c>
      <c r="B24" s="955"/>
      <c r="C24" s="955"/>
      <c r="D24" s="955"/>
      <c r="E24" s="955"/>
      <c r="F24" s="955"/>
      <c r="G24" s="955"/>
      <c r="H24" s="955"/>
      <c r="I24" s="955"/>
      <c r="J24" s="956"/>
    </row>
    <row r="25" spans="1:10" x14ac:dyDescent="0.2">
      <c r="A25" s="985" t="s">
        <v>306</v>
      </c>
      <c r="B25" s="986"/>
      <c r="C25" s="986"/>
      <c r="D25" s="986"/>
      <c r="E25" s="986"/>
      <c r="F25" s="986"/>
      <c r="G25" s="986"/>
      <c r="H25" s="986"/>
      <c r="I25" s="986"/>
      <c r="J25" s="987"/>
    </row>
    <row r="26" spans="1:10" x14ac:dyDescent="0.2">
      <c r="A26" s="1164"/>
      <c r="B26" s="1165"/>
      <c r="C26" s="1165"/>
      <c r="D26" s="1165"/>
      <c r="E26" s="1165"/>
      <c r="F26" s="1165"/>
      <c r="G26" s="1165"/>
      <c r="H26" s="1165"/>
      <c r="I26" s="1165"/>
      <c r="J26" s="1166"/>
    </row>
    <row r="27" spans="1:10" x14ac:dyDescent="0.2">
      <c r="A27" s="1164"/>
      <c r="B27" s="1165"/>
      <c r="C27" s="1165"/>
      <c r="D27" s="1165"/>
      <c r="E27" s="1165"/>
      <c r="F27" s="1165"/>
      <c r="G27" s="1165"/>
      <c r="H27" s="1165"/>
      <c r="I27" s="1165"/>
      <c r="J27" s="1166"/>
    </row>
    <row r="28" spans="1:10" x14ac:dyDescent="0.2">
      <c r="A28" s="1164"/>
      <c r="B28" s="1165"/>
      <c r="C28" s="1165"/>
      <c r="D28" s="1165"/>
      <c r="E28" s="1165"/>
      <c r="F28" s="1165"/>
      <c r="G28" s="1165"/>
      <c r="H28" s="1165"/>
      <c r="I28" s="1165"/>
      <c r="J28" s="1166"/>
    </row>
    <row r="29" spans="1:10" x14ac:dyDescent="0.2">
      <c r="A29" s="1164"/>
      <c r="B29" s="1165"/>
      <c r="C29" s="1165"/>
      <c r="D29" s="1165"/>
      <c r="E29" s="1165"/>
      <c r="F29" s="1165"/>
      <c r="G29" s="1165"/>
      <c r="H29" s="1165"/>
      <c r="I29" s="1165"/>
      <c r="J29" s="1166"/>
    </row>
    <row r="30" spans="1:10" x14ac:dyDescent="0.2">
      <c r="A30" s="1164"/>
      <c r="B30" s="1165"/>
      <c r="C30" s="1165"/>
      <c r="D30" s="1165"/>
      <c r="E30" s="1165"/>
      <c r="F30" s="1165"/>
      <c r="G30" s="1165"/>
      <c r="H30" s="1165"/>
      <c r="I30" s="1165"/>
      <c r="J30" s="1166"/>
    </row>
    <row r="31" spans="1:10" x14ac:dyDescent="0.2">
      <c r="A31" s="1164"/>
      <c r="B31" s="1165"/>
      <c r="C31" s="1165"/>
      <c r="D31" s="1165"/>
      <c r="E31" s="1165"/>
      <c r="F31" s="1165"/>
      <c r="G31" s="1165"/>
      <c r="H31" s="1165"/>
      <c r="I31" s="1165"/>
      <c r="J31" s="1166"/>
    </row>
    <row r="32" spans="1:10" x14ac:dyDescent="0.2">
      <c r="A32" s="1164"/>
      <c r="B32" s="1165"/>
      <c r="C32" s="1165"/>
      <c r="D32" s="1165"/>
      <c r="E32" s="1165"/>
      <c r="F32" s="1165"/>
      <c r="G32" s="1165"/>
      <c r="H32" s="1165"/>
      <c r="I32" s="1165"/>
      <c r="J32" s="1166"/>
    </row>
    <row r="33" spans="1:10" ht="13.5" thickBot="1" x14ac:dyDescent="0.25">
      <c r="A33" s="1167" t="s">
        <v>303</v>
      </c>
      <c r="B33" s="1168"/>
      <c r="C33" s="1169"/>
      <c r="D33" s="1169"/>
      <c r="E33" s="1169"/>
      <c r="F33" s="1169"/>
      <c r="G33" s="1169"/>
      <c r="H33" s="1169"/>
      <c r="I33" s="1169"/>
      <c r="J33" s="1170"/>
    </row>
    <row r="34" spans="1:10" ht="13.5" thickBot="1" x14ac:dyDescent="0.25"/>
    <row r="35" spans="1:10" ht="25.5" customHeight="1" thickBot="1" x14ac:dyDescent="0.25">
      <c r="A35" s="971" t="s">
        <v>650</v>
      </c>
      <c r="B35" s="972"/>
      <c r="C35" s="972"/>
      <c r="D35" s="972"/>
      <c r="E35" s="972"/>
      <c r="F35" s="972"/>
      <c r="G35" s="972"/>
      <c r="H35" s="972"/>
      <c r="I35" s="972"/>
      <c r="J35" s="973"/>
    </row>
    <row r="36" spans="1:10" x14ac:dyDescent="0.2">
      <c r="A36" s="954" t="s">
        <v>309</v>
      </c>
      <c r="B36" s="955"/>
      <c r="C36" s="955"/>
      <c r="D36" s="955"/>
      <c r="E36" s="955"/>
      <c r="F36" s="955"/>
      <c r="G36" s="955"/>
      <c r="H36" s="955"/>
      <c r="I36" s="955"/>
      <c r="J36" s="956"/>
    </row>
    <row r="37" spans="1:10" x14ac:dyDescent="0.2">
      <c r="A37" s="985" t="s">
        <v>306</v>
      </c>
      <c r="B37" s="986"/>
      <c r="C37" s="986"/>
      <c r="D37" s="986"/>
      <c r="E37" s="986"/>
      <c r="F37" s="986"/>
      <c r="G37" s="986"/>
      <c r="H37" s="986"/>
      <c r="I37" s="986"/>
      <c r="J37" s="987"/>
    </row>
    <row r="38" spans="1:10" x14ac:dyDescent="0.2">
      <c r="A38" s="1164"/>
      <c r="B38" s="1165"/>
      <c r="C38" s="1165"/>
      <c r="D38" s="1165"/>
      <c r="E38" s="1165"/>
      <c r="F38" s="1165"/>
      <c r="G38" s="1165"/>
      <c r="H38" s="1165"/>
      <c r="I38" s="1165"/>
      <c r="J38" s="1166"/>
    </row>
    <row r="39" spans="1:10" x14ac:dyDescent="0.2">
      <c r="A39" s="1164"/>
      <c r="B39" s="1165"/>
      <c r="C39" s="1165"/>
      <c r="D39" s="1165"/>
      <c r="E39" s="1165"/>
      <c r="F39" s="1165"/>
      <c r="G39" s="1165"/>
      <c r="H39" s="1165"/>
      <c r="I39" s="1165"/>
      <c r="J39" s="1166"/>
    </row>
    <row r="40" spans="1:10" x14ac:dyDescent="0.2">
      <c r="A40" s="1164"/>
      <c r="B40" s="1165"/>
      <c r="C40" s="1165"/>
      <c r="D40" s="1165"/>
      <c r="E40" s="1165"/>
      <c r="F40" s="1165"/>
      <c r="G40" s="1165"/>
      <c r="H40" s="1165"/>
      <c r="I40" s="1165"/>
      <c r="J40" s="1166"/>
    </row>
    <row r="41" spans="1:10" x14ac:dyDescent="0.2">
      <c r="A41" s="1164"/>
      <c r="B41" s="1165"/>
      <c r="C41" s="1165"/>
      <c r="D41" s="1165"/>
      <c r="E41" s="1165"/>
      <c r="F41" s="1165"/>
      <c r="G41" s="1165"/>
      <c r="H41" s="1165"/>
      <c r="I41" s="1165"/>
      <c r="J41" s="1166"/>
    </row>
    <row r="42" spans="1:10" x14ac:dyDescent="0.2">
      <c r="A42" s="1164"/>
      <c r="B42" s="1165"/>
      <c r="C42" s="1165"/>
      <c r="D42" s="1165"/>
      <c r="E42" s="1165"/>
      <c r="F42" s="1165"/>
      <c r="G42" s="1165"/>
      <c r="H42" s="1165"/>
      <c r="I42" s="1165"/>
      <c r="J42" s="1166"/>
    </row>
    <row r="43" spans="1:10" x14ac:dyDescent="0.2">
      <c r="A43" s="1164"/>
      <c r="B43" s="1165"/>
      <c r="C43" s="1165"/>
      <c r="D43" s="1165"/>
      <c r="E43" s="1165"/>
      <c r="F43" s="1165"/>
      <c r="G43" s="1165"/>
      <c r="H43" s="1165"/>
      <c r="I43" s="1165"/>
      <c r="J43" s="1166"/>
    </row>
    <row r="44" spans="1:10" x14ac:dyDescent="0.2">
      <c r="A44" s="1164"/>
      <c r="B44" s="1165"/>
      <c r="C44" s="1165"/>
      <c r="D44" s="1165"/>
      <c r="E44" s="1165"/>
      <c r="F44" s="1165"/>
      <c r="G44" s="1165"/>
      <c r="H44" s="1165"/>
      <c r="I44" s="1165"/>
      <c r="J44" s="1166"/>
    </row>
    <row r="45" spans="1:10" ht="13.5" thickBot="1" x14ac:dyDescent="0.25">
      <c r="A45" s="1167" t="s">
        <v>303</v>
      </c>
      <c r="B45" s="1168"/>
      <c r="C45" s="1169"/>
      <c r="D45" s="1169"/>
      <c r="E45" s="1169"/>
      <c r="F45" s="1169"/>
      <c r="G45" s="1169"/>
      <c r="H45" s="1169"/>
      <c r="I45" s="1169"/>
      <c r="J45" s="1170"/>
    </row>
    <row r="46" spans="1:10" ht="13.5" thickBot="1" x14ac:dyDescent="0.25"/>
    <row r="47" spans="1:10" ht="25.5" customHeight="1" thickBot="1" x14ac:dyDescent="0.25">
      <c r="A47" s="971" t="s">
        <v>310</v>
      </c>
      <c r="B47" s="972"/>
      <c r="C47" s="972"/>
      <c r="D47" s="972"/>
      <c r="E47" s="972"/>
      <c r="F47" s="972"/>
      <c r="G47" s="972"/>
      <c r="H47" s="972"/>
      <c r="I47" s="972"/>
      <c r="J47" s="973"/>
    </row>
    <row r="48" spans="1:10" x14ac:dyDescent="0.2">
      <c r="A48" s="954" t="s">
        <v>311</v>
      </c>
      <c r="B48" s="955"/>
      <c r="C48" s="955"/>
      <c r="D48" s="955"/>
      <c r="E48" s="955"/>
      <c r="F48" s="955"/>
      <c r="G48" s="955"/>
      <c r="H48" s="955"/>
      <c r="I48" s="955"/>
      <c r="J48" s="956"/>
    </row>
    <row r="49" spans="1:10" x14ac:dyDescent="0.2">
      <c r="A49" s="985" t="s">
        <v>306</v>
      </c>
      <c r="B49" s="986"/>
      <c r="C49" s="986"/>
      <c r="D49" s="986"/>
      <c r="E49" s="986"/>
      <c r="F49" s="986"/>
      <c r="G49" s="986"/>
      <c r="H49" s="986"/>
      <c r="I49" s="986"/>
      <c r="J49" s="987"/>
    </row>
    <row r="50" spans="1:10" x14ac:dyDescent="0.2">
      <c r="A50" s="1164"/>
      <c r="B50" s="1165"/>
      <c r="C50" s="1165"/>
      <c r="D50" s="1165"/>
      <c r="E50" s="1165"/>
      <c r="F50" s="1165"/>
      <c r="G50" s="1165"/>
      <c r="H50" s="1165"/>
      <c r="I50" s="1165"/>
      <c r="J50" s="1166"/>
    </row>
    <row r="51" spans="1:10" x14ac:dyDescent="0.2">
      <c r="A51" s="1164"/>
      <c r="B51" s="1165"/>
      <c r="C51" s="1165"/>
      <c r="D51" s="1165"/>
      <c r="E51" s="1165"/>
      <c r="F51" s="1165"/>
      <c r="G51" s="1165"/>
      <c r="H51" s="1165"/>
      <c r="I51" s="1165"/>
      <c r="J51" s="1166"/>
    </row>
    <row r="52" spans="1:10" x14ac:dyDescent="0.2">
      <c r="A52" s="1164"/>
      <c r="B52" s="1165"/>
      <c r="C52" s="1165"/>
      <c r="D52" s="1165"/>
      <c r="E52" s="1165"/>
      <c r="F52" s="1165"/>
      <c r="G52" s="1165"/>
      <c r="H52" s="1165"/>
      <c r="I52" s="1165"/>
      <c r="J52" s="1166"/>
    </row>
    <row r="53" spans="1:10" x14ac:dyDescent="0.2">
      <c r="A53" s="1164"/>
      <c r="B53" s="1165"/>
      <c r="C53" s="1165"/>
      <c r="D53" s="1165"/>
      <c r="E53" s="1165"/>
      <c r="F53" s="1165"/>
      <c r="G53" s="1165"/>
      <c r="H53" s="1165"/>
      <c r="I53" s="1165"/>
      <c r="J53" s="1166"/>
    </row>
    <row r="54" spans="1:10" x14ac:dyDescent="0.2">
      <c r="A54" s="1164"/>
      <c r="B54" s="1165"/>
      <c r="C54" s="1165"/>
      <c r="D54" s="1165"/>
      <c r="E54" s="1165"/>
      <c r="F54" s="1165"/>
      <c r="G54" s="1165"/>
      <c r="H54" s="1165"/>
      <c r="I54" s="1165"/>
      <c r="J54" s="1166"/>
    </row>
    <row r="55" spans="1:10" x14ac:dyDescent="0.2">
      <c r="A55" s="1164"/>
      <c r="B55" s="1165"/>
      <c r="C55" s="1165"/>
      <c r="D55" s="1165"/>
      <c r="E55" s="1165"/>
      <c r="F55" s="1165"/>
      <c r="G55" s="1165"/>
      <c r="H55" s="1165"/>
      <c r="I55" s="1165"/>
      <c r="J55" s="1166"/>
    </row>
    <row r="56" spans="1:10" x14ac:dyDescent="0.2">
      <c r="A56" s="1164"/>
      <c r="B56" s="1165"/>
      <c r="C56" s="1165"/>
      <c r="D56" s="1165"/>
      <c r="E56" s="1165"/>
      <c r="F56" s="1165"/>
      <c r="G56" s="1165"/>
      <c r="H56" s="1165"/>
      <c r="I56" s="1165"/>
      <c r="J56" s="1166"/>
    </row>
    <row r="57" spans="1:10" ht="13.5" thickBot="1" x14ac:dyDescent="0.25">
      <c r="A57" s="1167" t="s">
        <v>303</v>
      </c>
      <c r="B57" s="1168"/>
      <c r="C57" s="1169"/>
      <c r="D57" s="1169"/>
      <c r="E57" s="1169"/>
      <c r="F57" s="1169"/>
      <c r="G57" s="1169"/>
      <c r="H57" s="1169"/>
      <c r="I57" s="1169"/>
      <c r="J57" s="1170"/>
    </row>
    <row r="58" spans="1:10" ht="13.5" thickBot="1" x14ac:dyDescent="0.25"/>
    <row r="59" spans="1:10" ht="13.5" thickBot="1" x14ac:dyDescent="0.25">
      <c r="A59" s="971" t="s">
        <v>668</v>
      </c>
      <c r="B59" s="972"/>
      <c r="C59" s="972"/>
      <c r="D59" s="972"/>
      <c r="E59" s="972"/>
      <c r="F59" s="972"/>
      <c r="G59" s="972"/>
      <c r="H59" s="972"/>
      <c r="I59" s="972"/>
      <c r="J59" s="973"/>
    </row>
    <row r="60" spans="1:10" ht="25.5" customHeight="1" x14ac:dyDescent="0.2">
      <c r="A60" s="954" t="s">
        <v>301</v>
      </c>
      <c r="B60" s="955"/>
      <c r="C60" s="955"/>
      <c r="D60" s="955"/>
      <c r="E60" s="955"/>
      <c r="F60" s="955"/>
      <c r="G60" s="955"/>
      <c r="H60" s="955"/>
      <c r="I60" s="955"/>
      <c r="J60" s="956"/>
    </row>
    <row r="61" spans="1:10" x14ac:dyDescent="0.2">
      <c r="A61" s="985" t="s">
        <v>302</v>
      </c>
      <c r="B61" s="986"/>
      <c r="C61" s="986"/>
      <c r="D61" s="986"/>
      <c r="E61" s="986"/>
      <c r="F61" s="986"/>
      <c r="G61" s="986"/>
      <c r="H61" s="986"/>
      <c r="I61" s="986"/>
      <c r="J61" s="987"/>
    </row>
    <row r="62" spans="1:10" x14ac:dyDescent="0.2">
      <c r="A62" s="1164"/>
      <c r="B62" s="1165"/>
      <c r="C62" s="1165"/>
      <c r="D62" s="1165"/>
      <c r="E62" s="1165"/>
      <c r="F62" s="1165"/>
      <c r="G62" s="1165"/>
      <c r="H62" s="1165"/>
      <c r="I62" s="1165"/>
      <c r="J62" s="1166"/>
    </row>
    <row r="63" spans="1:10" x14ac:dyDescent="0.2">
      <c r="A63" s="1164"/>
      <c r="B63" s="1165"/>
      <c r="C63" s="1165"/>
      <c r="D63" s="1165"/>
      <c r="E63" s="1165"/>
      <c r="F63" s="1165"/>
      <c r="G63" s="1165"/>
      <c r="H63" s="1165"/>
      <c r="I63" s="1165"/>
      <c r="J63" s="1166"/>
    </row>
    <row r="64" spans="1:10" x14ac:dyDescent="0.2">
      <c r="A64" s="1164"/>
      <c r="B64" s="1165"/>
      <c r="C64" s="1165"/>
      <c r="D64" s="1165"/>
      <c r="E64" s="1165"/>
      <c r="F64" s="1165"/>
      <c r="G64" s="1165"/>
      <c r="H64" s="1165"/>
      <c r="I64" s="1165"/>
      <c r="J64" s="1166"/>
    </row>
    <row r="65" spans="1:10" x14ac:dyDescent="0.2">
      <c r="A65" s="1164"/>
      <c r="B65" s="1165"/>
      <c r="C65" s="1165"/>
      <c r="D65" s="1165"/>
      <c r="E65" s="1165"/>
      <c r="F65" s="1165"/>
      <c r="G65" s="1165"/>
      <c r="H65" s="1165"/>
      <c r="I65" s="1165"/>
      <c r="J65" s="1166"/>
    </row>
    <row r="66" spans="1:10" x14ac:dyDescent="0.2">
      <c r="A66" s="1164"/>
      <c r="B66" s="1165"/>
      <c r="C66" s="1165"/>
      <c r="D66" s="1165"/>
      <c r="E66" s="1165"/>
      <c r="F66" s="1165"/>
      <c r="G66" s="1165"/>
      <c r="H66" s="1165"/>
      <c r="I66" s="1165"/>
      <c r="J66" s="1166"/>
    </row>
    <row r="67" spans="1:10" x14ac:dyDescent="0.2">
      <c r="A67" s="1164"/>
      <c r="B67" s="1165"/>
      <c r="C67" s="1165"/>
      <c r="D67" s="1165"/>
      <c r="E67" s="1165"/>
      <c r="F67" s="1165"/>
      <c r="G67" s="1165"/>
      <c r="H67" s="1165"/>
      <c r="I67" s="1165"/>
      <c r="J67" s="1166"/>
    </row>
    <row r="68" spans="1:10" x14ac:dyDescent="0.2">
      <c r="A68" s="1164"/>
      <c r="B68" s="1165"/>
      <c r="C68" s="1165"/>
      <c r="D68" s="1165"/>
      <c r="E68" s="1165"/>
      <c r="F68" s="1165"/>
      <c r="G68" s="1165"/>
      <c r="H68" s="1165"/>
      <c r="I68" s="1165"/>
      <c r="J68" s="1166"/>
    </row>
    <row r="69" spans="1:10" ht="13.5" thickBot="1" x14ac:dyDescent="0.25">
      <c r="A69" s="1167" t="s">
        <v>303</v>
      </c>
      <c r="B69" s="1168"/>
      <c r="C69" s="1169"/>
      <c r="D69" s="1169"/>
      <c r="E69" s="1169"/>
      <c r="F69" s="1169"/>
      <c r="G69" s="1169"/>
      <c r="H69" s="1169"/>
      <c r="I69" s="1169"/>
      <c r="J69" s="1170"/>
    </row>
    <row r="70" spans="1:10" ht="13.5" thickBot="1" x14ac:dyDescent="0.25"/>
    <row r="71" spans="1:10" ht="25.5" customHeight="1" thickBot="1" x14ac:dyDescent="0.25">
      <c r="A71" s="971" t="s">
        <v>644</v>
      </c>
      <c r="B71" s="972"/>
      <c r="C71" s="972"/>
      <c r="D71" s="972"/>
      <c r="E71" s="972"/>
      <c r="F71" s="972"/>
      <c r="G71" s="972"/>
      <c r="H71" s="972"/>
      <c r="I71" s="972"/>
      <c r="J71" s="973"/>
    </row>
    <row r="72" spans="1:10" x14ac:dyDescent="0.2">
      <c r="A72" s="954" t="s">
        <v>312</v>
      </c>
      <c r="B72" s="955"/>
      <c r="C72" s="955"/>
      <c r="D72" s="955"/>
      <c r="E72" s="955"/>
      <c r="F72" s="955"/>
      <c r="G72" s="955"/>
      <c r="H72" s="955"/>
      <c r="I72" s="955"/>
      <c r="J72" s="956"/>
    </row>
    <row r="73" spans="1:10" x14ac:dyDescent="0.2">
      <c r="A73" s="985" t="s">
        <v>306</v>
      </c>
      <c r="B73" s="986"/>
      <c r="C73" s="986"/>
      <c r="D73" s="986"/>
      <c r="E73" s="986"/>
      <c r="F73" s="986"/>
      <c r="G73" s="986"/>
      <c r="H73" s="986"/>
      <c r="I73" s="986"/>
      <c r="J73" s="987"/>
    </row>
    <row r="74" spans="1:10" x14ac:dyDescent="0.2">
      <c r="A74" s="1164"/>
      <c r="B74" s="1165"/>
      <c r="C74" s="1165"/>
      <c r="D74" s="1165"/>
      <c r="E74" s="1165"/>
      <c r="F74" s="1165"/>
      <c r="G74" s="1165"/>
      <c r="H74" s="1165"/>
      <c r="I74" s="1165"/>
      <c r="J74" s="1166"/>
    </row>
    <row r="75" spans="1:10" x14ac:dyDescent="0.2">
      <c r="A75" s="1164"/>
      <c r="B75" s="1165"/>
      <c r="C75" s="1165"/>
      <c r="D75" s="1165"/>
      <c r="E75" s="1165"/>
      <c r="F75" s="1165"/>
      <c r="G75" s="1165"/>
      <c r="H75" s="1165"/>
      <c r="I75" s="1165"/>
      <c r="J75" s="1166"/>
    </row>
    <row r="76" spans="1:10" x14ac:dyDescent="0.2">
      <c r="A76" s="1164"/>
      <c r="B76" s="1165"/>
      <c r="C76" s="1165"/>
      <c r="D76" s="1165"/>
      <c r="E76" s="1165"/>
      <c r="F76" s="1165"/>
      <c r="G76" s="1165"/>
      <c r="H76" s="1165"/>
      <c r="I76" s="1165"/>
      <c r="J76" s="1166"/>
    </row>
    <row r="77" spans="1:10" x14ac:dyDescent="0.2">
      <c r="A77" s="1164"/>
      <c r="B77" s="1165"/>
      <c r="C77" s="1165"/>
      <c r="D77" s="1165"/>
      <c r="E77" s="1165"/>
      <c r="F77" s="1165"/>
      <c r="G77" s="1165"/>
      <c r="H77" s="1165"/>
      <c r="I77" s="1165"/>
      <c r="J77" s="1166"/>
    </row>
    <row r="78" spans="1:10" x14ac:dyDescent="0.2">
      <c r="A78" s="1164"/>
      <c r="B78" s="1165"/>
      <c r="C78" s="1165"/>
      <c r="D78" s="1165"/>
      <c r="E78" s="1165"/>
      <c r="F78" s="1165"/>
      <c r="G78" s="1165"/>
      <c r="H78" s="1165"/>
      <c r="I78" s="1165"/>
      <c r="J78" s="1166"/>
    </row>
    <row r="79" spans="1:10" x14ac:dyDescent="0.2">
      <c r="A79" s="1164"/>
      <c r="B79" s="1165"/>
      <c r="C79" s="1165"/>
      <c r="D79" s="1165"/>
      <c r="E79" s="1165"/>
      <c r="F79" s="1165"/>
      <c r="G79" s="1165"/>
      <c r="H79" s="1165"/>
      <c r="I79" s="1165"/>
      <c r="J79" s="1166"/>
    </row>
    <row r="80" spans="1:10" x14ac:dyDescent="0.2">
      <c r="A80" s="1164"/>
      <c r="B80" s="1165"/>
      <c r="C80" s="1165"/>
      <c r="D80" s="1165"/>
      <c r="E80" s="1165"/>
      <c r="F80" s="1165"/>
      <c r="G80" s="1165"/>
      <c r="H80" s="1165"/>
      <c r="I80" s="1165"/>
      <c r="J80" s="1166"/>
    </row>
    <row r="81" spans="1:10" ht="13.5" thickBot="1" x14ac:dyDescent="0.25">
      <c r="A81" s="1167" t="s">
        <v>303</v>
      </c>
      <c r="B81" s="1168"/>
      <c r="C81" s="1169"/>
      <c r="D81" s="1169"/>
      <c r="E81" s="1169"/>
      <c r="F81" s="1169"/>
      <c r="G81" s="1169"/>
      <c r="H81" s="1169"/>
      <c r="I81" s="1169"/>
      <c r="J81" s="1170"/>
    </row>
    <row r="82" spans="1:10" ht="13.5" thickBot="1" x14ac:dyDescent="0.25"/>
    <row r="83" spans="1:10" ht="25.5" customHeight="1" thickBot="1" x14ac:dyDescent="0.25">
      <c r="A83" s="971" t="s">
        <v>647</v>
      </c>
      <c r="B83" s="972"/>
      <c r="C83" s="972"/>
      <c r="D83" s="972"/>
      <c r="E83" s="972"/>
      <c r="F83" s="972"/>
      <c r="G83" s="972"/>
      <c r="H83" s="972"/>
      <c r="I83" s="972"/>
      <c r="J83" s="973"/>
    </row>
    <row r="84" spans="1:10" x14ac:dyDescent="0.2">
      <c r="A84" s="954" t="s">
        <v>313</v>
      </c>
      <c r="B84" s="955"/>
      <c r="C84" s="955"/>
      <c r="D84" s="955"/>
      <c r="E84" s="955"/>
      <c r="F84" s="955"/>
      <c r="G84" s="955"/>
      <c r="H84" s="955"/>
      <c r="I84" s="955"/>
      <c r="J84" s="956"/>
    </row>
    <row r="85" spans="1:10" x14ac:dyDescent="0.2">
      <c r="A85" s="985" t="s">
        <v>306</v>
      </c>
      <c r="B85" s="986"/>
      <c r="C85" s="986"/>
      <c r="D85" s="986"/>
      <c r="E85" s="986"/>
      <c r="F85" s="986"/>
      <c r="G85" s="986"/>
      <c r="H85" s="986"/>
      <c r="I85" s="986"/>
      <c r="J85" s="987"/>
    </row>
    <row r="86" spans="1:10" x14ac:dyDescent="0.2">
      <c r="A86" s="1164"/>
      <c r="B86" s="1165"/>
      <c r="C86" s="1165"/>
      <c r="D86" s="1165"/>
      <c r="E86" s="1165"/>
      <c r="F86" s="1165"/>
      <c r="G86" s="1165"/>
      <c r="H86" s="1165"/>
      <c r="I86" s="1165"/>
      <c r="J86" s="1166"/>
    </row>
    <row r="87" spans="1:10" x14ac:dyDescent="0.2">
      <c r="A87" s="1164"/>
      <c r="B87" s="1165"/>
      <c r="C87" s="1165"/>
      <c r="D87" s="1165"/>
      <c r="E87" s="1165"/>
      <c r="F87" s="1165"/>
      <c r="G87" s="1165"/>
      <c r="H87" s="1165"/>
      <c r="I87" s="1165"/>
      <c r="J87" s="1166"/>
    </row>
    <row r="88" spans="1:10" x14ac:dyDescent="0.2">
      <c r="A88" s="1164"/>
      <c r="B88" s="1165"/>
      <c r="C88" s="1165"/>
      <c r="D88" s="1165"/>
      <c r="E88" s="1165"/>
      <c r="F88" s="1165"/>
      <c r="G88" s="1165"/>
      <c r="H88" s="1165"/>
      <c r="I88" s="1165"/>
      <c r="J88" s="1166"/>
    </row>
    <row r="89" spans="1:10" x14ac:dyDescent="0.2">
      <c r="A89" s="1164"/>
      <c r="B89" s="1165"/>
      <c r="C89" s="1165"/>
      <c r="D89" s="1165"/>
      <c r="E89" s="1165"/>
      <c r="F89" s="1165"/>
      <c r="G89" s="1165"/>
      <c r="H89" s="1165"/>
      <c r="I89" s="1165"/>
      <c r="J89" s="1166"/>
    </row>
    <row r="90" spans="1:10" x14ac:dyDescent="0.2">
      <c r="A90" s="1164"/>
      <c r="B90" s="1165"/>
      <c r="C90" s="1165"/>
      <c r="D90" s="1165"/>
      <c r="E90" s="1165"/>
      <c r="F90" s="1165"/>
      <c r="G90" s="1165"/>
      <c r="H90" s="1165"/>
      <c r="I90" s="1165"/>
      <c r="J90" s="1166"/>
    </row>
    <row r="91" spans="1:10" x14ac:dyDescent="0.2">
      <c r="A91" s="1164"/>
      <c r="B91" s="1165"/>
      <c r="C91" s="1165"/>
      <c r="D91" s="1165"/>
      <c r="E91" s="1165"/>
      <c r="F91" s="1165"/>
      <c r="G91" s="1165"/>
      <c r="H91" s="1165"/>
      <c r="I91" s="1165"/>
      <c r="J91" s="1166"/>
    </row>
    <row r="92" spans="1:10" x14ac:dyDescent="0.2">
      <c r="A92" s="1164"/>
      <c r="B92" s="1165"/>
      <c r="C92" s="1165"/>
      <c r="D92" s="1165"/>
      <c r="E92" s="1165"/>
      <c r="F92" s="1165"/>
      <c r="G92" s="1165"/>
      <c r="H92" s="1165"/>
      <c r="I92" s="1165"/>
      <c r="J92" s="1166"/>
    </row>
    <row r="93" spans="1:10" ht="13.5" thickBot="1" x14ac:dyDescent="0.25">
      <c r="A93" s="1167" t="s">
        <v>303</v>
      </c>
      <c r="B93" s="1168"/>
      <c r="C93" s="1169"/>
      <c r="D93" s="1169"/>
      <c r="E93" s="1169"/>
      <c r="F93" s="1169"/>
      <c r="G93" s="1169"/>
      <c r="H93" s="1169"/>
      <c r="I93" s="1169"/>
      <c r="J93" s="1170"/>
    </row>
    <row r="94" spans="1:10" ht="13.5" thickBot="1" x14ac:dyDescent="0.25"/>
    <row r="95" spans="1:10" ht="25.5" customHeight="1" thickBot="1" x14ac:dyDescent="0.25">
      <c r="A95" s="971" t="s">
        <v>314</v>
      </c>
      <c r="B95" s="972"/>
      <c r="C95" s="972"/>
      <c r="D95" s="972"/>
      <c r="E95" s="972"/>
      <c r="F95" s="972"/>
      <c r="G95" s="972"/>
      <c r="H95" s="972"/>
      <c r="I95" s="972"/>
      <c r="J95" s="973"/>
    </row>
    <row r="96" spans="1:10" x14ac:dyDescent="0.2">
      <c r="A96" s="954" t="s">
        <v>315</v>
      </c>
      <c r="B96" s="955"/>
      <c r="C96" s="955"/>
      <c r="D96" s="955"/>
      <c r="E96" s="955"/>
      <c r="F96" s="955"/>
      <c r="G96" s="955"/>
      <c r="H96" s="955"/>
      <c r="I96" s="955"/>
      <c r="J96" s="956"/>
    </row>
    <row r="97" spans="1:10" x14ac:dyDescent="0.2">
      <c r="A97" s="985" t="s">
        <v>306</v>
      </c>
      <c r="B97" s="986"/>
      <c r="C97" s="986"/>
      <c r="D97" s="986"/>
      <c r="E97" s="986"/>
      <c r="F97" s="986"/>
      <c r="G97" s="986"/>
      <c r="H97" s="986"/>
      <c r="I97" s="986"/>
      <c r="J97" s="987"/>
    </row>
    <row r="98" spans="1:10" x14ac:dyDescent="0.2">
      <c r="A98" s="1164"/>
      <c r="B98" s="1165"/>
      <c r="C98" s="1165"/>
      <c r="D98" s="1165"/>
      <c r="E98" s="1165"/>
      <c r="F98" s="1165"/>
      <c r="G98" s="1165"/>
      <c r="H98" s="1165"/>
      <c r="I98" s="1165"/>
      <c r="J98" s="1166"/>
    </row>
    <row r="99" spans="1:10" x14ac:dyDescent="0.2">
      <c r="A99" s="1164"/>
      <c r="B99" s="1165"/>
      <c r="C99" s="1165"/>
      <c r="D99" s="1165"/>
      <c r="E99" s="1165"/>
      <c r="F99" s="1165"/>
      <c r="G99" s="1165"/>
      <c r="H99" s="1165"/>
      <c r="I99" s="1165"/>
      <c r="J99" s="1166"/>
    </row>
    <row r="100" spans="1:10" x14ac:dyDescent="0.2">
      <c r="A100" s="1164"/>
      <c r="B100" s="1165"/>
      <c r="C100" s="1165"/>
      <c r="D100" s="1165"/>
      <c r="E100" s="1165"/>
      <c r="F100" s="1165"/>
      <c r="G100" s="1165"/>
      <c r="H100" s="1165"/>
      <c r="I100" s="1165"/>
      <c r="J100" s="1166"/>
    </row>
    <row r="101" spans="1:10" x14ac:dyDescent="0.2">
      <c r="A101" s="1164"/>
      <c r="B101" s="1165"/>
      <c r="C101" s="1165"/>
      <c r="D101" s="1165"/>
      <c r="E101" s="1165"/>
      <c r="F101" s="1165"/>
      <c r="G101" s="1165"/>
      <c r="H101" s="1165"/>
      <c r="I101" s="1165"/>
      <c r="J101" s="1166"/>
    </row>
    <row r="102" spans="1:10" x14ac:dyDescent="0.2">
      <c r="A102" s="1164"/>
      <c r="B102" s="1165"/>
      <c r="C102" s="1165"/>
      <c r="D102" s="1165"/>
      <c r="E102" s="1165"/>
      <c r="F102" s="1165"/>
      <c r="G102" s="1165"/>
      <c r="H102" s="1165"/>
      <c r="I102" s="1165"/>
      <c r="J102" s="1166"/>
    </row>
    <row r="103" spans="1:10" x14ac:dyDescent="0.2">
      <c r="A103" s="1164"/>
      <c r="B103" s="1165"/>
      <c r="C103" s="1165"/>
      <c r="D103" s="1165"/>
      <c r="E103" s="1165"/>
      <c r="F103" s="1165"/>
      <c r="G103" s="1165"/>
      <c r="H103" s="1165"/>
      <c r="I103" s="1165"/>
      <c r="J103" s="1166"/>
    </row>
    <row r="104" spans="1:10" x14ac:dyDescent="0.2">
      <c r="A104" s="1164"/>
      <c r="B104" s="1165"/>
      <c r="C104" s="1165"/>
      <c r="D104" s="1165"/>
      <c r="E104" s="1165"/>
      <c r="F104" s="1165"/>
      <c r="G104" s="1165"/>
      <c r="H104" s="1165"/>
      <c r="I104" s="1165"/>
      <c r="J104" s="1166"/>
    </row>
    <row r="105" spans="1:10" ht="13.5" thickBot="1" x14ac:dyDescent="0.25">
      <c r="A105" s="1167" t="s">
        <v>303</v>
      </c>
      <c r="B105" s="1168"/>
      <c r="C105" s="1169"/>
      <c r="D105" s="1169"/>
      <c r="E105" s="1169"/>
      <c r="F105" s="1169"/>
      <c r="G105" s="1169"/>
      <c r="H105" s="1169"/>
      <c r="I105" s="1169"/>
      <c r="J105" s="1170"/>
    </row>
  </sheetData>
  <sheetProtection password="B5ED" sheet="1" objects="1" scenarios="1" selectLockedCells="1"/>
  <protectedRanges>
    <protectedRange sqref="G62:J68 A62:B68 G14:J20 A14:B20 G26:J32 A26:B32 G38:J44 A38:B44 G50:J56 A50:B56 G74:J80 A74:B80 G86:J92 A86:B92 G98:J104 A98:B104" name="Rango4"/>
  </protectedRanges>
  <mergeCells count="49">
    <mergeCell ref="A1:J9"/>
    <mergeCell ref="A97:J97"/>
    <mergeCell ref="A98:J104"/>
    <mergeCell ref="A105:B105"/>
    <mergeCell ref="C105:J105"/>
    <mergeCell ref="A93:B93"/>
    <mergeCell ref="C93:J93"/>
    <mergeCell ref="A95:J95"/>
    <mergeCell ref="A96:J96"/>
    <mergeCell ref="A83:J83"/>
    <mergeCell ref="A84:J84"/>
    <mergeCell ref="A85:J85"/>
    <mergeCell ref="A86:J92"/>
    <mergeCell ref="A73:J73"/>
    <mergeCell ref="A74:J80"/>
    <mergeCell ref="A81:B81"/>
    <mergeCell ref="C81:J81"/>
    <mergeCell ref="A49:J49"/>
    <mergeCell ref="A69:B69"/>
    <mergeCell ref="C69:J69"/>
    <mergeCell ref="A11:J11"/>
    <mergeCell ref="A12:J12"/>
    <mergeCell ref="A13:J13"/>
    <mergeCell ref="A14:J20"/>
    <mergeCell ref="A21:B21"/>
    <mergeCell ref="C21:J21"/>
    <mergeCell ref="A23:J23"/>
    <mergeCell ref="A24:J24"/>
    <mergeCell ref="A37:J37"/>
    <mergeCell ref="A38:J44"/>
    <mergeCell ref="A45:B45"/>
    <mergeCell ref="C45:J45"/>
    <mergeCell ref="A35:J35"/>
    <mergeCell ref="A47:J47"/>
    <mergeCell ref="A48:J48"/>
    <mergeCell ref="A25:J25"/>
    <mergeCell ref="A26:J32"/>
    <mergeCell ref="A33:B33"/>
    <mergeCell ref="C33:J33"/>
    <mergeCell ref="A36:J36"/>
    <mergeCell ref="A72:J72"/>
    <mergeCell ref="A50:J56"/>
    <mergeCell ref="A57:B57"/>
    <mergeCell ref="C57:J57"/>
    <mergeCell ref="A71:J71"/>
    <mergeCell ref="A59:J59"/>
    <mergeCell ref="A60:J60"/>
    <mergeCell ref="A61:J61"/>
    <mergeCell ref="A62:J68"/>
  </mergeCells>
  <phoneticPr fontId="3" type="noConversion"/>
  <printOptions horizontalCentered="1" verticalCentered="1"/>
  <pageMargins left="0.78740157480314965" right="0.78740157480314965" top="0.98425196850393704" bottom="0.98425196850393704" header="0" footer="0"/>
  <pageSetup paperSize="9" scale="76" orientation="portrait" r:id="rId1"/>
  <headerFooter alignWithMargins="0">
    <oddHeader>&amp;L&amp;G&amp;COTRI-UCM&amp;RAVANZA 2012</oddHeader>
    <oddFooter>&amp;LHoja de observaciones&amp;CPág. &amp;P de &amp;N&amp;RFecha de impresión &amp;D</oddFooter>
  </headerFooter>
  <rowBreaks count="1" manualBreakCount="1">
    <brk id="58" max="16383" man="1"/>
  </rowBreaks>
  <legacyDrawingHF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8"/>
  </sheetPr>
  <dimension ref="A1:N155"/>
  <sheetViews>
    <sheetView showGridLines="0" zoomScale="70" workbookViewId="0">
      <selection sqref="A1:H1"/>
    </sheetView>
  </sheetViews>
  <sheetFormatPr baseColWidth="10" defaultColWidth="11.42578125" defaultRowHeight="12.75" outlineLevelRow="1" x14ac:dyDescent="0.2"/>
  <cols>
    <col min="1" max="8" width="22.7109375" style="553" customWidth="1"/>
    <col min="9" max="9" width="17.140625" style="548" bestFit="1" customWidth="1"/>
    <col min="10" max="10" width="29.140625" style="548" bestFit="1" customWidth="1"/>
    <col min="11" max="11" width="13.42578125" style="548" bestFit="1" customWidth="1"/>
    <col min="12" max="12" width="14.85546875" style="548" bestFit="1" customWidth="1"/>
    <col min="13" max="13" width="13.42578125" style="548" bestFit="1" customWidth="1"/>
    <col min="14" max="16384" width="11.42578125" style="548"/>
  </cols>
  <sheetData>
    <row r="1" spans="1:10" ht="61.5" customHeight="1" thickBot="1" x14ac:dyDescent="0.25">
      <c r="A1" s="1441" t="s">
        <v>597</v>
      </c>
      <c r="B1" s="1442"/>
      <c r="C1" s="1442"/>
      <c r="D1" s="1442"/>
      <c r="E1" s="1442"/>
      <c r="F1" s="1442"/>
      <c r="G1" s="1442"/>
      <c r="H1" s="1442"/>
    </row>
    <row r="2" spans="1:10" ht="14.25" customHeight="1" thickBot="1" x14ac:dyDescent="0.25">
      <c r="A2" s="1438" t="s">
        <v>226</v>
      </c>
      <c r="B2" s="1448"/>
      <c r="C2" s="549" t="s">
        <v>468</v>
      </c>
      <c r="D2" s="550" t="s">
        <v>469</v>
      </c>
      <c r="E2" s="551" t="s">
        <v>470</v>
      </c>
      <c r="F2" s="551" t="s">
        <v>471</v>
      </c>
      <c r="G2" s="551" t="s">
        <v>472</v>
      </c>
      <c r="H2" s="551" t="s">
        <v>473</v>
      </c>
    </row>
    <row r="3" spans="1:10" ht="15.75" thickBot="1" x14ac:dyDescent="0.25">
      <c r="A3" s="1449" t="s">
        <v>554</v>
      </c>
      <c r="B3" s="1450"/>
      <c r="C3" s="599"/>
      <c r="D3" s="600" t="s">
        <v>228</v>
      </c>
      <c r="E3" s="600"/>
      <c r="F3" s="552">
        <f>IF($E$14="Propio",987,1470)</f>
        <v>1470</v>
      </c>
      <c r="G3" s="741">
        <f>B30</f>
        <v>40909</v>
      </c>
      <c r="H3" s="741">
        <f>C30</f>
        <v>41639</v>
      </c>
    </row>
    <row r="4" spans="1:10" ht="27" thickBot="1" x14ac:dyDescent="0.25">
      <c r="A4" s="546"/>
      <c r="B4" s="547"/>
      <c r="C4" s="547"/>
      <c r="D4" s="547"/>
      <c r="E4" s="547"/>
      <c r="F4" s="547"/>
      <c r="G4" s="547"/>
      <c r="H4" s="547"/>
    </row>
    <row r="5" spans="1:10" ht="16.5" thickBot="1" x14ac:dyDescent="0.3">
      <c r="A5" s="210" t="s">
        <v>635</v>
      </c>
      <c r="B5" s="211">
        <f>'Solicitud para cumplimentar'!B4:J4</f>
        <v>0</v>
      </c>
      <c r="D5" s="1446" t="s">
        <v>382</v>
      </c>
      <c r="E5" s="1447"/>
      <c r="G5" s="1452" t="s">
        <v>772</v>
      </c>
      <c r="H5" s="1452"/>
      <c r="I5" s="566"/>
      <c r="J5" s="355"/>
    </row>
    <row r="6" spans="1:10" ht="32.25" thickBot="1" x14ac:dyDescent="0.3">
      <c r="A6" s="213" t="s">
        <v>636</v>
      </c>
      <c r="B6" s="214">
        <f>'Solicitud para cumplimentar'!B6:M6</f>
        <v>0</v>
      </c>
      <c r="D6" s="1444"/>
      <c r="E6" s="1445"/>
      <c r="G6" s="554" t="s">
        <v>766</v>
      </c>
      <c r="H6" s="555" t="s">
        <v>767</v>
      </c>
    </row>
    <row r="7" spans="1:10" ht="32.25" thickBot="1" x14ac:dyDescent="0.3">
      <c r="A7" s="213" t="s">
        <v>637</v>
      </c>
      <c r="B7" s="214">
        <f>'Solicitud para cumplimentar'!B8:M8</f>
        <v>0</v>
      </c>
      <c r="D7" s="554" t="s">
        <v>600</v>
      </c>
      <c r="E7" s="555" t="s">
        <v>518</v>
      </c>
      <c r="G7" s="742">
        <f>$K$30</f>
        <v>2944.027397260274</v>
      </c>
      <c r="H7" s="743">
        <f>$H$59+$H$85+$H$111+$H$137</f>
        <v>0</v>
      </c>
    </row>
    <row r="8" spans="1:10" ht="33" thickBot="1" x14ac:dyDescent="0.35">
      <c r="A8" s="1443" t="s">
        <v>638</v>
      </c>
      <c r="B8" s="1451">
        <f>'Solicitud para cumplimentar'!B7:M7</f>
        <v>0</v>
      </c>
      <c r="C8" s="556"/>
      <c r="D8" s="557">
        <f>K30</f>
        <v>2944.027397260274</v>
      </c>
      <c r="E8" s="557">
        <f>SUM(F147:F153)</f>
        <v>0</v>
      </c>
      <c r="G8" s="555" t="s">
        <v>770</v>
      </c>
      <c r="H8" s="744">
        <f>G7-H7</f>
        <v>2944.027397260274</v>
      </c>
    </row>
    <row r="9" spans="1:10" ht="30.75" customHeight="1" thickBot="1" x14ac:dyDescent="0.3">
      <c r="A9" s="1443"/>
      <c r="B9" s="1451"/>
      <c r="G9" s="1453" t="s">
        <v>773</v>
      </c>
      <c r="H9" s="1453"/>
    </row>
    <row r="10" spans="1:10" ht="32.25" thickBot="1" x14ac:dyDescent="0.3">
      <c r="A10" s="1443"/>
      <c r="B10" s="1451"/>
      <c r="D10" s="554" t="s">
        <v>601</v>
      </c>
      <c r="E10" s="558">
        <f>'Planificación contratos'!D10</f>
        <v>60000</v>
      </c>
      <c r="G10" s="745" t="s">
        <v>769</v>
      </c>
      <c r="H10" s="555" t="s">
        <v>775</v>
      </c>
    </row>
    <row r="11" spans="1:10" ht="32.25" thickBot="1" x14ac:dyDescent="0.3">
      <c r="A11" s="213" t="s">
        <v>671</v>
      </c>
      <c r="B11" s="214">
        <f>'Solicitud para cumplimentar'!B9:M9</f>
        <v>0</v>
      </c>
      <c r="D11" s="554" t="s">
        <v>602</v>
      </c>
      <c r="E11" s="558">
        <f>J30</f>
        <v>13.461151902621513</v>
      </c>
      <c r="G11" s="748">
        <f>$L$30</f>
        <v>39630</v>
      </c>
      <c r="H11" s="746">
        <f>$A$40</f>
        <v>0</v>
      </c>
    </row>
    <row r="12" spans="1:10" ht="48.75" thickBot="1" x14ac:dyDescent="0.35">
      <c r="A12" s="213" t="s">
        <v>375</v>
      </c>
      <c r="B12" s="214"/>
      <c r="D12" s="554" t="s">
        <v>603</v>
      </c>
      <c r="E12" s="559">
        <f>E11*D8</f>
        <v>39630</v>
      </c>
      <c r="G12" s="555" t="s">
        <v>771</v>
      </c>
      <c r="H12" s="747">
        <f>G11-H11</f>
        <v>39630</v>
      </c>
      <c r="J12" s="354"/>
    </row>
    <row r="13" spans="1:10" ht="48.75" customHeight="1" thickBot="1" x14ac:dyDescent="0.3">
      <c r="A13" s="213" t="s">
        <v>376</v>
      </c>
      <c r="B13" s="215">
        <f>'Solicitud para cumplimentar'!C11</f>
        <v>0</v>
      </c>
      <c r="D13" s="554" t="s">
        <v>604</v>
      </c>
      <c r="E13" s="558">
        <f>'Planificación contratos'!G10</f>
        <v>37519.876322622069</v>
      </c>
      <c r="G13" s="1453" t="s">
        <v>774</v>
      </c>
      <c r="H13" s="1453"/>
    </row>
    <row r="14" spans="1:10" ht="48.75" thickBot="1" x14ac:dyDescent="0.35">
      <c r="A14" s="216" t="s">
        <v>377</v>
      </c>
      <c r="B14" s="217">
        <f>'Solicitud para cumplimentar'!F11</f>
        <v>0</v>
      </c>
      <c r="D14" s="554" t="s">
        <v>517</v>
      </c>
      <c r="E14" s="601" t="s">
        <v>768</v>
      </c>
      <c r="G14" s="555" t="s">
        <v>771</v>
      </c>
      <c r="H14" s="747">
        <f>$D$8-$E$8</f>
        <v>2944.027397260274</v>
      </c>
      <c r="I14" s="757"/>
      <c r="J14" s="758"/>
    </row>
    <row r="15" spans="1:10" ht="31.5" x14ac:dyDescent="0.25">
      <c r="A15" s="218" t="s">
        <v>445</v>
      </c>
      <c r="B15" s="219" t="str">
        <f>'Programación,alta,seguimiento'!B12</f>
        <v>numero</v>
      </c>
    </row>
    <row r="16" spans="1:10" ht="15.75" x14ac:dyDescent="0.25">
      <c r="A16" s="218"/>
      <c r="B16" s="219"/>
    </row>
    <row r="17" spans="1:14" ht="15" x14ac:dyDescent="0.2">
      <c r="A17" s="548"/>
      <c r="B17" s="548"/>
      <c r="C17" s="1346" t="s">
        <v>336</v>
      </c>
      <c r="D17" s="1346"/>
      <c r="E17" s="1346"/>
      <c r="F17" s="1346"/>
      <c r="G17" s="1346"/>
      <c r="H17" s="1346"/>
    </row>
    <row r="18" spans="1:14" ht="18.75" thickBot="1" x14ac:dyDescent="0.3">
      <c r="A18" s="1454" t="s">
        <v>298</v>
      </c>
      <c r="B18" s="1455"/>
      <c r="C18" s="1478" t="s">
        <v>479</v>
      </c>
      <c r="D18" s="1479"/>
      <c r="E18" s="1479"/>
      <c r="F18" s="1480"/>
      <c r="G18" s="1478" t="s">
        <v>335</v>
      </c>
      <c r="H18" s="1480"/>
    </row>
    <row r="19" spans="1:14" ht="31.5" x14ac:dyDescent="0.2">
      <c r="A19" s="1457" t="str">
        <f>'Planificación contratos'!A21</f>
        <v>Categoría profesional</v>
      </c>
      <c r="B19" s="1458"/>
      <c r="C19" s="560" t="str">
        <f>'Planificación contratos'!C21</f>
        <v>Nº contratos</v>
      </c>
      <c r="D19" s="561" t="str">
        <f>'Planificación contratos'!D21</f>
        <v xml:space="preserve">Nº de horas </v>
      </c>
      <c r="E19" s="561" t="str">
        <f>'Planificación contratos'!E21</f>
        <v>Nº horas concedidas</v>
      </c>
      <c r="F19" s="562" t="str">
        <f>'Planificación contratos'!F21</f>
        <v>Remanente horas</v>
      </c>
      <c r="G19" s="563" t="str">
        <f>'Planificación contratos'!G21</f>
        <v>Gasto total contratos</v>
      </c>
      <c r="H19" s="564" t="str">
        <f>'Planificación contratos'!H21</f>
        <v>Precio / hora MEDIO</v>
      </c>
      <c r="J19" s="565"/>
      <c r="K19" s="565"/>
      <c r="L19" s="565"/>
      <c r="M19" s="565"/>
      <c r="N19" s="565"/>
    </row>
    <row r="20" spans="1:14" x14ac:dyDescent="0.2">
      <c r="A20" s="1349" t="str">
        <f>'Planificación contratos'!A22</f>
        <v>DOCTOR</v>
      </c>
      <c r="B20" s="1350"/>
      <c r="C20" s="511">
        <f>'Planificación contratos'!C22</f>
        <v>30</v>
      </c>
      <c r="D20" s="536">
        <f>'Planificación contratos'!D22</f>
        <v>88320.821917808222</v>
      </c>
      <c r="E20" s="543">
        <f>'Planificación contratos'!E22</f>
        <v>0</v>
      </c>
      <c r="F20" s="512">
        <f>'Planificación contratos'!F22</f>
        <v>-88320.821917808222</v>
      </c>
      <c r="G20" s="497">
        <f>'Planificación contratos'!G22</f>
        <v>1188900</v>
      </c>
      <c r="H20" s="502">
        <f>'Planificación contratos'!H22</f>
        <v>13.461151902621513</v>
      </c>
    </row>
    <row r="21" spans="1:14" ht="16.5" customHeight="1" x14ac:dyDescent="0.2">
      <c r="A21" s="1351" t="str">
        <f>'Planificación contratos'!A23</f>
        <v>LICENCIADO / INGENIERO</v>
      </c>
      <c r="B21" s="1352"/>
      <c r="C21" s="499">
        <f>'Planificación contratos'!C23</f>
        <v>0</v>
      </c>
      <c r="D21" s="537">
        <f>'Planificación contratos'!D23</f>
        <v>0</v>
      </c>
      <c r="E21" s="544">
        <f>'Planificación contratos'!E23</f>
        <v>0</v>
      </c>
      <c r="F21" s="508">
        <f>'Planificación contratos'!F23</f>
        <v>0</v>
      </c>
      <c r="G21" s="498">
        <f>'Planificación contratos'!G23</f>
        <v>0</v>
      </c>
      <c r="H21" s="503">
        <f>'Planificación contratos'!H23</f>
        <v>0</v>
      </c>
    </row>
    <row r="22" spans="1:14" ht="16.5" customHeight="1" x14ac:dyDescent="0.2">
      <c r="A22" s="1351" t="str">
        <f>'Planificación contratos'!A24</f>
        <v>DIPLOMADO/ INGENIERO TÉCNICO</v>
      </c>
      <c r="B22" s="1352"/>
      <c r="C22" s="500">
        <f>'Planificación contratos'!C24</f>
        <v>0</v>
      </c>
      <c r="D22" s="538">
        <f>'Planificación contratos'!D24</f>
        <v>0</v>
      </c>
      <c r="E22" s="544">
        <f>'Planificación contratos'!E24</f>
        <v>0</v>
      </c>
      <c r="F22" s="509">
        <f>'Planificación contratos'!F24</f>
        <v>0</v>
      </c>
      <c r="G22" s="498">
        <f>'Planificación contratos'!G24</f>
        <v>0</v>
      </c>
      <c r="H22" s="503">
        <f>'Planificación contratos'!H24</f>
        <v>0</v>
      </c>
    </row>
    <row r="23" spans="1:14" s="565" customFormat="1" ht="16.5" customHeight="1" thickBot="1" x14ac:dyDescent="0.25">
      <c r="A23" s="1354" t="str">
        <f>'Planificación contratos'!A25</f>
        <v>ENSEÑANZAS MEDIAS</v>
      </c>
      <c r="B23" s="1355"/>
      <c r="C23" s="506">
        <f>'Planificación contratos'!C25</f>
        <v>0</v>
      </c>
      <c r="D23" s="539">
        <f>'Planificación contratos'!D25</f>
        <v>0</v>
      </c>
      <c r="E23" s="545">
        <f>'Planificación contratos'!E25</f>
        <v>0</v>
      </c>
      <c r="F23" s="510">
        <f>'Planificación contratos'!F25</f>
        <v>0</v>
      </c>
      <c r="G23" s="507">
        <f>'Planificación contratos'!G25</f>
        <v>0</v>
      </c>
      <c r="H23" s="501">
        <f>'Planificación contratos'!H25</f>
        <v>0</v>
      </c>
    </row>
    <row r="24" spans="1:14" x14ac:dyDescent="0.2">
      <c r="A24" s="548"/>
      <c r="B24" s="548"/>
      <c r="C24" s="548"/>
      <c r="D24" s="548"/>
      <c r="E24" s="548"/>
      <c r="F24" s="548"/>
      <c r="G24" s="548"/>
      <c r="H24" s="548"/>
    </row>
    <row r="25" spans="1:14" x14ac:dyDescent="0.2">
      <c r="A25" s="548"/>
      <c r="B25" s="548"/>
      <c r="C25" s="548"/>
      <c r="D25" s="548"/>
      <c r="E25" s="548"/>
      <c r="F25" s="548"/>
      <c r="G25" s="548"/>
      <c r="H25" s="548"/>
    </row>
    <row r="26" spans="1:14" ht="13.5" thickBot="1" x14ac:dyDescent="0.25">
      <c r="A26" s="548"/>
      <c r="B26" s="548"/>
      <c r="C26" s="548"/>
      <c r="D26" s="548"/>
      <c r="E26" s="548"/>
      <c r="F26" s="548"/>
      <c r="G26" s="548"/>
      <c r="H26" s="548"/>
    </row>
    <row r="27" spans="1:14" ht="13.5" thickBot="1" x14ac:dyDescent="0.25">
      <c r="A27" s="1408" t="s">
        <v>68</v>
      </c>
      <c r="B27" s="1470" t="s">
        <v>69</v>
      </c>
      <c r="C27" s="1467" t="s">
        <v>70</v>
      </c>
      <c r="D27" s="1461" t="s">
        <v>71</v>
      </c>
      <c r="E27" s="1464" t="s">
        <v>76</v>
      </c>
      <c r="F27" s="1473" t="s">
        <v>72</v>
      </c>
      <c r="G27" s="1474"/>
      <c r="H27" s="1474"/>
      <c r="I27" s="1475"/>
      <c r="J27" s="1473" t="s">
        <v>73</v>
      </c>
      <c r="K27" s="1474"/>
      <c r="L27" s="1475"/>
    </row>
    <row r="28" spans="1:14" x14ac:dyDescent="0.2">
      <c r="A28" s="1409"/>
      <c r="B28" s="1471"/>
      <c r="C28" s="1468"/>
      <c r="D28" s="1462"/>
      <c r="E28" s="1465"/>
      <c r="F28" s="1476" t="s">
        <v>77</v>
      </c>
      <c r="G28" s="1462" t="s">
        <v>74</v>
      </c>
      <c r="H28" s="1462" t="s">
        <v>78</v>
      </c>
      <c r="I28" s="1459" t="s">
        <v>75</v>
      </c>
      <c r="J28" s="1409" t="s">
        <v>79</v>
      </c>
      <c r="K28" s="1462" t="s">
        <v>81</v>
      </c>
      <c r="L28" s="1459" t="s">
        <v>80</v>
      </c>
    </row>
    <row r="29" spans="1:14" ht="13.5" thickBot="1" x14ac:dyDescent="0.25">
      <c r="A29" s="1410"/>
      <c r="B29" s="1472"/>
      <c r="C29" s="1469"/>
      <c r="D29" s="1463"/>
      <c r="E29" s="1466"/>
      <c r="F29" s="1477"/>
      <c r="G29" s="1463"/>
      <c r="H29" s="1463"/>
      <c r="I29" s="1460"/>
      <c r="J29" s="1410"/>
      <c r="K29" s="1463"/>
      <c r="L29" s="1460"/>
    </row>
    <row r="30" spans="1:14" x14ac:dyDescent="0.2">
      <c r="A30" s="665">
        <f>F3</f>
        <v>1470</v>
      </c>
      <c r="B30" s="666">
        <v>40909</v>
      </c>
      <c r="C30" s="667">
        <v>41639</v>
      </c>
      <c r="D30" s="668">
        <f>C30-B30+1</f>
        <v>731</v>
      </c>
      <c r="E30" s="669">
        <f>(A30*D30)/365</f>
        <v>2944.027397260274</v>
      </c>
      <c r="F30" s="670">
        <v>30000</v>
      </c>
      <c r="G30" s="671">
        <f>F30</f>
        <v>30000</v>
      </c>
      <c r="H30" s="672">
        <v>0.32100000000000001</v>
      </c>
      <c r="I30" s="673">
        <f>G30*H30</f>
        <v>9630</v>
      </c>
      <c r="J30" s="673">
        <f>(F30+I30)/E30</f>
        <v>13.461151902621513</v>
      </c>
      <c r="K30" s="674">
        <f>E30</f>
        <v>2944.027397260274</v>
      </c>
      <c r="L30" s="675">
        <f>J30*K30</f>
        <v>39630</v>
      </c>
    </row>
    <row r="31" spans="1:14" ht="14.25" customHeight="1" x14ac:dyDescent="0.2">
      <c r="A31" s="341"/>
      <c r="B31" s="341"/>
      <c r="C31" s="342"/>
      <c r="D31" s="342"/>
      <c r="E31" s="342"/>
      <c r="F31" s="342"/>
      <c r="G31" s="342"/>
      <c r="H31" s="342"/>
    </row>
    <row r="32" spans="1:14" ht="14.25" customHeight="1" x14ac:dyDescent="0.2"/>
    <row r="34" spans="1:14" x14ac:dyDescent="0.2">
      <c r="B34" s="567"/>
      <c r="C34" s="567"/>
      <c r="D34" s="567"/>
      <c r="E34" s="567"/>
    </row>
    <row r="35" spans="1:14" ht="14.25" customHeight="1" x14ac:dyDescent="0.2">
      <c r="B35" s="1456"/>
      <c r="C35" s="1456"/>
      <c r="D35" s="1456"/>
      <c r="E35" s="1456"/>
    </row>
    <row r="36" spans="1:14" ht="14.25" customHeight="1" x14ac:dyDescent="0.2">
      <c r="C36" s="567"/>
    </row>
    <row r="37" spans="1:14" ht="32.25" customHeight="1" x14ac:dyDescent="0.25">
      <c r="A37" s="568" t="s">
        <v>379</v>
      </c>
      <c r="B37" s="1425" t="s">
        <v>596</v>
      </c>
      <c r="C37" s="1425"/>
      <c r="D37" s="1425"/>
      <c r="E37" s="1419" t="str">
        <f>A3</f>
        <v>contratado 11</v>
      </c>
      <c r="F37" s="1420"/>
      <c r="G37" s="1426" t="s">
        <v>608</v>
      </c>
      <c r="H37" s="1427"/>
    </row>
    <row r="38" spans="1:14" ht="26.25" x14ac:dyDescent="0.25">
      <c r="A38" s="571">
        <f>H59*E11</f>
        <v>0</v>
      </c>
      <c r="B38" s="572"/>
      <c r="C38" s="572"/>
      <c r="D38" s="569" t="s">
        <v>402</v>
      </c>
      <c r="E38" s="570">
        <f>'Solicitud para cumplimentar'!D3</f>
        <v>2016</v>
      </c>
      <c r="F38" s="572"/>
      <c r="G38" s="602" t="s">
        <v>609</v>
      </c>
      <c r="H38" s="603"/>
    </row>
    <row r="39" spans="1:14" ht="43.5" customHeight="1" x14ac:dyDescent="0.25">
      <c r="A39" s="574" t="s">
        <v>380</v>
      </c>
      <c r="B39" s="572"/>
      <c r="C39" s="572"/>
      <c r="D39" s="569"/>
      <c r="E39" s="570"/>
      <c r="F39" s="572"/>
      <c r="G39" s="575" t="s">
        <v>381</v>
      </c>
      <c r="H39" s="576">
        <f>'Planificación contratos'!D14</f>
        <v>9730.7769619475694</v>
      </c>
    </row>
    <row r="40" spans="1:14" ht="18" x14ac:dyDescent="0.25">
      <c r="A40" s="571">
        <f>A38+A64+A90+A116</f>
        <v>0</v>
      </c>
      <c r="B40" s="572"/>
      <c r="C40" s="572"/>
      <c r="D40" s="569"/>
      <c r="E40" s="570"/>
      <c r="F40" s="572"/>
      <c r="G40" s="577"/>
      <c r="H40" s="578"/>
      <c r="J40" s="579"/>
      <c r="K40" s="579"/>
      <c r="L40" s="579"/>
      <c r="M40" s="579"/>
      <c r="N40" s="579"/>
    </row>
    <row r="41" spans="1:14" ht="18" customHeight="1" x14ac:dyDescent="0.2">
      <c r="A41" s="580" t="s">
        <v>611</v>
      </c>
      <c r="B41" s="580" t="s">
        <v>612</v>
      </c>
      <c r="C41" s="581" t="s">
        <v>611</v>
      </c>
      <c r="D41" s="581" t="s">
        <v>612</v>
      </c>
      <c r="E41" s="581" t="s">
        <v>611</v>
      </c>
      <c r="F41" s="581" t="s">
        <v>612</v>
      </c>
      <c r="G41" s="581" t="s">
        <v>611</v>
      </c>
      <c r="H41" s="581" t="s">
        <v>612</v>
      </c>
    </row>
    <row r="42" spans="1:14" ht="18" customHeight="1" thickBot="1" x14ac:dyDescent="0.25">
      <c r="A42" s="604"/>
      <c r="B42" s="605"/>
      <c r="C42" s="605"/>
      <c r="D42" s="605"/>
      <c r="E42" s="605"/>
      <c r="F42" s="605"/>
      <c r="G42" s="605"/>
      <c r="H42" s="605"/>
    </row>
    <row r="43" spans="1:14" ht="16.5" customHeight="1" thickBot="1" x14ac:dyDescent="0.3">
      <c r="A43" s="1411" t="s">
        <v>474</v>
      </c>
      <c r="B43" s="1412"/>
      <c r="C43" s="1411" t="s">
        <v>475</v>
      </c>
      <c r="D43" s="1412"/>
      <c r="E43" s="1411" t="s">
        <v>476</v>
      </c>
      <c r="F43" s="1412"/>
      <c r="G43" s="1411" t="s">
        <v>477</v>
      </c>
      <c r="H43" s="1421"/>
      <c r="J43" s="582"/>
    </row>
    <row r="44" spans="1:14" s="579" customFormat="1" ht="33" customHeight="1" outlineLevel="1" thickBot="1" x14ac:dyDescent="0.25">
      <c r="A44" s="583" t="s">
        <v>478</v>
      </c>
      <c r="B44" s="583" t="s">
        <v>479</v>
      </c>
      <c r="C44" s="583" t="s">
        <v>478</v>
      </c>
      <c r="D44" s="583" t="s">
        <v>479</v>
      </c>
      <c r="E44" s="583" t="s">
        <v>478</v>
      </c>
      <c r="F44" s="583" t="s">
        <v>479</v>
      </c>
      <c r="G44" s="583" t="s">
        <v>478</v>
      </c>
      <c r="H44" s="583" t="s">
        <v>479</v>
      </c>
      <c r="J44" s="548"/>
      <c r="K44" s="548"/>
      <c r="L44" s="548"/>
      <c r="M44" s="548"/>
      <c r="N44" s="548"/>
    </row>
    <row r="45" spans="1:14" ht="13.5" outlineLevel="1" x14ac:dyDescent="0.2">
      <c r="A45" s="584" t="s">
        <v>480</v>
      </c>
      <c r="B45" s="606"/>
      <c r="C45" s="584" t="s">
        <v>480</v>
      </c>
      <c r="D45" s="606"/>
      <c r="E45" s="584" t="s">
        <v>480</v>
      </c>
      <c r="F45" s="606"/>
      <c r="G45" s="584" t="s">
        <v>480</v>
      </c>
      <c r="H45" s="607"/>
    </row>
    <row r="46" spans="1:14" ht="13.5" outlineLevel="1" x14ac:dyDescent="0.2">
      <c r="A46" s="584" t="s">
        <v>481</v>
      </c>
      <c r="B46" s="606"/>
      <c r="C46" s="584" t="s">
        <v>481</v>
      </c>
      <c r="D46" s="606"/>
      <c r="E46" s="584" t="s">
        <v>481</v>
      </c>
      <c r="F46" s="606"/>
      <c r="G46" s="584" t="s">
        <v>481</v>
      </c>
      <c r="H46" s="607"/>
    </row>
    <row r="47" spans="1:14" ht="12.75" customHeight="1" outlineLevel="1" x14ac:dyDescent="0.2">
      <c r="A47" s="584" t="s">
        <v>482</v>
      </c>
      <c r="B47" s="606"/>
      <c r="C47" s="584" t="s">
        <v>482</v>
      </c>
      <c r="D47" s="606"/>
      <c r="E47" s="584" t="s">
        <v>482</v>
      </c>
      <c r="F47" s="606"/>
      <c r="G47" s="584" t="s">
        <v>482</v>
      </c>
      <c r="H47" s="607"/>
      <c r="I47" s="582"/>
    </row>
    <row r="48" spans="1:14" ht="13.5" outlineLevel="1" x14ac:dyDescent="0.2">
      <c r="A48" s="584" t="s">
        <v>483</v>
      </c>
      <c r="B48" s="606"/>
      <c r="C48" s="584" t="s">
        <v>483</v>
      </c>
      <c r="D48" s="606"/>
      <c r="E48" s="584" t="s">
        <v>483</v>
      </c>
      <c r="F48" s="606"/>
      <c r="G48" s="584" t="s">
        <v>483</v>
      </c>
      <c r="H48" s="607"/>
    </row>
    <row r="49" spans="1:8" ht="14.25" customHeight="1" outlineLevel="1" x14ac:dyDescent="0.2">
      <c r="A49" s="584" t="s">
        <v>484</v>
      </c>
      <c r="B49" s="606"/>
      <c r="C49" s="584" t="s">
        <v>484</v>
      </c>
      <c r="D49" s="606"/>
      <c r="E49" s="584" t="s">
        <v>484</v>
      </c>
      <c r="F49" s="606"/>
      <c r="G49" s="584" t="s">
        <v>484</v>
      </c>
      <c r="H49" s="607"/>
    </row>
    <row r="50" spans="1:8" ht="13.5" outlineLevel="1" x14ac:dyDescent="0.2">
      <c r="A50" s="584" t="s">
        <v>485</v>
      </c>
      <c r="B50" s="606"/>
      <c r="C50" s="584" t="s">
        <v>485</v>
      </c>
      <c r="D50" s="606"/>
      <c r="E50" s="584" t="s">
        <v>485</v>
      </c>
      <c r="F50" s="606"/>
      <c r="G50" s="584" t="s">
        <v>485</v>
      </c>
      <c r="H50" s="607"/>
    </row>
    <row r="51" spans="1:8" ht="13.5" outlineLevel="1" x14ac:dyDescent="0.2">
      <c r="A51" s="584" t="s">
        <v>486</v>
      </c>
      <c r="B51" s="606"/>
      <c r="C51" s="584" t="s">
        <v>486</v>
      </c>
      <c r="D51" s="606"/>
      <c r="E51" s="584" t="s">
        <v>486</v>
      </c>
      <c r="F51" s="606"/>
      <c r="G51" s="584" t="s">
        <v>486</v>
      </c>
      <c r="H51" s="607"/>
    </row>
    <row r="52" spans="1:8" ht="13.5" outlineLevel="1" x14ac:dyDescent="0.2">
      <c r="A52" s="584" t="s">
        <v>487</v>
      </c>
      <c r="B52" s="606"/>
      <c r="C52" s="584" t="s">
        <v>487</v>
      </c>
      <c r="D52" s="606"/>
      <c r="E52" s="584" t="s">
        <v>487</v>
      </c>
      <c r="F52" s="606"/>
      <c r="G52" s="584" t="s">
        <v>487</v>
      </c>
      <c r="H52" s="607"/>
    </row>
    <row r="53" spans="1:8" ht="13.5" outlineLevel="1" x14ac:dyDescent="0.2">
      <c r="A53" s="584" t="s">
        <v>488</v>
      </c>
      <c r="B53" s="606"/>
      <c r="C53" s="584" t="s">
        <v>488</v>
      </c>
      <c r="D53" s="606"/>
      <c r="E53" s="584" t="s">
        <v>488</v>
      </c>
      <c r="F53" s="606"/>
      <c r="G53" s="584" t="s">
        <v>488</v>
      </c>
      <c r="H53" s="607"/>
    </row>
    <row r="54" spans="1:8" ht="13.5" outlineLevel="1" x14ac:dyDescent="0.2">
      <c r="A54" s="584" t="s">
        <v>489</v>
      </c>
      <c r="B54" s="606"/>
      <c r="C54" s="584" t="s">
        <v>489</v>
      </c>
      <c r="D54" s="606"/>
      <c r="E54" s="584" t="s">
        <v>489</v>
      </c>
      <c r="F54" s="606"/>
      <c r="G54" s="584" t="s">
        <v>489</v>
      </c>
      <c r="H54" s="607"/>
    </row>
    <row r="55" spans="1:8" ht="13.5" outlineLevel="1" x14ac:dyDescent="0.2">
      <c r="A55" s="584" t="s">
        <v>490</v>
      </c>
      <c r="B55" s="606"/>
      <c r="C55" s="584" t="s">
        <v>490</v>
      </c>
      <c r="D55" s="606"/>
      <c r="E55" s="584" t="s">
        <v>490</v>
      </c>
      <c r="F55" s="606"/>
      <c r="G55" s="584" t="s">
        <v>490</v>
      </c>
      <c r="H55" s="607"/>
    </row>
    <row r="56" spans="1:8" ht="13.5" outlineLevel="1" x14ac:dyDescent="0.2">
      <c r="A56" s="584" t="s">
        <v>491</v>
      </c>
      <c r="B56" s="606"/>
      <c r="C56" s="584" t="s">
        <v>491</v>
      </c>
      <c r="D56" s="606"/>
      <c r="E56" s="584" t="s">
        <v>491</v>
      </c>
      <c r="F56" s="606"/>
      <c r="G56" s="584" t="s">
        <v>491</v>
      </c>
      <c r="H56" s="607"/>
    </row>
    <row r="57" spans="1:8" ht="13.5" outlineLevel="1" x14ac:dyDescent="0.2">
      <c r="A57" s="584" t="s">
        <v>492</v>
      </c>
      <c r="B57" s="606"/>
      <c r="C57" s="584" t="s">
        <v>492</v>
      </c>
      <c r="D57" s="606"/>
      <c r="E57" s="584" t="s">
        <v>492</v>
      </c>
      <c r="F57" s="606"/>
      <c r="G57" s="584" t="s">
        <v>492</v>
      </c>
      <c r="H57" s="607"/>
    </row>
    <row r="58" spans="1:8" ht="14.25" thickBot="1" x14ac:dyDescent="0.3">
      <c r="A58" s="585" t="s">
        <v>493</v>
      </c>
      <c r="B58" s="586">
        <f>SUM(B45:B57)</f>
        <v>0</v>
      </c>
      <c r="C58" s="585" t="s">
        <v>493</v>
      </c>
      <c r="D58" s="586">
        <f>SUM(D45:D57)</f>
        <v>0</v>
      </c>
      <c r="E58" s="585" t="s">
        <v>493</v>
      </c>
      <c r="F58" s="586">
        <f>SUM(F45:F57)</f>
        <v>0</v>
      </c>
      <c r="G58" s="585" t="s">
        <v>493</v>
      </c>
      <c r="H58" s="587">
        <f>SUM(H45:H57)</f>
        <v>0</v>
      </c>
    </row>
    <row r="59" spans="1:8" ht="14.25" customHeight="1" thickBot="1" x14ac:dyDescent="0.3">
      <c r="A59" s="1435" t="s">
        <v>494</v>
      </c>
      <c r="B59" s="1436"/>
      <c r="C59" s="1436"/>
      <c r="D59" s="1436"/>
      <c r="E59" s="1436"/>
      <c r="F59" s="1436"/>
      <c r="G59" s="1437"/>
      <c r="H59" s="588">
        <f>IF((B58+D58+F58+H58)&gt;$F$3,"Demasiadas horas asignadas",(B58+D58+F58+H58))</f>
        <v>0</v>
      </c>
    </row>
    <row r="61" spans="1:8" ht="16.5" customHeight="1" x14ac:dyDescent="0.2"/>
    <row r="62" spans="1:8" x14ac:dyDescent="0.2">
      <c r="H62" s="589"/>
    </row>
    <row r="63" spans="1:8" ht="32.25" customHeight="1" x14ac:dyDescent="0.25">
      <c r="A63" s="568" t="s">
        <v>379</v>
      </c>
      <c r="B63" s="1425" t="s">
        <v>596</v>
      </c>
      <c r="C63" s="1425"/>
      <c r="D63" s="1425"/>
      <c r="E63" s="1419" t="str">
        <f>A3</f>
        <v>contratado 11</v>
      </c>
      <c r="F63" s="1420"/>
      <c r="G63" s="1426" t="s">
        <v>608</v>
      </c>
      <c r="H63" s="1427"/>
    </row>
    <row r="64" spans="1:8" ht="26.25" x14ac:dyDescent="0.25">
      <c r="A64" s="571">
        <f>H85*E11</f>
        <v>0</v>
      </c>
      <c r="B64" s="572"/>
      <c r="C64" s="572"/>
      <c r="D64" s="569" t="s">
        <v>402</v>
      </c>
      <c r="E64" s="570">
        <f>E38+1</f>
        <v>2017</v>
      </c>
      <c r="F64" s="572"/>
      <c r="G64" s="602" t="s">
        <v>609</v>
      </c>
      <c r="H64" s="603"/>
    </row>
    <row r="65" spans="1:8" ht="44.25" customHeight="1" x14ac:dyDescent="0.25">
      <c r="A65" s="574" t="s">
        <v>380</v>
      </c>
      <c r="B65" s="572"/>
      <c r="C65" s="572"/>
      <c r="D65" s="569"/>
      <c r="E65" s="570"/>
      <c r="F65" s="572"/>
      <c r="G65" s="575" t="s">
        <v>381</v>
      </c>
      <c r="H65" s="576">
        <f>'Planificación contratos'!D15</f>
        <v>1673.6606270415141</v>
      </c>
    </row>
    <row r="66" spans="1:8" ht="18" x14ac:dyDescent="0.25">
      <c r="A66" s="571">
        <f>$A$40</f>
        <v>0</v>
      </c>
      <c r="B66" s="572"/>
      <c r="C66" s="572"/>
      <c r="D66" s="569"/>
      <c r="E66" s="570"/>
      <c r="F66" s="572"/>
      <c r="G66" s="577"/>
      <c r="H66" s="578"/>
    </row>
    <row r="67" spans="1:8" ht="17.25" customHeight="1" x14ac:dyDescent="0.2">
      <c r="A67" s="590" t="s">
        <v>611</v>
      </c>
      <c r="B67" s="590" t="s">
        <v>612</v>
      </c>
      <c r="C67" s="553" t="s">
        <v>611</v>
      </c>
      <c r="D67" s="553" t="s">
        <v>612</v>
      </c>
      <c r="E67" s="553" t="s">
        <v>611</v>
      </c>
      <c r="F67" s="553" t="s">
        <v>612</v>
      </c>
      <c r="G67" s="553" t="s">
        <v>611</v>
      </c>
      <c r="H67" s="553" t="s">
        <v>612</v>
      </c>
    </row>
    <row r="68" spans="1:8" ht="17.25" customHeight="1" thickBot="1" x14ac:dyDescent="0.25">
      <c r="A68" s="604"/>
      <c r="B68" s="605"/>
      <c r="C68" s="605"/>
      <c r="D68" s="605"/>
      <c r="E68" s="605"/>
      <c r="F68" s="605"/>
      <c r="G68" s="605"/>
      <c r="H68" s="605"/>
    </row>
    <row r="69" spans="1:8" ht="16.5" thickBot="1" x14ac:dyDescent="0.3">
      <c r="A69" s="1411" t="s">
        <v>474</v>
      </c>
      <c r="B69" s="1412"/>
      <c r="C69" s="1411" t="s">
        <v>475</v>
      </c>
      <c r="D69" s="1412"/>
      <c r="E69" s="1411" t="s">
        <v>476</v>
      </c>
      <c r="F69" s="1412"/>
      <c r="G69" s="1411" t="s">
        <v>477</v>
      </c>
      <c r="H69" s="1421"/>
    </row>
    <row r="70" spans="1:8" ht="13.5" outlineLevel="1" thickBot="1" x14ac:dyDescent="0.25">
      <c r="A70" s="583" t="s">
        <v>478</v>
      </c>
      <c r="B70" s="583" t="s">
        <v>479</v>
      </c>
      <c r="C70" s="583" t="s">
        <v>478</v>
      </c>
      <c r="D70" s="583" t="s">
        <v>479</v>
      </c>
      <c r="E70" s="583" t="s">
        <v>478</v>
      </c>
      <c r="F70" s="583" t="s">
        <v>479</v>
      </c>
      <c r="G70" s="583" t="s">
        <v>478</v>
      </c>
      <c r="H70" s="583" t="s">
        <v>479</v>
      </c>
    </row>
    <row r="71" spans="1:8" ht="13.5" outlineLevel="1" x14ac:dyDescent="0.2">
      <c r="A71" s="584" t="s">
        <v>480</v>
      </c>
      <c r="B71" s="606"/>
      <c r="C71" s="584" t="s">
        <v>480</v>
      </c>
      <c r="D71" s="606"/>
      <c r="E71" s="584" t="s">
        <v>480</v>
      </c>
      <c r="F71" s="606"/>
      <c r="G71" s="584" t="s">
        <v>480</v>
      </c>
      <c r="H71" s="607"/>
    </row>
    <row r="72" spans="1:8" ht="13.5" outlineLevel="1" x14ac:dyDescent="0.2">
      <c r="A72" s="584" t="s">
        <v>481</v>
      </c>
      <c r="B72" s="606"/>
      <c r="C72" s="584" t="s">
        <v>481</v>
      </c>
      <c r="D72" s="606"/>
      <c r="E72" s="584" t="s">
        <v>481</v>
      </c>
      <c r="F72" s="606"/>
      <c r="G72" s="584" t="s">
        <v>481</v>
      </c>
      <c r="H72" s="607"/>
    </row>
    <row r="73" spans="1:8" ht="13.5" outlineLevel="1" x14ac:dyDescent="0.2">
      <c r="A73" s="584" t="s">
        <v>482</v>
      </c>
      <c r="B73" s="606"/>
      <c r="C73" s="584" t="s">
        <v>482</v>
      </c>
      <c r="D73" s="606"/>
      <c r="E73" s="584" t="s">
        <v>482</v>
      </c>
      <c r="F73" s="606"/>
      <c r="G73" s="584" t="s">
        <v>482</v>
      </c>
      <c r="H73" s="607"/>
    </row>
    <row r="74" spans="1:8" ht="13.5" outlineLevel="1" x14ac:dyDescent="0.2">
      <c r="A74" s="584" t="s">
        <v>483</v>
      </c>
      <c r="B74" s="606"/>
      <c r="C74" s="584" t="s">
        <v>483</v>
      </c>
      <c r="D74" s="606"/>
      <c r="E74" s="584" t="s">
        <v>483</v>
      </c>
      <c r="F74" s="606"/>
      <c r="G74" s="584" t="s">
        <v>483</v>
      </c>
      <c r="H74" s="607"/>
    </row>
    <row r="75" spans="1:8" ht="13.5" outlineLevel="1" x14ac:dyDescent="0.2">
      <c r="A75" s="584" t="s">
        <v>484</v>
      </c>
      <c r="B75" s="606"/>
      <c r="C75" s="584" t="s">
        <v>484</v>
      </c>
      <c r="D75" s="606"/>
      <c r="E75" s="584" t="s">
        <v>484</v>
      </c>
      <c r="F75" s="606"/>
      <c r="G75" s="584" t="s">
        <v>484</v>
      </c>
      <c r="H75" s="607"/>
    </row>
    <row r="76" spans="1:8" ht="13.5" outlineLevel="1" x14ac:dyDescent="0.2">
      <c r="A76" s="584" t="s">
        <v>485</v>
      </c>
      <c r="B76" s="606"/>
      <c r="C76" s="584" t="s">
        <v>485</v>
      </c>
      <c r="D76" s="606"/>
      <c r="E76" s="584" t="s">
        <v>485</v>
      </c>
      <c r="F76" s="606"/>
      <c r="G76" s="584" t="s">
        <v>485</v>
      </c>
      <c r="H76" s="607"/>
    </row>
    <row r="77" spans="1:8" ht="13.5" outlineLevel="1" x14ac:dyDescent="0.2">
      <c r="A77" s="584" t="s">
        <v>486</v>
      </c>
      <c r="B77" s="606"/>
      <c r="C77" s="584" t="s">
        <v>486</v>
      </c>
      <c r="D77" s="606"/>
      <c r="E77" s="584" t="s">
        <v>486</v>
      </c>
      <c r="F77" s="606"/>
      <c r="G77" s="584" t="s">
        <v>486</v>
      </c>
      <c r="H77" s="607"/>
    </row>
    <row r="78" spans="1:8" ht="13.5" outlineLevel="1" x14ac:dyDescent="0.2">
      <c r="A78" s="584" t="s">
        <v>487</v>
      </c>
      <c r="B78" s="606"/>
      <c r="C78" s="584" t="s">
        <v>487</v>
      </c>
      <c r="D78" s="606"/>
      <c r="E78" s="584" t="s">
        <v>487</v>
      </c>
      <c r="F78" s="606"/>
      <c r="G78" s="584" t="s">
        <v>487</v>
      </c>
      <c r="H78" s="607"/>
    </row>
    <row r="79" spans="1:8" ht="13.5" outlineLevel="1" x14ac:dyDescent="0.2">
      <c r="A79" s="584" t="s">
        <v>488</v>
      </c>
      <c r="B79" s="606"/>
      <c r="C79" s="584" t="s">
        <v>488</v>
      </c>
      <c r="D79" s="606"/>
      <c r="E79" s="584" t="s">
        <v>488</v>
      </c>
      <c r="F79" s="606"/>
      <c r="G79" s="584" t="s">
        <v>488</v>
      </c>
      <c r="H79" s="607"/>
    </row>
    <row r="80" spans="1:8" ht="13.5" outlineLevel="1" x14ac:dyDescent="0.2">
      <c r="A80" s="584" t="s">
        <v>489</v>
      </c>
      <c r="B80" s="606"/>
      <c r="C80" s="584" t="s">
        <v>489</v>
      </c>
      <c r="D80" s="606"/>
      <c r="E80" s="584" t="s">
        <v>489</v>
      </c>
      <c r="F80" s="606"/>
      <c r="G80" s="584" t="s">
        <v>489</v>
      </c>
      <c r="H80" s="607"/>
    </row>
    <row r="81" spans="1:8" ht="13.5" outlineLevel="1" x14ac:dyDescent="0.2">
      <c r="A81" s="584" t="s">
        <v>490</v>
      </c>
      <c r="B81" s="606"/>
      <c r="C81" s="584" t="s">
        <v>490</v>
      </c>
      <c r="D81" s="606"/>
      <c r="E81" s="584" t="s">
        <v>490</v>
      </c>
      <c r="F81" s="606"/>
      <c r="G81" s="584" t="s">
        <v>490</v>
      </c>
      <c r="H81" s="607"/>
    </row>
    <row r="82" spans="1:8" ht="13.5" outlineLevel="1" x14ac:dyDescent="0.2">
      <c r="A82" s="584" t="s">
        <v>491</v>
      </c>
      <c r="B82" s="606"/>
      <c r="C82" s="584" t="s">
        <v>491</v>
      </c>
      <c r="D82" s="606"/>
      <c r="E82" s="584" t="s">
        <v>491</v>
      </c>
      <c r="F82" s="606"/>
      <c r="G82" s="584" t="s">
        <v>491</v>
      </c>
      <c r="H82" s="607"/>
    </row>
    <row r="83" spans="1:8" ht="13.5" outlineLevel="1" x14ac:dyDescent="0.2">
      <c r="A83" s="584" t="s">
        <v>492</v>
      </c>
      <c r="B83" s="606"/>
      <c r="C83" s="584" t="s">
        <v>492</v>
      </c>
      <c r="D83" s="606"/>
      <c r="E83" s="584" t="s">
        <v>492</v>
      </c>
      <c r="F83" s="606"/>
      <c r="G83" s="584" t="s">
        <v>492</v>
      </c>
      <c r="H83" s="607"/>
    </row>
    <row r="84" spans="1:8" ht="14.25" thickBot="1" x14ac:dyDescent="0.3">
      <c r="A84" s="585" t="s">
        <v>493</v>
      </c>
      <c r="B84" s="586">
        <f>SUM(B71:B83)</f>
        <v>0</v>
      </c>
      <c r="C84" s="585" t="s">
        <v>493</v>
      </c>
      <c r="D84" s="586">
        <f>SUM(D71:D83)</f>
        <v>0</v>
      </c>
      <c r="E84" s="585" t="s">
        <v>493</v>
      </c>
      <c r="F84" s="586">
        <f>SUM(F71:F83)</f>
        <v>0</v>
      </c>
      <c r="G84" s="585" t="s">
        <v>493</v>
      </c>
      <c r="H84" s="587">
        <f>SUM(H71:H83)</f>
        <v>0</v>
      </c>
    </row>
    <row r="85" spans="1:8" ht="14.25" thickBot="1" x14ac:dyDescent="0.3">
      <c r="A85" s="1435" t="s">
        <v>494</v>
      </c>
      <c r="B85" s="1436"/>
      <c r="C85" s="1436"/>
      <c r="D85" s="1436"/>
      <c r="E85" s="1436"/>
      <c r="F85" s="1436"/>
      <c r="G85" s="1437"/>
      <c r="H85" s="588">
        <f>IF((B84+D84+F84+H84)&gt;$F$3,"Demasiadas horas asignadas",(B84+D84+F84+H84))</f>
        <v>0</v>
      </c>
    </row>
    <row r="89" spans="1:8" ht="32.25" customHeight="1" x14ac:dyDescent="0.25">
      <c r="A89" s="568" t="s">
        <v>379</v>
      </c>
      <c r="B89" s="1425" t="s">
        <v>596</v>
      </c>
      <c r="C89" s="1425"/>
      <c r="D89" s="1425"/>
      <c r="E89" s="1419" t="str">
        <f>A3</f>
        <v>contratado 11</v>
      </c>
      <c r="F89" s="1420"/>
      <c r="G89" s="1426" t="s">
        <v>608</v>
      </c>
      <c r="H89" s="1427"/>
    </row>
    <row r="90" spans="1:8" ht="26.25" x14ac:dyDescent="0.25">
      <c r="A90" s="571">
        <f>H111*E11</f>
        <v>0</v>
      </c>
      <c r="B90" s="572"/>
      <c r="C90" s="572"/>
      <c r="D90" s="569" t="s">
        <v>402</v>
      </c>
      <c r="E90" s="570">
        <f>E64+1</f>
        <v>2018</v>
      </c>
      <c r="F90" s="572"/>
      <c r="G90" s="602" t="s">
        <v>609</v>
      </c>
      <c r="H90" s="603"/>
    </row>
    <row r="91" spans="1:8" ht="44.25" customHeight="1" x14ac:dyDescent="0.25">
      <c r="A91" s="574" t="s">
        <v>380</v>
      </c>
      <c r="B91" s="572"/>
      <c r="C91" s="572"/>
      <c r="D91" s="569"/>
      <c r="E91" s="570"/>
      <c r="F91" s="572"/>
      <c r="G91" s="575" t="s">
        <v>381</v>
      </c>
      <c r="H91" s="576">
        <f>'Planificación contratos'!D16</f>
        <v>23192.330885842708</v>
      </c>
    </row>
    <row r="92" spans="1:8" ht="18" x14ac:dyDescent="0.25">
      <c r="A92" s="571">
        <f>$A$40</f>
        <v>0</v>
      </c>
      <c r="B92" s="572"/>
      <c r="C92" s="572"/>
      <c r="D92" s="569"/>
      <c r="E92" s="570"/>
      <c r="F92" s="572"/>
      <c r="G92" s="577"/>
      <c r="H92" s="578"/>
    </row>
    <row r="93" spans="1:8" ht="16.5" customHeight="1" x14ac:dyDescent="0.2">
      <c r="A93" s="590" t="s">
        <v>611</v>
      </c>
      <c r="B93" s="590" t="s">
        <v>612</v>
      </c>
      <c r="C93" s="553" t="s">
        <v>611</v>
      </c>
      <c r="D93" s="553" t="s">
        <v>612</v>
      </c>
      <c r="E93" s="553" t="s">
        <v>611</v>
      </c>
      <c r="F93" s="553" t="s">
        <v>612</v>
      </c>
      <c r="G93" s="553" t="s">
        <v>611</v>
      </c>
      <c r="H93" s="553" t="s">
        <v>612</v>
      </c>
    </row>
    <row r="94" spans="1:8" ht="16.5" customHeight="1" thickBot="1" x14ac:dyDescent="0.25">
      <c r="A94" s="604"/>
      <c r="B94" s="605"/>
      <c r="C94" s="605"/>
      <c r="D94" s="605"/>
      <c r="E94" s="605"/>
      <c r="F94" s="605"/>
      <c r="G94" s="605"/>
      <c r="H94" s="605"/>
    </row>
    <row r="95" spans="1:8" ht="16.5" thickBot="1" x14ac:dyDescent="0.3">
      <c r="A95" s="1411" t="s">
        <v>474</v>
      </c>
      <c r="B95" s="1412"/>
      <c r="C95" s="1411" t="s">
        <v>475</v>
      </c>
      <c r="D95" s="1412"/>
      <c r="E95" s="1411" t="s">
        <v>476</v>
      </c>
      <c r="F95" s="1412"/>
      <c r="G95" s="1411" t="s">
        <v>477</v>
      </c>
      <c r="H95" s="1421"/>
    </row>
    <row r="96" spans="1:8" ht="13.5" customHeight="1" outlineLevel="1" thickBot="1" x14ac:dyDescent="0.25">
      <c r="A96" s="583" t="s">
        <v>478</v>
      </c>
      <c r="B96" s="583" t="s">
        <v>479</v>
      </c>
      <c r="C96" s="583" t="s">
        <v>478</v>
      </c>
      <c r="D96" s="583" t="s">
        <v>479</v>
      </c>
      <c r="E96" s="583" t="s">
        <v>478</v>
      </c>
      <c r="F96" s="583" t="s">
        <v>479</v>
      </c>
      <c r="G96" s="583" t="s">
        <v>478</v>
      </c>
      <c r="H96" s="583" t="s">
        <v>479</v>
      </c>
    </row>
    <row r="97" spans="1:8" ht="13.5" customHeight="1" outlineLevel="1" x14ac:dyDescent="0.2">
      <c r="A97" s="584" t="s">
        <v>480</v>
      </c>
      <c r="B97" s="606"/>
      <c r="C97" s="584" t="s">
        <v>480</v>
      </c>
      <c r="D97" s="606"/>
      <c r="E97" s="584" t="s">
        <v>480</v>
      </c>
      <c r="F97" s="606"/>
      <c r="G97" s="584" t="s">
        <v>480</v>
      </c>
      <c r="H97" s="607"/>
    </row>
    <row r="98" spans="1:8" ht="13.5" customHeight="1" outlineLevel="1" x14ac:dyDescent="0.2">
      <c r="A98" s="584" t="s">
        <v>481</v>
      </c>
      <c r="B98" s="606"/>
      <c r="C98" s="584" t="s">
        <v>481</v>
      </c>
      <c r="D98" s="606"/>
      <c r="E98" s="584" t="s">
        <v>481</v>
      </c>
      <c r="F98" s="606"/>
      <c r="G98" s="584" t="s">
        <v>481</v>
      </c>
      <c r="H98" s="607"/>
    </row>
    <row r="99" spans="1:8" ht="13.5" customHeight="1" outlineLevel="1" x14ac:dyDescent="0.2">
      <c r="A99" s="584" t="s">
        <v>482</v>
      </c>
      <c r="B99" s="606"/>
      <c r="C99" s="584" t="s">
        <v>482</v>
      </c>
      <c r="D99" s="606"/>
      <c r="E99" s="584" t="s">
        <v>482</v>
      </c>
      <c r="F99" s="606"/>
      <c r="G99" s="584" t="s">
        <v>482</v>
      </c>
      <c r="H99" s="607"/>
    </row>
    <row r="100" spans="1:8" ht="13.5" customHeight="1" outlineLevel="1" x14ac:dyDescent="0.2">
      <c r="A100" s="584" t="s">
        <v>483</v>
      </c>
      <c r="B100" s="606"/>
      <c r="C100" s="584" t="s">
        <v>483</v>
      </c>
      <c r="D100" s="606"/>
      <c r="E100" s="584" t="s">
        <v>483</v>
      </c>
      <c r="F100" s="606"/>
      <c r="G100" s="584" t="s">
        <v>483</v>
      </c>
      <c r="H100" s="607"/>
    </row>
    <row r="101" spans="1:8" ht="13.5" customHeight="1" outlineLevel="1" x14ac:dyDescent="0.2">
      <c r="A101" s="584" t="s">
        <v>484</v>
      </c>
      <c r="B101" s="606"/>
      <c r="C101" s="584" t="s">
        <v>484</v>
      </c>
      <c r="D101" s="606"/>
      <c r="E101" s="584" t="s">
        <v>484</v>
      </c>
      <c r="F101" s="606"/>
      <c r="G101" s="584" t="s">
        <v>484</v>
      </c>
      <c r="H101" s="607"/>
    </row>
    <row r="102" spans="1:8" ht="13.5" customHeight="1" outlineLevel="1" x14ac:dyDescent="0.2">
      <c r="A102" s="584" t="s">
        <v>485</v>
      </c>
      <c r="B102" s="606"/>
      <c r="C102" s="584" t="s">
        <v>485</v>
      </c>
      <c r="D102" s="606"/>
      <c r="E102" s="584" t="s">
        <v>485</v>
      </c>
      <c r="F102" s="606"/>
      <c r="G102" s="584" t="s">
        <v>485</v>
      </c>
      <c r="H102" s="607"/>
    </row>
    <row r="103" spans="1:8" ht="13.5" customHeight="1" outlineLevel="1" x14ac:dyDescent="0.2">
      <c r="A103" s="584" t="s">
        <v>486</v>
      </c>
      <c r="B103" s="606"/>
      <c r="C103" s="584" t="s">
        <v>486</v>
      </c>
      <c r="D103" s="606"/>
      <c r="E103" s="584" t="s">
        <v>486</v>
      </c>
      <c r="F103" s="606"/>
      <c r="G103" s="584" t="s">
        <v>486</v>
      </c>
      <c r="H103" s="607"/>
    </row>
    <row r="104" spans="1:8" ht="13.5" customHeight="1" outlineLevel="1" x14ac:dyDescent="0.2">
      <c r="A104" s="584" t="s">
        <v>487</v>
      </c>
      <c r="B104" s="606"/>
      <c r="C104" s="584" t="s">
        <v>487</v>
      </c>
      <c r="D104" s="606"/>
      <c r="E104" s="584" t="s">
        <v>487</v>
      </c>
      <c r="F104" s="606"/>
      <c r="G104" s="584" t="s">
        <v>487</v>
      </c>
      <c r="H104" s="607"/>
    </row>
    <row r="105" spans="1:8" ht="13.5" customHeight="1" outlineLevel="1" x14ac:dyDescent="0.2">
      <c r="A105" s="584" t="s">
        <v>488</v>
      </c>
      <c r="B105" s="606"/>
      <c r="C105" s="584" t="s">
        <v>488</v>
      </c>
      <c r="D105" s="606"/>
      <c r="E105" s="584" t="s">
        <v>488</v>
      </c>
      <c r="F105" s="606"/>
      <c r="G105" s="584" t="s">
        <v>488</v>
      </c>
      <c r="H105" s="607"/>
    </row>
    <row r="106" spans="1:8" ht="13.5" customHeight="1" outlineLevel="1" x14ac:dyDescent="0.2">
      <c r="A106" s="584" t="s">
        <v>489</v>
      </c>
      <c r="B106" s="606"/>
      <c r="C106" s="584" t="s">
        <v>489</v>
      </c>
      <c r="D106" s="606"/>
      <c r="E106" s="584" t="s">
        <v>489</v>
      </c>
      <c r="F106" s="606"/>
      <c r="G106" s="584" t="s">
        <v>489</v>
      </c>
      <c r="H106" s="607"/>
    </row>
    <row r="107" spans="1:8" ht="13.5" customHeight="1" outlineLevel="1" x14ac:dyDescent="0.2">
      <c r="A107" s="584" t="s">
        <v>490</v>
      </c>
      <c r="B107" s="606"/>
      <c r="C107" s="584" t="s">
        <v>490</v>
      </c>
      <c r="D107" s="606"/>
      <c r="E107" s="584" t="s">
        <v>490</v>
      </c>
      <c r="F107" s="606"/>
      <c r="G107" s="584" t="s">
        <v>490</v>
      </c>
      <c r="H107" s="607"/>
    </row>
    <row r="108" spans="1:8" ht="13.5" customHeight="1" outlineLevel="1" x14ac:dyDescent="0.2">
      <c r="A108" s="584" t="s">
        <v>491</v>
      </c>
      <c r="B108" s="606"/>
      <c r="C108" s="584" t="s">
        <v>491</v>
      </c>
      <c r="D108" s="606"/>
      <c r="E108" s="584" t="s">
        <v>491</v>
      </c>
      <c r="F108" s="606"/>
      <c r="G108" s="584" t="s">
        <v>491</v>
      </c>
      <c r="H108" s="607"/>
    </row>
    <row r="109" spans="1:8" ht="13.5" customHeight="1" outlineLevel="1" x14ac:dyDescent="0.2">
      <c r="A109" s="584" t="s">
        <v>492</v>
      </c>
      <c r="B109" s="606"/>
      <c r="C109" s="584" t="s">
        <v>492</v>
      </c>
      <c r="D109" s="606"/>
      <c r="E109" s="584" t="s">
        <v>492</v>
      </c>
      <c r="F109" s="606"/>
      <c r="G109" s="584" t="s">
        <v>492</v>
      </c>
      <c r="H109" s="607"/>
    </row>
    <row r="110" spans="1:8" ht="14.25" thickBot="1" x14ac:dyDescent="0.3">
      <c r="A110" s="585" t="s">
        <v>493</v>
      </c>
      <c r="B110" s="586">
        <f>SUM(B97:B109)</f>
        <v>0</v>
      </c>
      <c r="C110" s="585" t="s">
        <v>493</v>
      </c>
      <c r="D110" s="586">
        <f>SUM(D97:D109)</f>
        <v>0</v>
      </c>
      <c r="E110" s="585" t="s">
        <v>493</v>
      </c>
      <c r="F110" s="586">
        <f>SUM(F97:F109)</f>
        <v>0</v>
      </c>
      <c r="G110" s="585" t="s">
        <v>493</v>
      </c>
      <c r="H110" s="587">
        <f>SUM(H97:H109)</f>
        <v>0</v>
      </c>
    </row>
    <row r="111" spans="1:8" ht="14.25" thickBot="1" x14ac:dyDescent="0.3">
      <c r="A111" s="1435" t="s">
        <v>494</v>
      </c>
      <c r="B111" s="1436"/>
      <c r="C111" s="1436"/>
      <c r="D111" s="1436"/>
      <c r="E111" s="1436"/>
      <c r="F111" s="1436"/>
      <c r="G111" s="1437"/>
      <c r="H111" s="588">
        <f>IF((B110+D110+F110+H110)&gt;$F$3,"Demasiadas horas asignadas",(B110+D110+F110+H110))</f>
        <v>0</v>
      </c>
    </row>
    <row r="115" spans="1:8" ht="32.25" customHeight="1" x14ac:dyDescent="0.25">
      <c r="A115" s="568" t="s">
        <v>379</v>
      </c>
      <c r="B115" s="1425" t="s">
        <v>596</v>
      </c>
      <c r="C115" s="1425"/>
      <c r="D115" s="1425"/>
      <c r="E115" s="1419" t="str">
        <f>A3</f>
        <v>contratado 11</v>
      </c>
      <c r="F115" s="1420"/>
      <c r="G115" s="1426" t="s">
        <v>608</v>
      </c>
      <c r="H115" s="1427"/>
    </row>
    <row r="116" spans="1:8" ht="26.25" x14ac:dyDescent="0.25">
      <c r="A116" s="571">
        <f>H137*E11</f>
        <v>0</v>
      </c>
      <c r="B116" s="572"/>
      <c r="C116" s="572"/>
      <c r="D116" s="569" t="s">
        <v>402</v>
      </c>
      <c r="E116" s="570">
        <f>E90+1</f>
        <v>2019</v>
      </c>
      <c r="F116" s="570"/>
      <c r="G116" s="602" t="s">
        <v>609</v>
      </c>
      <c r="H116" s="603"/>
    </row>
    <row r="117" spans="1:8" ht="44.25" customHeight="1" x14ac:dyDescent="0.25">
      <c r="A117" s="574" t="s">
        <v>380</v>
      </c>
      <c r="B117" s="572"/>
      <c r="C117" s="572"/>
      <c r="D117" s="569"/>
      <c r="E117" s="570"/>
      <c r="F117" s="570"/>
      <c r="G117" s="575" t="s">
        <v>381</v>
      </c>
      <c r="H117" s="576">
        <f>'Planificación contratos'!D17</f>
        <v>20923.107847790277</v>
      </c>
    </row>
    <row r="118" spans="1:8" ht="18" x14ac:dyDescent="0.25">
      <c r="A118" s="571">
        <f>$A$40</f>
        <v>0</v>
      </c>
      <c r="B118" s="572"/>
      <c r="C118" s="572"/>
      <c r="D118" s="569"/>
      <c r="E118" s="570"/>
      <c r="F118" s="570"/>
      <c r="G118" s="577"/>
      <c r="H118" s="578"/>
    </row>
    <row r="119" spans="1:8" ht="16.5" customHeight="1" x14ac:dyDescent="0.2">
      <c r="A119" s="590" t="s">
        <v>611</v>
      </c>
      <c r="B119" s="590" t="s">
        <v>612</v>
      </c>
      <c r="C119" s="553" t="s">
        <v>611</v>
      </c>
      <c r="D119" s="553" t="s">
        <v>612</v>
      </c>
      <c r="E119" s="553" t="s">
        <v>611</v>
      </c>
      <c r="F119" s="553" t="s">
        <v>612</v>
      </c>
      <c r="G119" s="553" t="s">
        <v>611</v>
      </c>
      <c r="H119" s="553" t="s">
        <v>612</v>
      </c>
    </row>
    <row r="120" spans="1:8" ht="16.5" customHeight="1" thickBot="1" x14ac:dyDescent="0.25">
      <c r="A120" s="604"/>
      <c r="B120" s="605"/>
      <c r="C120" s="605"/>
      <c r="D120" s="605"/>
      <c r="E120" s="605"/>
      <c r="F120" s="605"/>
      <c r="G120" s="605"/>
      <c r="H120" s="605"/>
    </row>
    <row r="121" spans="1:8" ht="16.5" thickBot="1" x14ac:dyDescent="0.3">
      <c r="A121" s="1411" t="s">
        <v>474</v>
      </c>
      <c r="B121" s="1412"/>
      <c r="C121" s="1411" t="s">
        <v>475</v>
      </c>
      <c r="D121" s="1412"/>
      <c r="E121" s="1411" t="s">
        <v>476</v>
      </c>
      <c r="F121" s="1412"/>
      <c r="G121" s="1411" t="s">
        <v>477</v>
      </c>
      <c r="H121" s="1421"/>
    </row>
    <row r="122" spans="1:8" ht="13.5" outlineLevel="1" thickBot="1" x14ac:dyDescent="0.25">
      <c r="A122" s="583" t="s">
        <v>478</v>
      </c>
      <c r="B122" s="583" t="s">
        <v>479</v>
      </c>
      <c r="C122" s="583" t="s">
        <v>478</v>
      </c>
      <c r="D122" s="583" t="s">
        <v>479</v>
      </c>
      <c r="E122" s="583" t="s">
        <v>478</v>
      </c>
      <c r="F122" s="583" t="s">
        <v>479</v>
      </c>
      <c r="G122" s="583" t="s">
        <v>478</v>
      </c>
      <c r="H122" s="583" t="s">
        <v>479</v>
      </c>
    </row>
    <row r="123" spans="1:8" ht="13.5" outlineLevel="1" x14ac:dyDescent="0.2">
      <c r="A123" s="584" t="s">
        <v>480</v>
      </c>
      <c r="B123" s="606"/>
      <c r="C123" s="584" t="s">
        <v>480</v>
      </c>
      <c r="D123" s="606"/>
      <c r="E123" s="584" t="s">
        <v>480</v>
      </c>
      <c r="F123" s="606"/>
      <c r="G123" s="584" t="s">
        <v>480</v>
      </c>
      <c r="H123" s="607"/>
    </row>
    <row r="124" spans="1:8" ht="13.5" outlineLevel="1" x14ac:dyDescent="0.2">
      <c r="A124" s="584" t="s">
        <v>481</v>
      </c>
      <c r="B124" s="606"/>
      <c r="C124" s="584" t="s">
        <v>481</v>
      </c>
      <c r="D124" s="606"/>
      <c r="E124" s="584" t="s">
        <v>481</v>
      </c>
      <c r="F124" s="606"/>
      <c r="G124" s="584" t="s">
        <v>481</v>
      </c>
      <c r="H124" s="607"/>
    </row>
    <row r="125" spans="1:8" ht="13.5" outlineLevel="1" x14ac:dyDescent="0.2">
      <c r="A125" s="584" t="s">
        <v>482</v>
      </c>
      <c r="B125" s="606"/>
      <c r="C125" s="584" t="s">
        <v>482</v>
      </c>
      <c r="D125" s="606"/>
      <c r="E125" s="584" t="s">
        <v>482</v>
      </c>
      <c r="F125" s="606"/>
      <c r="G125" s="584" t="s">
        <v>482</v>
      </c>
      <c r="H125" s="607"/>
    </row>
    <row r="126" spans="1:8" ht="13.5" outlineLevel="1" x14ac:dyDescent="0.2">
      <c r="A126" s="584" t="s">
        <v>483</v>
      </c>
      <c r="B126" s="606"/>
      <c r="C126" s="584" t="s">
        <v>483</v>
      </c>
      <c r="D126" s="606"/>
      <c r="E126" s="584" t="s">
        <v>483</v>
      </c>
      <c r="F126" s="606"/>
      <c r="G126" s="584" t="s">
        <v>483</v>
      </c>
      <c r="H126" s="607"/>
    </row>
    <row r="127" spans="1:8" ht="13.5" outlineLevel="1" x14ac:dyDescent="0.2">
      <c r="A127" s="584" t="s">
        <v>484</v>
      </c>
      <c r="B127" s="606"/>
      <c r="C127" s="584" t="s">
        <v>484</v>
      </c>
      <c r="D127" s="606"/>
      <c r="E127" s="584" t="s">
        <v>484</v>
      </c>
      <c r="F127" s="606"/>
      <c r="G127" s="584" t="s">
        <v>484</v>
      </c>
      <c r="H127" s="607"/>
    </row>
    <row r="128" spans="1:8" ht="13.5" outlineLevel="1" x14ac:dyDescent="0.2">
      <c r="A128" s="584" t="s">
        <v>485</v>
      </c>
      <c r="B128" s="606"/>
      <c r="C128" s="584" t="s">
        <v>485</v>
      </c>
      <c r="D128" s="606"/>
      <c r="E128" s="584" t="s">
        <v>485</v>
      </c>
      <c r="F128" s="606"/>
      <c r="G128" s="584" t="s">
        <v>485</v>
      </c>
      <c r="H128" s="607"/>
    </row>
    <row r="129" spans="1:8" ht="13.5" outlineLevel="1" x14ac:dyDescent="0.2">
      <c r="A129" s="584" t="s">
        <v>486</v>
      </c>
      <c r="B129" s="606"/>
      <c r="C129" s="584" t="s">
        <v>486</v>
      </c>
      <c r="D129" s="606"/>
      <c r="E129" s="584" t="s">
        <v>486</v>
      </c>
      <c r="F129" s="606"/>
      <c r="G129" s="584" t="s">
        <v>486</v>
      </c>
      <c r="H129" s="607"/>
    </row>
    <row r="130" spans="1:8" ht="13.5" outlineLevel="1" x14ac:dyDescent="0.2">
      <c r="A130" s="584" t="s">
        <v>487</v>
      </c>
      <c r="B130" s="606"/>
      <c r="C130" s="584" t="s">
        <v>487</v>
      </c>
      <c r="D130" s="606"/>
      <c r="E130" s="584" t="s">
        <v>487</v>
      </c>
      <c r="F130" s="606"/>
      <c r="G130" s="584" t="s">
        <v>487</v>
      </c>
      <c r="H130" s="607"/>
    </row>
    <row r="131" spans="1:8" ht="13.5" outlineLevel="1" x14ac:dyDescent="0.2">
      <c r="A131" s="584" t="s">
        <v>488</v>
      </c>
      <c r="B131" s="606"/>
      <c r="C131" s="584" t="s">
        <v>488</v>
      </c>
      <c r="D131" s="606"/>
      <c r="E131" s="584" t="s">
        <v>488</v>
      </c>
      <c r="F131" s="606"/>
      <c r="G131" s="584" t="s">
        <v>488</v>
      </c>
      <c r="H131" s="607"/>
    </row>
    <row r="132" spans="1:8" ht="13.5" outlineLevel="1" x14ac:dyDescent="0.2">
      <c r="A132" s="584" t="s">
        <v>489</v>
      </c>
      <c r="B132" s="606"/>
      <c r="C132" s="584" t="s">
        <v>489</v>
      </c>
      <c r="D132" s="606"/>
      <c r="E132" s="584" t="s">
        <v>489</v>
      </c>
      <c r="F132" s="606"/>
      <c r="G132" s="584" t="s">
        <v>489</v>
      </c>
      <c r="H132" s="607"/>
    </row>
    <row r="133" spans="1:8" ht="13.5" outlineLevel="1" x14ac:dyDescent="0.2">
      <c r="A133" s="584" t="s">
        <v>490</v>
      </c>
      <c r="B133" s="606"/>
      <c r="C133" s="584" t="s">
        <v>490</v>
      </c>
      <c r="D133" s="606"/>
      <c r="E133" s="584" t="s">
        <v>490</v>
      </c>
      <c r="F133" s="606"/>
      <c r="G133" s="584" t="s">
        <v>490</v>
      </c>
      <c r="H133" s="607"/>
    </row>
    <row r="134" spans="1:8" ht="13.5" outlineLevel="1" x14ac:dyDescent="0.2">
      <c r="A134" s="584" t="s">
        <v>491</v>
      </c>
      <c r="B134" s="606"/>
      <c r="C134" s="584" t="s">
        <v>491</v>
      </c>
      <c r="D134" s="606"/>
      <c r="E134" s="584" t="s">
        <v>491</v>
      </c>
      <c r="F134" s="606"/>
      <c r="G134" s="584" t="s">
        <v>491</v>
      </c>
      <c r="H134" s="607"/>
    </row>
    <row r="135" spans="1:8" ht="13.5" outlineLevel="1" x14ac:dyDescent="0.2">
      <c r="A135" s="584" t="s">
        <v>492</v>
      </c>
      <c r="B135" s="606"/>
      <c r="C135" s="584" t="s">
        <v>492</v>
      </c>
      <c r="D135" s="606"/>
      <c r="E135" s="584" t="s">
        <v>492</v>
      </c>
      <c r="F135" s="606"/>
      <c r="G135" s="584" t="s">
        <v>492</v>
      </c>
      <c r="H135" s="607"/>
    </row>
    <row r="136" spans="1:8" ht="14.25" thickBot="1" x14ac:dyDescent="0.3">
      <c r="A136" s="585" t="s">
        <v>493</v>
      </c>
      <c r="B136" s="586">
        <f>SUM(B123:B135)</f>
        <v>0</v>
      </c>
      <c r="C136" s="585" t="s">
        <v>493</v>
      </c>
      <c r="D136" s="586">
        <f>SUM(D123:D135)</f>
        <v>0</v>
      </c>
      <c r="E136" s="585" t="s">
        <v>493</v>
      </c>
      <c r="F136" s="586">
        <f>SUM(F123:F135)</f>
        <v>0</v>
      </c>
      <c r="G136" s="585" t="s">
        <v>493</v>
      </c>
      <c r="H136" s="587">
        <f>SUM(H123:H135)</f>
        <v>0</v>
      </c>
    </row>
    <row r="137" spans="1:8" ht="14.25" thickBot="1" x14ac:dyDescent="0.3">
      <c r="A137" s="1435" t="s">
        <v>494</v>
      </c>
      <c r="B137" s="1436"/>
      <c r="C137" s="1436"/>
      <c r="D137" s="1436"/>
      <c r="E137" s="1436"/>
      <c r="F137" s="1436"/>
      <c r="G137" s="1437"/>
      <c r="H137" s="588">
        <f>IF((B136+D136+F136+H136)&gt;$F$3,"Demasiadas horas asignadas",(B136+D136+F136+H136))</f>
        <v>0</v>
      </c>
    </row>
    <row r="138" spans="1:8" ht="13.5" x14ac:dyDescent="0.25">
      <c r="A138" s="591"/>
      <c r="B138" s="591"/>
      <c r="C138" s="591"/>
      <c r="D138" s="591"/>
      <c r="E138" s="591"/>
      <c r="F138" s="591"/>
      <c r="G138" s="591"/>
      <c r="H138" s="592"/>
    </row>
    <row r="139" spans="1:8" ht="13.5" x14ac:dyDescent="0.25">
      <c r="A139" s="591"/>
      <c r="B139" s="591"/>
      <c r="C139" s="591"/>
      <c r="D139" s="591"/>
      <c r="E139" s="591"/>
      <c r="F139" s="591"/>
      <c r="G139" s="591"/>
      <c r="H139" s="592"/>
    </row>
    <row r="140" spans="1:8" ht="13.5" x14ac:dyDescent="0.25">
      <c r="A140" s="591"/>
      <c r="B140" s="591"/>
      <c r="C140" s="591"/>
      <c r="D140" s="591"/>
      <c r="E140" s="591"/>
      <c r="F140" s="591"/>
      <c r="G140" s="591"/>
      <c r="H140" s="592"/>
    </row>
    <row r="143" spans="1:8" ht="18" x14ac:dyDescent="0.25">
      <c r="B143" s="1425" t="s">
        <v>598</v>
      </c>
      <c r="C143" s="1425"/>
      <c r="D143" s="1425"/>
      <c r="E143" s="1431" t="str">
        <f>A3</f>
        <v>contratado 11</v>
      </c>
      <c r="F143" s="1431"/>
    </row>
    <row r="144" spans="1:8" ht="13.5" thickBot="1" x14ac:dyDescent="0.25">
      <c r="F144" s="567"/>
    </row>
    <row r="145" spans="1:7" ht="16.5" customHeight="1" thickBot="1" x14ac:dyDescent="0.25">
      <c r="A145" s="1438" t="s">
        <v>519</v>
      </c>
      <c r="B145" s="1439"/>
      <c r="C145" s="1439"/>
      <c r="D145" s="1439"/>
      <c r="E145" s="1439"/>
      <c r="F145" s="1439"/>
      <c r="G145" s="1440"/>
    </row>
    <row r="146" spans="1:7" ht="26.25" customHeight="1" outlineLevel="1" thickBot="1" x14ac:dyDescent="0.25">
      <c r="A146" s="1416" t="s">
        <v>496</v>
      </c>
      <c r="B146" s="1417"/>
      <c r="C146" s="1417"/>
      <c r="D146" s="1417"/>
      <c r="E146" s="1418"/>
      <c r="F146" s="593" t="s">
        <v>497</v>
      </c>
      <c r="G146" s="594" t="s">
        <v>495</v>
      </c>
    </row>
    <row r="147" spans="1:7" outlineLevel="1" x14ac:dyDescent="0.2">
      <c r="A147" s="1402"/>
      <c r="B147" s="1403"/>
      <c r="C147" s="1403"/>
      <c r="D147" s="1403"/>
      <c r="E147" s="1404"/>
      <c r="F147" s="608"/>
      <c r="G147" s="595">
        <f>$D$8-F147</f>
        <v>2944.027397260274</v>
      </c>
    </row>
    <row r="148" spans="1:7" outlineLevel="1" x14ac:dyDescent="0.2">
      <c r="A148" s="1413"/>
      <c r="B148" s="1414"/>
      <c r="C148" s="1414"/>
      <c r="D148" s="1414"/>
      <c r="E148" s="1415"/>
      <c r="F148" s="609"/>
      <c r="G148" s="596">
        <f t="shared" ref="G148:G153" si="0">IF(F148&gt;0,(G147-F148), )</f>
        <v>0</v>
      </c>
    </row>
    <row r="149" spans="1:7" outlineLevel="1" x14ac:dyDescent="0.2">
      <c r="A149" s="1413"/>
      <c r="B149" s="1414"/>
      <c r="C149" s="1414"/>
      <c r="D149" s="1414"/>
      <c r="E149" s="1415"/>
      <c r="F149" s="610"/>
      <c r="G149" s="596">
        <f t="shared" si="0"/>
        <v>0</v>
      </c>
    </row>
    <row r="150" spans="1:7" outlineLevel="1" x14ac:dyDescent="0.2">
      <c r="A150" s="1405"/>
      <c r="B150" s="1406"/>
      <c r="C150" s="1406"/>
      <c r="D150" s="1406"/>
      <c r="E150" s="1407"/>
      <c r="F150" s="611"/>
      <c r="G150" s="596">
        <f t="shared" si="0"/>
        <v>0</v>
      </c>
    </row>
    <row r="151" spans="1:7" outlineLevel="1" x14ac:dyDescent="0.2">
      <c r="A151" s="1405"/>
      <c r="B151" s="1406"/>
      <c r="C151" s="1406"/>
      <c r="D151" s="1406"/>
      <c r="E151" s="1407"/>
      <c r="F151" s="612"/>
      <c r="G151" s="596">
        <f t="shared" si="0"/>
        <v>0</v>
      </c>
    </row>
    <row r="152" spans="1:7" outlineLevel="1" x14ac:dyDescent="0.2">
      <c r="A152" s="1432"/>
      <c r="B152" s="1433"/>
      <c r="C152" s="1433"/>
      <c r="D152" s="1433"/>
      <c r="E152" s="1434"/>
      <c r="F152" s="612"/>
      <c r="G152" s="596">
        <f t="shared" si="0"/>
        <v>0</v>
      </c>
    </row>
    <row r="153" spans="1:7" ht="13.5" outlineLevel="1" thickBot="1" x14ac:dyDescent="0.25">
      <c r="A153" s="1428"/>
      <c r="B153" s="1429"/>
      <c r="C153" s="1429"/>
      <c r="D153" s="1429"/>
      <c r="E153" s="1430"/>
      <c r="F153" s="613"/>
      <c r="G153" s="597">
        <f t="shared" si="0"/>
        <v>0</v>
      </c>
    </row>
    <row r="155" spans="1:7" ht="20.25" x14ac:dyDescent="0.3">
      <c r="G155" s="598">
        <f>D8-(SUM(F147:F153))</f>
        <v>2944.027397260274</v>
      </c>
    </row>
  </sheetData>
  <sheetProtection selectLockedCells="1"/>
  <mergeCells count="77">
    <mergeCell ref="A150:E150"/>
    <mergeCell ref="A151:E151"/>
    <mergeCell ref="A152:E152"/>
    <mergeCell ref="A153:E153"/>
    <mergeCell ref="A146:E146"/>
    <mergeCell ref="A147:E147"/>
    <mergeCell ref="A148:E148"/>
    <mergeCell ref="A149:E149"/>
    <mergeCell ref="A137:G137"/>
    <mergeCell ref="B143:D143"/>
    <mergeCell ref="E143:F143"/>
    <mergeCell ref="A145:G145"/>
    <mergeCell ref="A121:B121"/>
    <mergeCell ref="C121:D121"/>
    <mergeCell ref="E121:F121"/>
    <mergeCell ref="G121:H121"/>
    <mergeCell ref="A111:G111"/>
    <mergeCell ref="B115:D115"/>
    <mergeCell ref="E115:F115"/>
    <mergeCell ref="G115:H115"/>
    <mergeCell ref="A95:B95"/>
    <mergeCell ref="C95:D95"/>
    <mergeCell ref="E95:F95"/>
    <mergeCell ref="G95:H95"/>
    <mergeCell ref="A85:G85"/>
    <mergeCell ref="B89:D89"/>
    <mergeCell ref="E89:F89"/>
    <mergeCell ref="G89:H89"/>
    <mergeCell ref="A69:B69"/>
    <mergeCell ref="C69:D69"/>
    <mergeCell ref="E69:F69"/>
    <mergeCell ref="G69:H69"/>
    <mergeCell ref="A59:G59"/>
    <mergeCell ref="B63:D63"/>
    <mergeCell ref="E63:F63"/>
    <mergeCell ref="G63:H63"/>
    <mergeCell ref="G37:H37"/>
    <mergeCell ref="A43:B43"/>
    <mergeCell ref="C43:D43"/>
    <mergeCell ref="E43:F43"/>
    <mergeCell ref="G43:H43"/>
    <mergeCell ref="B35:E35"/>
    <mergeCell ref="B37:D37"/>
    <mergeCell ref="E37:F37"/>
    <mergeCell ref="A19:B19"/>
    <mergeCell ref="A20:B20"/>
    <mergeCell ref="A21:B21"/>
    <mergeCell ref="A22:B22"/>
    <mergeCell ref="A27:A29"/>
    <mergeCell ref="B27:B29"/>
    <mergeCell ref="D6:E6"/>
    <mergeCell ref="A8:A10"/>
    <mergeCell ref="B8:B10"/>
    <mergeCell ref="G9:H9"/>
    <mergeCell ref="A23:B23"/>
    <mergeCell ref="C17:H17"/>
    <mergeCell ref="G13:H13"/>
    <mergeCell ref="A18:B18"/>
    <mergeCell ref="C18:F18"/>
    <mergeCell ref="G18:H18"/>
    <mergeCell ref="A1:H1"/>
    <mergeCell ref="A2:B2"/>
    <mergeCell ref="A3:B3"/>
    <mergeCell ref="D5:E5"/>
    <mergeCell ref="G5:H5"/>
    <mergeCell ref="K28:K29"/>
    <mergeCell ref="L28:L29"/>
    <mergeCell ref="C27:C29"/>
    <mergeCell ref="D27:D29"/>
    <mergeCell ref="E27:E29"/>
    <mergeCell ref="F27:I27"/>
    <mergeCell ref="J27:L27"/>
    <mergeCell ref="F28:F29"/>
    <mergeCell ref="G28:G29"/>
    <mergeCell ref="H28:H29"/>
    <mergeCell ref="I28:I29"/>
    <mergeCell ref="J28:J29"/>
  </mergeCells>
  <phoneticPr fontId="3" type="noConversion"/>
  <conditionalFormatting sqref="G155">
    <cfRule type="cellIs" dxfId="35" priority="3" stopIfTrue="1" operator="greaterThan">
      <formula>0</formula>
    </cfRule>
  </conditionalFormatting>
  <conditionalFormatting sqref="G147:G153">
    <cfRule type="cellIs" dxfId="34" priority="4" stopIfTrue="1" operator="equal">
      <formula>0</formula>
    </cfRule>
  </conditionalFormatting>
  <conditionalFormatting sqref="H8">
    <cfRule type="cellIs" dxfId="33" priority="1" stopIfTrue="1" operator="lessThan">
      <formula>0</formula>
    </cfRule>
    <cfRule type="cellIs" priority="2" stopIfTrue="1" operator="lessThan">
      <formula>0</formula>
    </cfRule>
  </conditionalFormatting>
  <dataValidations count="9">
    <dataValidation type="list" allowBlank="1" showInputMessage="1" showErrorMessage="1" sqref="D6:E6">
      <formula1>"CONTRATO,BECA"</formula1>
    </dataValidation>
    <dataValidation type="list" allowBlank="1" showInputMessage="1" showErrorMessage="1" sqref="E14">
      <formula1>"Propio,Externo"</formula1>
    </dataValidation>
    <dataValidation type="whole" operator="greaterThan" allowBlank="1" showErrorMessage="1" errorTitle="NÚMERO DE HORAS" error="Esta casilla sólo admite números enteros mayores que cero. " promptTitle="Horas imputadas por tarea" prompt="Señale el número de horas totales que se imputan al proyecto para esta tarea y para la persona que se declara." sqref="F147:F153">
      <formula1>0</formula1>
    </dataValidation>
    <dataValidation type="list" allowBlank="1" showInputMessage="1" showErrorMessage="1" sqref="G37:H37 G63:H63 G89:H89 G115:H115">
      <formula1>"PLANIFICACIÓN INICIAL,MODIFICACION 1,MODIFICACIÓN 2,MODIFICACIÓN 3"</formula1>
    </dataValidation>
    <dataValidation type="list" allowBlank="1" showErrorMessage="1" errorTitle="Escoja una tarea de la lista" error="Si la lista de tareas o su carga horaria han cambiado, por favor, comuníquelo a la OTRI-UCM en el 6472." promptTitle="Asignación de tareas" prompt="Declare la tarea de investigación en la que ha participado la persona cuyas horas se declaran. Sólo puede escoger entre las tareas del listado, que coinciden con las declaradas en la solicitud." sqref="A147:E153">
      <formula1>TAREAS</formula1>
    </dataValidation>
    <dataValidation type="list" showInputMessage="1" showErrorMessage="1" sqref="D3">
      <formula1>CATPROF</formula1>
    </dataValidation>
    <dataValidation type="date" operator="lessThanOrEqual" allowBlank="1" showInputMessage="1" showErrorMessage="1" errorTitle="ERROR EN FECHA" error="La fecha de finalización del último trimestre presupuestado no puede superar la del final del proyecto. " sqref="H120">
      <formula1>B14</formula1>
    </dataValidation>
    <dataValidation type="date" operator="greaterThan" allowBlank="1" showInputMessage="1" showErrorMessage="1" errorTitle="ERROR EN FECHA" error="Debe introducir un valor posterior a fecha fin del último trimestre presupuestado_x000a_" sqref="A120 A68 A94">
      <formula1>H42</formula1>
    </dataValidation>
    <dataValidation type="date" operator="greaterThanOrEqual" allowBlank="1" showInputMessage="1" showErrorMessage="1" errorTitle="ERROR EN FECHA " error="Debe introducir una fecha que sea igual o posterior a la fecha de inicio del proyecto" sqref="A42">
      <formula1>B13</formula1>
    </dataValidation>
  </dataValidations>
  <hyperlinks>
    <hyperlink ref="A18:B18" location="'Planificación contratos'!A1" display="Volver a planificación de contratos"/>
  </hyperlinks>
  <pageMargins left="0.75" right="0.75" top="1" bottom="1" header="0" footer="0"/>
  <headerFooter alignWithMargins="0"/>
  <drawing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8"/>
  </sheetPr>
  <dimension ref="A1:N155"/>
  <sheetViews>
    <sheetView showGridLines="0" zoomScale="70" workbookViewId="0">
      <selection sqref="A1:H1"/>
    </sheetView>
  </sheetViews>
  <sheetFormatPr baseColWidth="10" defaultColWidth="11.42578125" defaultRowHeight="12.75" outlineLevelRow="1" x14ac:dyDescent="0.2"/>
  <cols>
    <col min="1" max="8" width="22.7109375" style="553" customWidth="1"/>
    <col min="9" max="9" width="17.140625" style="548" bestFit="1" customWidth="1"/>
    <col min="10" max="10" width="29.140625" style="548" bestFit="1" customWidth="1"/>
    <col min="11" max="11" width="13.42578125" style="548" bestFit="1" customWidth="1"/>
    <col min="12" max="12" width="14.85546875" style="548" bestFit="1" customWidth="1"/>
    <col min="13" max="13" width="13.42578125" style="548" bestFit="1" customWidth="1"/>
    <col min="14" max="16384" width="11.42578125" style="548"/>
  </cols>
  <sheetData>
    <row r="1" spans="1:10" ht="61.5" customHeight="1" thickBot="1" x14ac:dyDescent="0.25">
      <c r="A1" s="1441" t="s">
        <v>597</v>
      </c>
      <c r="B1" s="1442"/>
      <c r="C1" s="1442"/>
      <c r="D1" s="1442"/>
      <c r="E1" s="1442"/>
      <c r="F1" s="1442"/>
      <c r="G1" s="1442"/>
      <c r="H1" s="1442"/>
    </row>
    <row r="2" spans="1:10" ht="14.25" customHeight="1" thickBot="1" x14ac:dyDescent="0.25">
      <c r="A2" s="1438" t="s">
        <v>226</v>
      </c>
      <c r="B2" s="1448"/>
      <c r="C2" s="549" t="s">
        <v>468</v>
      </c>
      <c r="D2" s="550" t="s">
        <v>469</v>
      </c>
      <c r="E2" s="551" t="s">
        <v>470</v>
      </c>
      <c r="F2" s="551" t="s">
        <v>471</v>
      </c>
      <c r="G2" s="551" t="s">
        <v>472</v>
      </c>
      <c r="H2" s="551" t="s">
        <v>473</v>
      </c>
    </row>
    <row r="3" spans="1:10" ht="15.75" thickBot="1" x14ac:dyDescent="0.25">
      <c r="A3" s="1449" t="s">
        <v>554</v>
      </c>
      <c r="B3" s="1450"/>
      <c r="C3" s="599"/>
      <c r="D3" s="600" t="s">
        <v>228</v>
      </c>
      <c r="E3" s="600"/>
      <c r="F3" s="552">
        <f>IF($E$14="Propio",987,1470)</f>
        <v>1470</v>
      </c>
      <c r="G3" s="741">
        <f>B30</f>
        <v>40909</v>
      </c>
      <c r="H3" s="741">
        <f>C30</f>
        <v>41639</v>
      </c>
    </row>
    <row r="4" spans="1:10" ht="27" thickBot="1" x14ac:dyDescent="0.25">
      <c r="A4" s="546"/>
      <c r="B4" s="547"/>
      <c r="C4" s="547"/>
      <c r="D4" s="547"/>
      <c r="E4" s="547"/>
      <c r="F4" s="547"/>
      <c r="G4" s="547"/>
      <c r="H4" s="547"/>
    </row>
    <row r="5" spans="1:10" ht="16.5" thickBot="1" x14ac:dyDescent="0.3">
      <c r="A5" s="210" t="s">
        <v>635</v>
      </c>
      <c r="B5" s="211">
        <f>'Solicitud para cumplimentar'!B4:J4</f>
        <v>0</v>
      </c>
      <c r="D5" s="1446" t="s">
        <v>382</v>
      </c>
      <c r="E5" s="1447"/>
      <c r="G5" s="1452" t="s">
        <v>772</v>
      </c>
      <c r="H5" s="1452"/>
      <c r="I5" s="566"/>
      <c r="J5" s="355"/>
    </row>
    <row r="6" spans="1:10" ht="32.25" thickBot="1" x14ac:dyDescent="0.3">
      <c r="A6" s="213" t="s">
        <v>636</v>
      </c>
      <c r="B6" s="214">
        <f>'Solicitud para cumplimentar'!B6:M6</f>
        <v>0</v>
      </c>
      <c r="D6" s="1444"/>
      <c r="E6" s="1445"/>
      <c r="G6" s="554" t="s">
        <v>766</v>
      </c>
      <c r="H6" s="555" t="s">
        <v>767</v>
      </c>
    </row>
    <row r="7" spans="1:10" ht="32.25" thickBot="1" x14ac:dyDescent="0.3">
      <c r="A7" s="213" t="s">
        <v>637</v>
      </c>
      <c r="B7" s="214">
        <f>'Solicitud para cumplimentar'!B8:M8</f>
        <v>0</v>
      </c>
      <c r="D7" s="554" t="s">
        <v>600</v>
      </c>
      <c r="E7" s="555" t="s">
        <v>518</v>
      </c>
      <c r="G7" s="742">
        <f>$K$30</f>
        <v>2944.027397260274</v>
      </c>
      <c r="H7" s="743">
        <f>$H$59+$H$85+$H$111+$H$137</f>
        <v>0</v>
      </c>
    </row>
    <row r="8" spans="1:10" ht="33" thickBot="1" x14ac:dyDescent="0.35">
      <c r="A8" s="1443" t="s">
        <v>638</v>
      </c>
      <c r="B8" s="1451">
        <f>'Solicitud para cumplimentar'!B7:M7</f>
        <v>0</v>
      </c>
      <c r="C8" s="556"/>
      <c r="D8" s="557">
        <f>K30</f>
        <v>2944.027397260274</v>
      </c>
      <c r="E8" s="557">
        <f>SUM(F147:F153)</f>
        <v>0</v>
      </c>
      <c r="G8" s="555" t="s">
        <v>770</v>
      </c>
      <c r="H8" s="744">
        <f>G7-H7</f>
        <v>2944.027397260274</v>
      </c>
    </row>
    <row r="9" spans="1:10" ht="30.75" customHeight="1" thickBot="1" x14ac:dyDescent="0.3">
      <c r="A9" s="1443"/>
      <c r="B9" s="1451"/>
      <c r="G9" s="1453" t="s">
        <v>773</v>
      </c>
      <c r="H9" s="1453"/>
    </row>
    <row r="10" spans="1:10" ht="32.25" thickBot="1" x14ac:dyDescent="0.3">
      <c r="A10" s="1443"/>
      <c r="B10" s="1451"/>
      <c r="D10" s="554" t="s">
        <v>601</v>
      </c>
      <c r="E10" s="558">
        <f>'Planificación contratos'!D10</f>
        <v>60000</v>
      </c>
      <c r="G10" s="745" t="s">
        <v>769</v>
      </c>
      <c r="H10" s="555" t="s">
        <v>775</v>
      </c>
    </row>
    <row r="11" spans="1:10" ht="32.25" thickBot="1" x14ac:dyDescent="0.3">
      <c r="A11" s="213" t="s">
        <v>671</v>
      </c>
      <c r="B11" s="214">
        <f>'Solicitud para cumplimentar'!B9:M9</f>
        <v>0</v>
      </c>
      <c r="D11" s="554" t="s">
        <v>602</v>
      </c>
      <c r="E11" s="558">
        <f>J30</f>
        <v>13.461151902621513</v>
      </c>
      <c r="G11" s="748">
        <f>$L$30</f>
        <v>39630</v>
      </c>
      <c r="H11" s="746">
        <f>$A$40</f>
        <v>0</v>
      </c>
    </row>
    <row r="12" spans="1:10" ht="48.75" thickBot="1" x14ac:dyDescent="0.35">
      <c r="A12" s="213" t="s">
        <v>375</v>
      </c>
      <c r="B12" s="214"/>
      <c r="D12" s="554" t="s">
        <v>603</v>
      </c>
      <c r="E12" s="559">
        <f>E11*D8</f>
        <v>39630</v>
      </c>
      <c r="G12" s="555" t="s">
        <v>771</v>
      </c>
      <c r="H12" s="747">
        <f>G11-H11</f>
        <v>39630</v>
      </c>
      <c r="J12" s="354"/>
    </row>
    <row r="13" spans="1:10" ht="48.75" customHeight="1" thickBot="1" x14ac:dyDescent="0.3">
      <c r="A13" s="213" t="s">
        <v>376</v>
      </c>
      <c r="B13" s="215">
        <f>'Solicitud para cumplimentar'!C11</f>
        <v>0</v>
      </c>
      <c r="D13" s="554" t="s">
        <v>604</v>
      </c>
      <c r="E13" s="558">
        <f>'Planificación contratos'!G10</f>
        <v>37519.876322622069</v>
      </c>
      <c r="G13" s="1453" t="s">
        <v>774</v>
      </c>
      <c r="H13" s="1453"/>
    </row>
    <row r="14" spans="1:10" ht="48.75" thickBot="1" x14ac:dyDescent="0.35">
      <c r="A14" s="216" t="s">
        <v>377</v>
      </c>
      <c r="B14" s="217">
        <f>'Solicitud para cumplimentar'!F11</f>
        <v>0</v>
      </c>
      <c r="D14" s="554" t="s">
        <v>517</v>
      </c>
      <c r="E14" s="601" t="s">
        <v>768</v>
      </c>
      <c r="G14" s="555" t="s">
        <v>771</v>
      </c>
      <c r="H14" s="747">
        <f>$D$8-$E$8</f>
        <v>2944.027397260274</v>
      </c>
      <c r="I14" s="757"/>
      <c r="J14" s="758"/>
    </row>
    <row r="15" spans="1:10" ht="31.5" x14ac:dyDescent="0.25">
      <c r="A15" s="218" t="s">
        <v>445</v>
      </c>
      <c r="B15" s="219" t="str">
        <f>'Programación,alta,seguimiento'!B12</f>
        <v>numero</v>
      </c>
    </row>
    <row r="16" spans="1:10" ht="15.75" x14ac:dyDescent="0.25">
      <c r="A16" s="218"/>
      <c r="B16" s="219"/>
    </row>
    <row r="17" spans="1:14" ht="15" x14ac:dyDescent="0.2">
      <c r="A17" s="548"/>
      <c r="B17" s="548"/>
      <c r="C17" s="1346" t="s">
        <v>336</v>
      </c>
      <c r="D17" s="1346"/>
      <c r="E17" s="1346"/>
      <c r="F17" s="1346"/>
      <c r="G17" s="1346"/>
      <c r="H17" s="1346"/>
    </row>
    <row r="18" spans="1:14" ht="18.75" thickBot="1" x14ac:dyDescent="0.3">
      <c r="A18" s="1454" t="s">
        <v>298</v>
      </c>
      <c r="B18" s="1455"/>
      <c r="C18" s="1478" t="s">
        <v>479</v>
      </c>
      <c r="D18" s="1479"/>
      <c r="E18" s="1479"/>
      <c r="F18" s="1480"/>
      <c r="G18" s="1478" t="s">
        <v>335</v>
      </c>
      <c r="H18" s="1480"/>
    </row>
    <row r="19" spans="1:14" ht="31.5" x14ac:dyDescent="0.2">
      <c r="A19" s="1457" t="str">
        <f>'Planificación contratos'!A21</f>
        <v>Categoría profesional</v>
      </c>
      <c r="B19" s="1458"/>
      <c r="C19" s="560" t="str">
        <f>'Planificación contratos'!C21</f>
        <v>Nº contratos</v>
      </c>
      <c r="D19" s="561" t="str">
        <f>'Planificación contratos'!D21</f>
        <v xml:space="preserve">Nº de horas </v>
      </c>
      <c r="E19" s="561" t="str">
        <f>'Planificación contratos'!E21</f>
        <v>Nº horas concedidas</v>
      </c>
      <c r="F19" s="562" t="str">
        <f>'Planificación contratos'!F21</f>
        <v>Remanente horas</v>
      </c>
      <c r="G19" s="563" t="str">
        <f>'Planificación contratos'!G21</f>
        <v>Gasto total contratos</v>
      </c>
      <c r="H19" s="564" t="str">
        <f>'Planificación contratos'!H21</f>
        <v>Precio / hora MEDIO</v>
      </c>
      <c r="J19" s="565"/>
      <c r="K19" s="565"/>
      <c r="L19" s="565"/>
      <c r="M19" s="565"/>
      <c r="N19" s="565"/>
    </row>
    <row r="20" spans="1:14" x14ac:dyDescent="0.2">
      <c r="A20" s="1349" t="str">
        <f>'Planificación contratos'!A22</f>
        <v>DOCTOR</v>
      </c>
      <c r="B20" s="1350"/>
      <c r="C20" s="511">
        <f>'Planificación contratos'!C22</f>
        <v>30</v>
      </c>
      <c r="D20" s="536">
        <f>'Planificación contratos'!D22</f>
        <v>88320.821917808222</v>
      </c>
      <c r="E20" s="543">
        <f>'Planificación contratos'!E22</f>
        <v>0</v>
      </c>
      <c r="F20" s="512">
        <f>'Planificación contratos'!F22</f>
        <v>-88320.821917808222</v>
      </c>
      <c r="G20" s="497">
        <f>'Planificación contratos'!G22</f>
        <v>1188900</v>
      </c>
      <c r="H20" s="502">
        <f>'Planificación contratos'!H22</f>
        <v>13.461151902621513</v>
      </c>
    </row>
    <row r="21" spans="1:14" ht="16.5" customHeight="1" x14ac:dyDescent="0.2">
      <c r="A21" s="1351" t="str">
        <f>'Planificación contratos'!A23</f>
        <v>LICENCIADO / INGENIERO</v>
      </c>
      <c r="B21" s="1352"/>
      <c r="C21" s="499">
        <f>'Planificación contratos'!C23</f>
        <v>0</v>
      </c>
      <c r="D21" s="537">
        <f>'Planificación contratos'!D23</f>
        <v>0</v>
      </c>
      <c r="E21" s="544">
        <f>'Planificación contratos'!E23</f>
        <v>0</v>
      </c>
      <c r="F21" s="508">
        <f>'Planificación contratos'!F23</f>
        <v>0</v>
      </c>
      <c r="G21" s="498">
        <f>'Planificación contratos'!G23</f>
        <v>0</v>
      </c>
      <c r="H21" s="503">
        <f>'Planificación contratos'!H23</f>
        <v>0</v>
      </c>
    </row>
    <row r="22" spans="1:14" ht="16.5" customHeight="1" x14ac:dyDescent="0.2">
      <c r="A22" s="1351" t="str">
        <f>'Planificación contratos'!A24</f>
        <v>DIPLOMADO/ INGENIERO TÉCNICO</v>
      </c>
      <c r="B22" s="1352"/>
      <c r="C22" s="500">
        <f>'Planificación contratos'!C24</f>
        <v>0</v>
      </c>
      <c r="D22" s="538">
        <f>'Planificación contratos'!D24</f>
        <v>0</v>
      </c>
      <c r="E22" s="544">
        <f>'Planificación contratos'!E24</f>
        <v>0</v>
      </c>
      <c r="F22" s="509">
        <f>'Planificación contratos'!F24</f>
        <v>0</v>
      </c>
      <c r="G22" s="498">
        <f>'Planificación contratos'!G24</f>
        <v>0</v>
      </c>
      <c r="H22" s="503">
        <f>'Planificación contratos'!H24</f>
        <v>0</v>
      </c>
    </row>
    <row r="23" spans="1:14" s="565" customFormat="1" ht="16.5" customHeight="1" thickBot="1" x14ac:dyDescent="0.25">
      <c r="A23" s="1354" t="str">
        <f>'Planificación contratos'!A25</f>
        <v>ENSEÑANZAS MEDIAS</v>
      </c>
      <c r="B23" s="1355"/>
      <c r="C23" s="506">
        <f>'Planificación contratos'!C25</f>
        <v>0</v>
      </c>
      <c r="D23" s="539">
        <f>'Planificación contratos'!D25</f>
        <v>0</v>
      </c>
      <c r="E23" s="545">
        <f>'Planificación contratos'!E25</f>
        <v>0</v>
      </c>
      <c r="F23" s="510">
        <f>'Planificación contratos'!F25</f>
        <v>0</v>
      </c>
      <c r="G23" s="507">
        <f>'Planificación contratos'!G25</f>
        <v>0</v>
      </c>
      <c r="H23" s="501">
        <f>'Planificación contratos'!H25</f>
        <v>0</v>
      </c>
    </row>
    <row r="24" spans="1:14" x14ac:dyDescent="0.2">
      <c r="A24" s="548"/>
      <c r="B24" s="548"/>
      <c r="C24" s="548"/>
      <c r="D24" s="548"/>
      <c r="E24" s="548"/>
      <c r="F24" s="548"/>
      <c r="G24" s="548"/>
      <c r="H24" s="548"/>
    </row>
    <row r="25" spans="1:14" x14ac:dyDescent="0.2">
      <c r="A25" s="548"/>
      <c r="B25" s="548"/>
      <c r="C25" s="548"/>
      <c r="D25" s="548"/>
      <c r="E25" s="548"/>
      <c r="F25" s="548"/>
      <c r="G25" s="548"/>
      <c r="H25" s="548"/>
    </row>
    <row r="26" spans="1:14" ht="13.5" thickBot="1" x14ac:dyDescent="0.25">
      <c r="A26" s="548"/>
      <c r="B26" s="548"/>
      <c r="C26" s="548"/>
      <c r="D26" s="548"/>
      <c r="E26" s="548"/>
      <c r="F26" s="548"/>
      <c r="G26" s="548"/>
      <c r="H26" s="548"/>
    </row>
    <row r="27" spans="1:14" ht="13.5" thickBot="1" x14ac:dyDescent="0.25">
      <c r="A27" s="1408" t="s">
        <v>68</v>
      </c>
      <c r="B27" s="1470" t="s">
        <v>69</v>
      </c>
      <c r="C27" s="1467" t="s">
        <v>70</v>
      </c>
      <c r="D27" s="1461" t="s">
        <v>71</v>
      </c>
      <c r="E27" s="1464" t="s">
        <v>76</v>
      </c>
      <c r="F27" s="1473" t="s">
        <v>72</v>
      </c>
      <c r="G27" s="1474"/>
      <c r="H27" s="1474"/>
      <c r="I27" s="1475"/>
      <c r="J27" s="1473" t="s">
        <v>73</v>
      </c>
      <c r="K27" s="1474"/>
      <c r="L27" s="1475"/>
    </row>
    <row r="28" spans="1:14" x14ac:dyDescent="0.2">
      <c r="A28" s="1409"/>
      <c r="B28" s="1471"/>
      <c r="C28" s="1468"/>
      <c r="D28" s="1462"/>
      <c r="E28" s="1465"/>
      <c r="F28" s="1476" t="s">
        <v>77</v>
      </c>
      <c r="G28" s="1462" t="s">
        <v>74</v>
      </c>
      <c r="H28" s="1462" t="s">
        <v>78</v>
      </c>
      <c r="I28" s="1459" t="s">
        <v>75</v>
      </c>
      <c r="J28" s="1409" t="s">
        <v>79</v>
      </c>
      <c r="K28" s="1462" t="s">
        <v>81</v>
      </c>
      <c r="L28" s="1459" t="s">
        <v>80</v>
      </c>
    </row>
    <row r="29" spans="1:14" ht="13.5" thickBot="1" x14ac:dyDescent="0.25">
      <c r="A29" s="1410"/>
      <c r="B29" s="1472"/>
      <c r="C29" s="1469"/>
      <c r="D29" s="1463"/>
      <c r="E29" s="1466"/>
      <c r="F29" s="1477"/>
      <c r="G29" s="1463"/>
      <c r="H29" s="1463"/>
      <c r="I29" s="1460"/>
      <c r="J29" s="1410"/>
      <c r="K29" s="1463"/>
      <c r="L29" s="1460"/>
    </row>
    <row r="30" spans="1:14" x14ac:dyDescent="0.2">
      <c r="A30" s="665">
        <f>F3</f>
        <v>1470</v>
      </c>
      <c r="B30" s="666">
        <v>40909</v>
      </c>
      <c r="C30" s="667">
        <v>41639</v>
      </c>
      <c r="D30" s="668">
        <f>C30-B30+1</f>
        <v>731</v>
      </c>
      <c r="E30" s="669">
        <f>(A30*D30)/365</f>
        <v>2944.027397260274</v>
      </c>
      <c r="F30" s="670">
        <v>30000</v>
      </c>
      <c r="G30" s="671">
        <f>F30</f>
        <v>30000</v>
      </c>
      <c r="H30" s="672">
        <v>0.32100000000000001</v>
      </c>
      <c r="I30" s="673">
        <f>G30*H30</f>
        <v>9630</v>
      </c>
      <c r="J30" s="673">
        <f>(F30+I30)/E30</f>
        <v>13.461151902621513</v>
      </c>
      <c r="K30" s="674">
        <f>E30</f>
        <v>2944.027397260274</v>
      </c>
      <c r="L30" s="675">
        <f>J30*K30</f>
        <v>39630</v>
      </c>
    </row>
    <row r="31" spans="1:14" ht="14.25" customHeight="1" x14ac:dyDescent="0.2">
      <c r="A31" s="341"/>
      <c r="B31" s="341"/>
      <c r="C31" s="342"/>
      <c r="D31" s="342"/>
      <c r="E31" s="342"/>
      <c r="F31" s="342"/>
      <c r="G31" s="342"/>
      <c r="H31" s="342"/>
    </row>
    <row r="32" spans="1:14" ht="14.25" customHeight="1" x14ac:dyDescent="0.2"/>
    <row r="34" spans="1:14" x14ac:dyDescent="0.2">
      <c r="B34" s="567"/>
      <c r="C34" s="567"/>
      <c r="D34" s="567"/>
      <c r="E34" s="567"/>
    </row>
    <row r="35" spans="1:14" ht="14.25" customHeight="1" x14ac:dyDescent="0.2">
      <c r="B35" s="1456"/>
      <c r="C35" s="1456"/>
      <c r="D35" s="1456"/>
      <c r="E35" s="1456"/>
    </row>
    <row r="36" spans="1:14" ht="14.25" customHeight="1" x14ac:dyDescent="0.2">
      <c r="C36" s="567"/>
    </row>
    <row r="37" spans="1:14" ht="32.25" customHeight="1" x14ac:dyDescent="0.25">
      <c r="A37" s="568" t="s">
        <v>379</v>
      </c>
      <c r="B37" s="1425" t="s">
        <v>596</v>
      </c>
      <c r="C37" s="1425"/>
      <c r="D37" s="1425"/>
      <c r="E37" s="1419" t="str">
        <f>A3</f>
        <v>contratado 11</v>
      </c>
      <c r="F37" s="1420"/>
      <c r="G37" s="1426" t="s">
        <v>608</v>
      </c>
      <c r="H37" s="1427"/>
    </row>
    <row r="38" spans="1:14" ht="26.25" x14ac:dyDescent="0.25">
      <c r="A38" s="571">
        <f>H59*E11</f>
        <v>0</v>
      </c>
      <c r="B38" s="572"/>
      <c r="C38" s="572"/>
      <c r="D38" s="569" t="s">
        <v>402</v>
      </c>
      <c r="E38" s="570">
        <f>'Solicitud para cumplimentar'!D3</f>
        <v>2016</v>
      </c>
      <c r="F38" s="572"/>
      <c r="G38" s="602" t="s">
        <v>609</v>
      </c>
      <c r="H38" s="603"/>
    </row>
    <row r="39" spans="1:14" ht="43.5" customHeight="1" x14ac:dyDescent="0.25">
      <c r="A39" s="574" t="s">
        <v>380</v>
      </c>
      <c r="B39" s="572"/>
      <c r="C39" s="572"/>
      <c r="D39" s="569"/>
      <c r="E39" s="570"/>
      <c r="F39" s="572"/>
      <c r="G39" s="575" t="s">
        <v>381</v>
      </c>
      <c r="H39" s="576">
        <f>'Planificación contratos'!D14</f>
        <v>9730.7769619475694</v>
      </c>
    </row>
    <row r="40" spans="1:14" ht="18" x14ac:dyDescent="0.25">
      <c r="A40" s="571">
        <f>A38+A64+A90+A116</f>
        <v>0</v>
      </c>
      <c r="B40" s="572"/>
      <c r="C40" s="572"/>
      <c r="D40" s="569"/>
      <c r="E40" s="570"/>
      <c r="F40" s="572"/>
      <c r="G40" s="577"/>
      <c r="H40" s="578"/>
      <c r="J40" s="579"/>
      <c r="K40" s="579"/>
      <c r="L40" s="579"/>
      <c r="M40" s="579"/>
      <c r="N40" s="579"/>
    </row>
    <row r="41" spans="1:14" ht="18" customHeight="1" x14ac:dyDescent="0.2">
      <c r="A41" s="580" t="s">
        <v>611</v>
      </c>
      <c r="B41" s="580" t="s">
        <v>612</v>
      </c>
      <c r="C41" s="581" t="s">
        <v>611</v>
      </c>
      <c r="D41" s="581" t="s">
        <v>612</v>
      </c>
      <c r="E41" s="581" t="s">
        <v>611</v>
      </c>
      <c r="F41" s="581" t="s">
        <v>612</v>
      </c>
      <c r="G41" s="581" t="s">
        <v>611</v>
      </c>
      <c r="H41" s="581" t="s">
        <v>612</v>
      </c>
    </row>
    <row r="42" spans="1:14" ht="18" customHeight="1" thickBot="1" x14ac:dyDescent="0.25">
      <c r="A42" s="604"/>
      <c r="B42" s="605"/>
      <c r="C42" s="605"/>
      <c r="D42" s="605"/>
      <c r="E42" s="605"/>
      <c r="F42" s="605"/>
      <c r="G42" s="605"/>
      <c r="H42" s="605"/>
    </row>
    <row r="43" spans="1:14" ht="16.5" customHeight="1" thickBot="1" x14ac:dyDescent="0.3">
      <c r="A43" s="1411" t="s">
        <v>474</v>
      </c>
      <c r="B43" s="1412"/>
      <c r="C43" s="1411" t="s">
        <v>475</v>
      </c>
      <c r="D43" s="1412"/>
      <c r="E43" s="1411" t="s">
        <v>476</v>
      </c>
      <c r="F43" s="1412"/>
      <c r="G43" s="1411" t="s">
        <v>477</v>
      </c>
      <c r="H43" s="1421"/>
      <c r="J43" s="582"/>
    </row>
    <row r="44" spans="1:14" s="579" customFormat="1" ht="33" customHeight="1" outlineLevel="1" thickBot="1" x14ac:dyDescent="0.25">
      <c r="A44" s="583" t="s">
        <v>478</v>
      </c>
      <c r="B44" s="583" t="s">
        <v>479</v>
      </c>
      <c r="C44" s="583" t="s">
        <v>478</v>
      </c>
      <c r="D44" s="583" t="s">
        <v>479</v>
      </c>
      <c r="E44" s="583" t="s">
        <v>478</v>
      </c>
      <c r="F44" s="583" t="s">
        <v>479</v>
      </c>
      <c r="G44" s="583" t="s">
        <v>478</v>
      </c>
      <c r="H44" s="583" t="s">
        <v>479</v>
      </c>
      <c r="J44" s="548"/>
      <c r="K44" s="548"/>
      <c r="L44" s="548"/>
      <c r="M44" s="548"/>
      <c r="N44" s="548"/>
    </row>
    <row r="45" spans="1:14" ht="13.5" outlineLevel="1" x14ac:dyDescent="0.2">
      <c r="A45" s="584" t="s">
        <v>480</v>
      </c>
      <c r="B45" s="606"/>
      <c r="C45" s="584" t="s">
        <v>480</v>
      </c>
      <c r="D45" s="606"/>
      <c r="E45" s="584" t="s">
        <v>480</v>
      </c>
      <c r="F45" s="606"/>
      <c r="G45" s="584" t="s">
        <v>480</v>
      </c>
      <c r="H45" s="607"/>
    </row>
    <row r="46" spans="1:14" ht="13.5" outlineLevel="1" x14ac:dyDescent="0.2">
      <c r="A46" s="584" t="s">
        <v>481</v>
      </c>
      <c r="B46" s="606"/>
      <c r="C46" s="584" t="s">
        <v>481</v>
      </c>
      <c r="D46" s="606"/>
      <c r="E46" s="584" t="s">
        <v>481</v>
      </c>
      <c r="F46" s="606"/>
      <c r="G46" s="584" t="s">
        <v>481</v>
      </c>
      <c r="H46" s="607"/>
    </row>
    <row r="47" spans="1:14" ht="12.75" customHeight="1" outlineLevel="1" x14ac:dyDescent="0.2">
      <c r="A47" s="584" t="s">
        <v>482</v>
      </c>
      <c r="B47" s="606"/>
      <c r="C47" s="584" t="s">
        <v>482</v>
      </c>
      <c r="D47" s="606"/>
      <c r="E47" s="584" t="s">
        <v>482</v>
      </c>
      <c r="F47" s="606"/>
      <c r="G47" s="584" t="s">
        <v>482</v>
      </c>
      <c r="H47" s="607"/>
      <c r="I47" s="582"/>
    </row>
    <row r="48" spans="1:14" ht="13.5" outlineLevel="1" x14ac:dyDescent="0.2">
      <c r="A48" s="584" t="s">
        <v>483</v>
      </c>
      <c r="B48" s="606"/>
      <c r="C48" s="584" t="s">
        <v>483</v>
      </c>
      <c r="D48" s="606"/>
      <c r="E48" s="584" t="s">
        <v>483</v>
      </c>
      <c r="F48" s="606"/>
      <c r="G48" s="584" t="s">
        <v>483</v>
      </c>
      <c r="H48" s="607"/>
    </row>
    <row r="49" spans="1:8" ht="14.25" customHeight="1" outlineLevel="1" x14ac:dyDescent="0.2">
      <c r="A49" s="584" t="s">
        <v>484</v>
      </c>
      <c r="B49" s="606"/>
      <c r="C49" s="584" t="s">
        <v>484</v>
      </c>
      <c r="D49" s="606"/>
      <c r="E49" s="584" t="s">
        <v>484</v>
      </c>
      <c r="F49" s="606"/>
      <c r="G49" s="584" t="s">
        <v>484</v>
      </c>
      <c r="H49" s="607"/>
    </row>
    <row r="50" spans="1:8" ht="13.5" outlineLevel="1" x14ac:dyDescent="0.2">
      <c r="A50" s="584" t="s">
        <v>485</v>
      </c>
      <c r="B50" s="606"/>
      <c r="C50" s="584" t="s">
        <v>485</v>
      </c>
      <c r="D50" s="606"/>
      <c r="E50" s="584" t="s">
        <v>485</v>
      </c>
      <c r="F50" s="606"/>
      <c r="G50" s="584" t="s">
        <v>485</v>
      </c>
      <c r="H50" s="607"/>
    </row>
    <row r="51" spans="1:8" ht="13.5" outlineLevel="1" x14ac:dyDescent="0.2">
      <c r="A51" s="584" t="s">
        <v>486</v>
      </c>
      <c r="B51" s="606"/>
      <c r="C51" s="584" t="s">
        <v>486</v>
      </c>
      <c r="D51" s="606"/>
      <c r="E51" s="584" t="s">
        <v>486</v>
      </c>
      <c r="F51" s="606"/>
      <c r="G51" s="584" t="s">
        <v>486</v>
      </c>
      <c r="H51" s="607"/>
    </row>
    <row r="52" spans="1:8" ht="13.5" outlineLevel="1" x14ac:dyDescent="0.2">
      <c r="A52" s="584" t="s">
        <v>487</v>
      </c>
      <c r="B52" s="606"/>
      <c r="C52" s="584" t="s">
        <v>487</v>
      </c>
      <c r="D52" s="606"/>
      <c r="E52" s="584" t="s">
        <v>487</v>
      </c>
      <c r="F52" s="606"/>
      <c r="G52" s="584" t="s">
        <v>487</v>
      </c>
      <c r="H52" s="607"/>
    </row>
    <row r="53" spans="1:8" ht="13.5" outlineLevel="1" x14ac:dyDescent="0.2">
      <c r="A53" s="584" t="s">
        <v>488</v>
      </c>
      <c r="B53" s="606"/>
      <c r="C53" s="584" t="s">
        <v>488</v>
      </c>
      <c r="D53" s="606"/>
      <c r="E53" s="584" t="s">
        <v>488</v>
      </c>
      <c r="F53" s="606"/>
      <c r="G53" s="584" t="s">
        <v>488</v>
      </c>
      <c r="H53" s="607"/>
    </row>
    <row r="54" spans="1:8" ht="13.5" outlineLevel="1" x14ac:dyDescent="0.2">
      <c r="A54" s="584" t="s">
        <v>489</v>
      </c>
      <c r="B54" s="606"/>
      <c r="C54" s="584" t="s">
        <v>489</v>
      </c>
      <c r="D54" s="606"/>
      <c r="E54" s="584" t="s">
        <v>489</v>
      </c>
      <c r="F54" s="606"/>
      <c r="G54" s="584" t="s">
        <v>489</v>
      </c>
      <c r="H54" s="607"/>
    </row>
    <row r="55" spans="1:8" ht="13.5" outlineLevel="1" x14ac:dyDescent="0.2">
      <c r="A55" s="584" t="s">
        <v>490</v>
      </c>
      <c r="B55" s="606"/>
      <c r="C55" s="584" t="s">
        <v>490</v>
      </c>
      <c r="D55" s="606"/>
      <c r="E55" s="584" t="s">
        <v>490</v>
      </c>
      <c r="F55" s="606"/>
      <c r="G55" s="584" t="s">
        <v>490</v>
      </c>
      <c r="H55" s="607"/>
    </row>
    <row r="56" spans="1:8" ht="13.5" outlineLevel="1" x14ac:dyDescent="0.2">
      <c r="A56" s="584" t="s">
        <v>491</v>
      </c>
      <c r="B56" s="606"/>
      <c r="C56" s="584" t="s">
        <v>491</v>
      </c>
      <c r="D56" s="606"/>
      <c r="E56" s="584" t="s">
        <v>491</v>
      </c>
      <c r="F56" s="606"/>
      <c r="G56" s="584" t="s">
        <v>491</v>
      </c>
      <c r="H56" s="607"/>
    </row>
    <row r="57" spans="1:8" ht="13.5" outlineLevel="1" x14ac:dyDescent="0.2">
      <c r="A57" s="584" t="s">
        <v>492</v>
      </c>
      <c r="B57" s="606"/>
      <c r="C57" s="584" t="s">
        <v>492</v>
      </c>
      <c r="D57" s="606"/>
      <c r="E57" s="584" t="s">
        <v>492</v>
      </c>
      <c r="F57" s="606"/>
      <c r="G57" s="584" t="s">
        <v>492</v>
      </c>
      <c r="H57" s="607"/>
    </row>
    <row r="58" spans="1:8" ht="14.25" thickBot="1" x14ac:dyDescent="0.3">
      <c r="A58" s="585" t="s">
        <v>493</v>
      </c>
      <c r="B58" s="586">
        <f>SUM(B45:B57)</f>
        <v>0</v>
      </c>
      <c r="C58" s="585" t="s">
        <v>493</v>
      </c>
      <c r="D58" s="586">
        <f>SUM(D45:D57)</f>
        <v>0</v>
      </c>
      <c r="E58" s="585" t="s">
        <v>493</v>
      </c>
      <c r="F58" s="586">
        <f>SUM(F45:F57)</f>
        <v>0</v>
      </c>
      <c r="G58" s="585" t="s">
        <v>493</v>
      </c>
      <c r="H58" s="587">
        <f>SUM(H45:H57)</f>
        <v>0</v>
      </c>
    </row>
    <row r="59" spans="1:8" ht="14.25" customHeight="1" thickBot="1" x14ac:dyDescent="0.3">
      <c r="A59" s="1435" t="s">
        <v>494</v>
      </c>
      <c r="B59" s="1436"/>
      <c r="C59" s="1436"/>
      <c r="D59" s="1436"/>
      <c r="E59" s="1436"/>
      <c r="F59" s="1436"/>
      <c r="G59" s="1437"/>
      <c r="H59" s="588">
        <f>IF((B58+D58+F58+H58)&gt;$F$3,"Demasiadas horas asignadas",(B58+D58+F58+H58))</f>
        <v>0</v>
      </c>
    </row>
    <row r="61" spans="1:8" ht="16.5" customHeight="1" x14ac:dyDescent="0.2"/>
    <row r="62" spans="1:8" x14ac:dyDescent="0.2">
      <c r="H62" s="589"/>
    </row>
    <row r="63" spans="1:8" ht="32.25" customHeight="1" x14ac:dyDescent="0.25">
      <c r="A63" s="568" t="s">
        <v>379</v>
      </c>
      <c r="B63" s="1425" t="s">
        <v>596</v>
      </c>
      <c r="C63" s="1425"/>
      <c r="D63" s="1425"/>
      <c r="E63" s="1419" t="str">
        <f>A3</f>
        <v>contratado 11</v>
      </c>
      <c r="F63" s="1420"/>
      <c r="G63" s="1426" t="s">
        <v>608</v>
      </c>
      <c r="H63" s="1427"/>
    </row>
    <row r="64" spans="1:8" ht="26.25" x14ac:dyDescent="0.25">
      <c r="A64" s="571">
        <f>H85*E11</f>
        <v>0</v>
      </c>
      <c r="B64" s="572"/>
      <c r="C64" s="572"/>
      <c r="D64" s="569" t="s">
        <v>402</v>
      </c>
      <c r="E64" s="570">
        <f>E38+1</f>
        <v>2017</v>
      </c>
      <c r="F64" s="572"/>
      <c r="G64" s="602" t="s">
        <v>609</v>
      </c>
      <c r="H64" s="603"/>
    </row>
    <row r="65" spans="1:8" ht="44.25" customHeight="1" x14ac:dyDescent="0.25">
      <c r="A65" s="574" t="s">
        <v>380</v>
      </c>
      <c r="B65" s="572"/>
      <c r="C65" s="572"/>
      <c r="D65" s="569"/>
      <c r="E65" s="570"/>
      <c r="F65" s="572"/>
      <c r="G65" s="575" t="s">
        <v>381</v>
      </c>
      <c r="H65" s="576">
        <f>'Planificación contratos'!D15</f>
        <v>1673.6606270415141</v>
      </c>
    </row>
    <row r="66" spans="1:8" ht="18" x14ac:dyDescent="0.25">
      <c r="A66" s="571">
        <f>$A$40</f>
        <v>0</v>
      </c>
      <c r="B66" s="572"/>
      <c r="C66" s="572"/>
      <c r="D66" s="569"/>
      <c r="E66" s="570"/>
      <c r="F66" s="572"/>
      <c r="G66" s="577"/>
      <c r="H66" s="578"/>
    </row>
    <row r="67" spans="1:8" ht="17.25" customHeight="1" x14ac:dyDescent="0.2">
      <c r="A67" s="590" t="s">
        <v>611</v>
      </c>
      <c r="B67" s="590" t="s">
        <v>612</v>
      </c>
      <c r="C67" s="553" t="s">
        <v>611</v>
      </c>
      <c r="D67" s="553" t="s">
        <v>612</v>
      </c>
      <c r="E67" s="553" t="s">
        <v>611</v>
      </c>
      <c r="F67" s="553" t="s">
        <v>612</v>
      </c>
      <c r="G67" s="553" t="s">
        <v>611</v>
      </c>
      <c r="H67" s="553" t="s">
        <v>612</v>
      </c>
    </row>
    <row r="68" spans="1:8" ht="17.25" customHeight="1" thickBot="1" x14ac:dyDescent="0.25">
      <c r="A68" s="604"/>
      <c r="B68" s="605"/>
      <c r="C68" s="605"/>
      <c r="D68" s="605"/>
      <c r="E68" s="605"/>
      <c r="F68" s="605"/>
      <c r="G68" s="605"/>
      <c r="H68" s="605"/>
    </row>
    <row r="69" spans="1:8" ht="16.5" thickBot="1" x14ac:dyDescent="0.3">
      <c r="A69" s="1411" t="s">
        <v>474</v>
      </c>
      <c r="B69" s="1412"/>
      <c r="C69" s="1411" t="s">
        <v>475</v>
      </c>
      <c r="D69" s="1412"/>
      <c r="E69" s="1411" t="s">
        <v>476</v>
      </c>
      <c r="F69" s="1412"/>
      <c r="G69" s="1411" t="s">
        <v>477</v>
      </c>
      <c r="H69" s="1421"/>
    </row>
    <row r="70" spans="1:8" ht="13.5" outlineLevel="1" thickBot="1" x14ac:dyDescent="0.25">
      <c r="A70" s="583" t="s">
        <v>478</v>
      </c>
      <c r="B70" s="583" t="s">
        <v>479</v>
      </c>
      <c r="C70" s="583" t="s">
        <v>478</v>
      </c>
      <c r="D70" s="583" t="s">
        <v>479</v>
      </c>
      <c r="E70" s="583" t="s">
        <v>478</v>
      </c>
      <c r="F70" s="583" t="s">
        <v>479</v>
      </c>
      <c r="G70" s="583" t="s">
        <v>478</v>
      </c>
      <c r="H70" s="583" t="s">
        <v>479</v>
      </c>
    </row>
    <row r="71" spans="1:8" ht="13.5" outlineLevel="1" x14ac:dyDescent="0.2">
      <c r="A71" s="584" t="s">
        <v>480</v>
      </c>
      <c r="B71" s="606"/>
      <c r="C71" s="584" t="s">
        <v>480</v>
      </c>
      <c r="D71" s="606"/>
      <c r="E71" s="584" t="s">
        <v>480</v>
      </c>
      <c r="F71" s="606"/>
      <c r="G71" s="584" t="s">
        <v>480</v>
      </c>
      <c r="H71" s="607"/>
    </row>
    <row r="72" spans="1:8" ht="13.5" outlineLevel="1" x14ac:dyDescent="0.2">
      <c r="A72" s="584" t="s">
        <v>481</v>
      </c>
      <c r="B72" s="606"/>
      <c r="C72" s="584" t="s">
        <v>481</v>
      </c>
      <c r="D72" s="606"/>
      <c r="E72" s="584" t="s">
        <v>481</v>
      </c>
      <c r="F72" s="606"/>
      <c r="G72" s="584" t="s">
        <v>481</v>
      </c>
      <c r="H72" s="607"/>
    </row>
    <row r="73" spans="1:8" ht="13.5" outlineLevel="1" x14ac:dyDescent="0.2">
      <c r="A73" s="584" t="s">
        <v>482</v>
      </c>
      <c r="B73" s="606"/>
      <c r="C73" s="584" t="s">
        <v>482</v>
      </c>
      <c r="D73" s="606"/>
      <c r="E73" s="584" t="s">
        <v>482</v>
      </c>
      <c r="F73" s="606"/>
      <c r="G73" s="584" t="s">
        <v>482</v>
      </c>
      <c r="H73" s="607"/>
    </row>
    <row r="74" spans="1:8" ht="13.5" outlineLevel="1" x14ac:dyDescent="0.2">
      <c r="A74" s="584" t="s">
        <v>483</v>
      </c>
      <c r="B74" s="606"/>
      <c r="C74" s="584" t="s">
        <v>483</v>
      </c>
      <c r="D74" s="606"/>
      <c r="E74" s="584" t="s">
        <v>483</v>
      </c>
      <c r="F74" s="606"/>
      <c r="G74" s="584" t="s">
        <v>483</v>
      </c>
      <c r="H74" s="607"/>
    </row>
    <row r="75" spans="1:8" ht="13.5" outlineLevel="1" x14ac:dyDescent="0.2">
      <c r="A75" s="584" t="s">
        <v>484</v>
      </c>
      <c r="B75" s="606"/>
      <c r="C75" s="584" t="s">
        <v>484</v>
      </c>
      <c r="D75" s="606"/>
      <c r="E75" s="584" t="s">
        <v>484</v>
      </c>
      <c r="F75" s="606"/>
      <c r="G75" s="584" t="s">
        <v>484</v>
      </c>
      <c r="H75" s="607"/>
    </row>
    <row r="76" spans="1:8" ht="13.5" outlineLevel="1" x14ac:dyDescent="0.2">
      <c r="A76" s="584" t="s">
        <v>485</v>
      </c>
      <c r="B76" s="606"/>
      <c r="C76" s="584" t="s">
        <v>485</v>
      </c>
      <c r="D76" s="606"/>
      <c r="E76" s="584" t="s">
        <v>485</v>
      </c>
      <c r="F76" s="606"/>
      <c r="G76" s="584" t="s">
        <v>485</v>
      </c>
      <c r="H76" s="607"/>
    </row>
    <row r="77" spans="1:8" ht="13.5" outlineLevel="1" x14ac:dyDescent="0.2">
      <c r="A77" s="584" t="s">
        <v>486</v>
      </c>
      <c r="B77" s="606"/>
      <c r="C77" s="584" t="s">
        <v>486</v>
      </c>
      <c r="D77" s="606"/>
      <c r="E77" s="584" t="s">
        <v>486</v>
      </c>
      <c r="F77" s="606"/>
      <c r="G77" s="584" t="s">
        <v>486</v>
      </c>
      <c r="H77" s="607"/>
    </row>
    <row r="78" spans="1:8" ht="13.5" outlineLevel="1" x14ac:dyDescent="0.2">
      <c r="A78" s="584" t="s">
        <v>487</v>
      </c>
      <c r="B78" s="606"/>
      <c r="C78" s="584" t="s">
        <v>487</v>
      </c>
      <c r="D78" s="606"/>
      <c r="E78" s="584" t="s">
        <v>487</v>
      </c>
      <c r="F78" s="606"/>
      <c r="G78" s="584" t="s">
        <v>487</v>
      </c>
      <c r="H78" s="607"/>
    </row>
    <row r="79" spans="1:8" ht="13.5" outlineLevel="1" x14ac:dyDescent="0.2">
      <c r="A79" s="584" t="s">
        <v>488</v>
      </c>
      <c r="B79" s="606"/>
      <c r="C79" s="584" t="s">
        <v>488</v>
      </c>
      <c r="D79" s="606"/>
      <c r="E79" s="584" t="s">
        <v>488</v>
      </c>
      <c r="F79" s="606"/>
      <c r="G79" s="584" t="s">
        <v>488</v>
      </c>
      <c r="H79" s="607"/>
    </row>
    <row r="80" spans="1:8" ht="13.5" outlineLevel="1" x14ac:dyDescent="0.2">
      <c r="A80" s="584" t="s">
        <v>489</v>
      </c>
      <c r="B80" s="606"/>
      <c r="C80" s="584" t="s">
        <v>489</v>
      </c>
      <c r="D80" s="606"/>
      <c r="E80" s="584" t="s">
        <v>489</v>
      </c>
      <c r="F80" s="606"/>
      <c r="G80" s="584" t="s">
        <v>489</v>
      </c>
      <c r="H80" s="607"/>
    </row>
    <row r="81" spans="1:8" ht="13.5" outlineLevel="1" x14ac:dyDescent="0.2">
      <c r="A81" s="584" t="s">
        <v>490</v>
      </c>
      <c r="B81" s="606"/>
      <c r="C81" s="584" t="s">
        <v>490</v>
      </c>
      <c r="D81" s="606"/>
      <c r="E81" s="584" t="s">
        <v>490</v>
      </c>
      <c r="F81" s="606"/>
      <c r="G81" s="584" t="s">
        <v>490</v>
      </c>
      <c r="H81" s="607"/>
    </row>
    <row r="82" spans="1:8" ht="13.5" outlineLevel="1" x14ac:dyDescent="0.2">
      <c r="A82" s="584" t="s">
        <v>491</v>
      </c>
      <c r="B82" s="606"/>
      <c r="C82" s="584" t="s">
        <v>491</v>
      </c>
      <c r="D82" s="606"/>
      <c r="E82" s="584" t="s">
        <v>491</v>
      </c>
      <c r="F82" s="606"/>
      <c r="G82" s="584" t="s">
        <v>491</v>
      </c>
      <c r="H82" s="607"/>
    </row>
    <row r="83" spans="1:8" ht="13.5" outlineLevel="1" x14ac:dyDescent="0.2">
      <c r="A83" s="584" t="s">
        <v>492</v>
      </c>
      <c r="B83" s="606"/>
      <c r="C83" s="584" t="s">
        <v>492</v>
      </c>
      <c r="D83" s="606"/>
      <c r="E83" s="584" t="s">
        <v>492</v>
      </c>
      <c r="F83" s="606"/>
      <c r="G83" s="584" t="s">
        <v>492</v>
      </c>
      <c r="H83" s="607"/>
    </row>
    <row r="84" spans="1:8" ht="14.25" thickBot="1" x14ac:dyDescent="0.3">
      <c r="A84" s="585" t="s">
        <v>493</v>
      </c>
      <c r="B84" s="586">
        <f>SUM(B71:B83)</f>
        <v>0</v>
      </c>
      <c r="C84" s="585" t="s">
        <v>493</v>
      </c>
      <c r="D84" s="586">
        <f>SUM(D71:D83)</f>
        <v>0</v>
      </c>
      <c r="E84" s="585" t="s">
        <v>493</v>
      </c>
      <c r="F84" s="586">
        <f>SUM(F71:F83)</f>
        <v>0</v>
      </c>
      <c r="G84" s="585" t="s">
        <v>493</v>
      </c>
      <c r="H84" s="587">
        <f>SUM(H71:H83)</f>
        <v>0</v>
      </c>
    </row>
    <row r="85" spans="1:8" ht="14.25" thickBot="1" x14ac:dyDescent="0.3">
      <c r="A85" s="1435" t="s">
        <v>494</v>
      </c>
      <c r="B85" s="1436"/>
      <c r="C85" s="1436"/>
      <c r="D85" s="1436"/>
      <c r="E85" s="1436"/>
      <c r="F85" s="1436"/>
      <c r="G85" s="1437"/>
      <c r="H85" s="588">
        <f>IF((B84+D84+F84+H84)&gt;$F$3,"Demasiadas horas asignadas",(B84+D84+F84+H84))</f>
        <v>0</v>
      </c>
    </row>
    <row r="89" spans="1:8" ht="32.25" customHeight="1" x14ac:dyDescent="0.25">
      <c r="A89" s="568" t="s">
        <v>379</v>
      </c>
      <c r="B89" s="1425" t="s">
        <v>596</v>
      </c>
      <c r="C89" s="1425"/>
      <c r="D89" s="1425"/>
      <c r="E89" s="1419" t="str">
        <f>A3</f>
        <v>contratado 11</v>
      </c>
      <c r="F89" s="1420"/>
      <c r="G89" s="1426" t="s">
        <v>608</v>
      </c>
      <c r="H89" s="1427"/>
    </row>
    <row r="90" spans="1:8" ht="26.25" x14ac:dyDescent="0.25">
      <c r="A90" s="571">
        <f>H111*E11</f>
        <v>0</v>
      </c>
      <c r="B90" s="572"/>
      <c r="C90" s="572"/>
      <c r="D90" s="569" t="s">
        <v>402</v>
      </c>
      <c r="E90" s="570">
        <f>E64+1</f>
        <v>2018</v>
      </c>
      <c r="F90" s="572"/>
      <c r="G90" s="602" t="s">
        <v>609</v>
      </c>
      <c r="H90" s="603"/>
    </row>
    <row r="91" spans="1:8" ht="44.25" customHeight="1" x14ac:dyDescent="0.25">
      <c r="A91" s="574" t="s">
        <v>380</v>
      </c>
      <c r="B91" s="572"/>
      <c r="C91" s="572"/>
      <c r="D91" s="569"/>
      <c r="E91" s="570"/>
      <c r="F91" s="572"/>
      <c r="G91" s="575" t="s">
        <v>381</v>
      </c>
      <c r="H91" s="576">
        <f>'Planificación contratos'!D16</f>
        <v>23192.330885842708</v>
      </c>
    </row>
    <row r="92" spans="1:8" ht="18" x14ac:dyDescent="0.25">
      <c r="A92" s="571">
        <f>$A$40</f>
        <v>0</v>
      </c>
      <c r="B92" s="572"/>
      <c r="C92" s="572"/>
      <c r="D92" s="569"/>
      <c r="E92" s="570"/>
      <c r="F92" s="572"/>
      <c r="G92" s="577"/>
      <c r="H92" s="578"/>
    </row>
    <row r="93" spans="1:8" ht="16.5" customHeight="1" x14ac:dyDescent="0.2">
      <c r="A93" s="590" t="s">
        <v>611</v>
      </c>
      <c r="B93" s="590" t="s">
        <v>612</v>
      </c>
      <c r="C93" s="553" t="s">
        <v>611</v>
      </c>
      <c r="D93" s="553" t="s">
        <v>612</v>
      </c>
      <c r="E93" s="553" t="s">
        <v>611</v>
      </c>
      <c r="F93" s="553" t="s">
        <v>612</v>
      </c>
      <c r="G93" s="553" t="s">
        <v>611</v>
      </c>
      <c r="H93" s="553" t="s">
        <v>612</v>
      </c>
    </row>
    <row r="94" spans="1:8" ht="16.5" customHeight="1" thickBot="1" x14ac:dyDescent="0.25">
      <c r="A94" s="604"/>
      <c r="B94" s="605"/>
      <c r="C94" s="605"/>
      <c r="D94" s="605"/>
      <c r="E94" s="605"/>
      <c r="F94" s="605"/>
      <c r="G94" s="605"/>
      <c r="H94" s="605"/>
    </row>
    <row r="95" spans="1:8" ht="16.5" thickBot="1" x14ac:dyDescent="0.3">
      <c r="A95" s="1411" t="s">
        <v>474</v>
      </c>
      <c r="B95" s="1412"/>
      <c r="C95" s="1411" t="s">
        <v>475</v>
      </c>
      <c r="D95" s="1412"/>
      <c r="E95" s="1411" t="s">
        <v>476</v>
      </c>
      <c r="F95" s="1412"/>
      <c r="G95" s="1411" t="s">
        <v>477</v>
      </c>
      <c r="H95" s="1421"/>
    </row>
    <row r="96" spans="1:8" ht="13.5" customHeight="1" outlineLevel="1" thickBot="1" x14ac:dyDescent="0.25">
      <c r="A96" s="583" t="s">
        <v>478</v>
      </c>
      <c r="B96" s="583" t="s">
        <v>479</v>
      </c>
      <c r="C96" s="583" t="s">
        <v>478</v>
      </c>
      <c r="D96" s="583" t="s">
        <v>479</v>
      </c>
      <c r="E96" s="583" t="s">
        <v>478</v>
      </c>
      <c r="F96" s="583" t="s">
        <v>479</v>
      </c>
      <c r="G96" s="583" t="s">
        <v>478</v>
      </c>
      <c r="H96" s="583" t="s">
        <v>479</v>
      </c>
    </row>
    <row r="97" spans="1:8" ht="13.5" customHeight="1" outlineLevel="1" x14ac:dyDescent="0.2">
      <c r="A97" s="584" t="s">
        <v>480</v>
      </c>
      <c r="B97" s="606"/>
      <c r="C97" s="584" t="s">
        <v>480</v>
      </c>
      <c r="D97" s="606"/>
      <c r="E97" s="584" t="s">
        <v>480</v>
      </c>
      <c r="F97" s="606"/>
      <c r="G97" s="584" t="s">
        <v>480</v>
      </c>
      <c r="H97" s="607"/>
    </row>
    <row r="98" spans="1:8" ht="13.5" customHeight="1" outlineLevel="1" x14ac:dyDescent="0.2">
      <c r="A98" s="584" t="s">
        <v>481</v>
      </c>
      <c r="B98" s="606"/>
      <c r="C98" s="584" t="s">
        <v>481</v>
      </c>
      <c r="D98" s="606"/>
      <c r="E98" s="584" t="s">
        <v>481</v>
      </c>
      <c r="F98" s="606"/>
      <c r="G98" s="584" t="s">
        <v>481</v>
      </c>
      <c r="H98" s="607"/>
    </row>
    <row r="99" spans="1:8" ht="13.5" customHeight="1" outlineLevel="1" x14ac:dyDescent="0.2">
      <c r="A99" s="584" t="s">
        <v>482</v>
      </c>
      <c r="B99" s="606"/>
      <c r="C99" s="584" t="s">
        <v>482</v>
      </c>
      <c r="D99" s="606"/>
      <c r="E99" s="584" t="s">
        <v>482</v>
      </c>
      <c r="F99" s="606"/>
      <c r="G99" s="584" t="s">
        <v>482</v>
      </c>
      <c r="H99" s="607"/>
    </row>
    <row r="100" spans="1:8" ht="13.5" customHeight="1" outlineLevel="1" x14ac:dyDescent="0.2">
      <c r="A100" s="584" t="s">
        <v>483</v>
      </c>
      <c r="B100" s="606"/>
      <c r="C100" s="584" t="s">
        <v>483</v>
      </c>
      <c r="D100" s="606"/>
      <c r="E100" s="584" t="s">
        <v>483</v>
      </c>
      <c r="F100" s="606"/>
      <c r="G100" s="584" t="s">
        <v>483</v>
      </c>
      <c r="H100" s="607"/>
    </row>
    <row r="101" spans="1:8" ht="13.5" customHeight="1" outlineLevel="1" x14ac:dyDescent="0.2">
      <c r="A101" s="584" t="s">
        <v>484</v>
      </c>
      <c r="B101" s="606"/>
      <c r="C101" s="584" t="s">
        <v>484</v>
      </c>
      <c r="D101" s="606"/>
      <c r="E101" s="584" t="s">
        <v>484</v>
      </c>
      <c r="F101" s="606"/>
      <c r="G101" s="584" t="s">
        <v>484</v>
      </c>
      <c r="H101" s="607"/>
    </row>
    <row r="102" spans="1:8" ht="13.5" customHeight="1" outlineLevel="1" x14ac:dyDescent="0.2">
      <c r="A102" s="584" t="s">
        <v>485</v>
      </c>
      <c r="B102" s="606"/>
      <c r="C102" s="584" t="s">
        <v>485</v>
      </c>
      <c r="D102" s="606"/>
      <c r="E102" s="584" t="s">
        <v>485</v>
      </c>
      <c r="F102" s="606"/>
      <c r="G102" s="584" t="s">
        <v>485</v>
      </c>
      <c r="H102" s="607"/>
    </row>
    <row r="103" spans="1:8" ht="13.5" customHeight="1" outlineLevel="1" x14ac:dyDescent="0.2">
      <c r="A103" s="584" t="s">
        <v>486</v>
      </c>
      <c r="B103" s="606"/>
      <c r="C103" s="584" t="s">
        <v>486</v>
      </c>
      <c r="D103" s="606"/>
      <c r="E103" s="584" t="s">
        <v>486</v>
      </c>
      <c r="F103" s="606"/>
      <c r="G103" s="584" t="s">
        <v>486</v>
      </c>
      <c r="H103" s="607"/>
    </row>
    <row r="104" spans="1:8" ht="13.5" customHeight="1" outlineLevel="1" x14ac:dyDescent="0.2">
      <c r="A104" s="584" t="s">
        <v>487</v>
      </c>
      <c r="B104" s="606"/>
      <c r="C104" s="584" t="s">
        <v>487</v>
      </c>
      <c r="D104" s="606"/>
      <c r="E104" s="584" t="s">
        <v>487</v>
      </c>
      <c r="F104" s="606"/>
      <c r="G104" s="584" t="s">
        <v>487</v>
      </c>
      <c r="H104" s="607"/>
    </row>
    <row r="105" spans="1:8" ht="13.5" customHeight="1" outlineLevel="1" x14ac:dyDescent="0.2">
      <c r="A105" s="584" t="s">
        <v>488</v>
      </c>
      <c r="B105" s="606"/>
      <c r="C105" s="584" t="s">
        <v>488</v>
      </c>
      <c r="D105" s="606"/>
      <c r="E105" s="584" t="s">
        <v>488</v>
      </c>
      <c r="F105" s="606"/>
      <c r="G105" s="584" t="s">
        <v>488</v>
      </c>
      <c r="H105" s="607"/>
    </row>
    <row r="106" spans="1:8" ht="13.5" customHeight="1" outlineLevel="1" x14ac:dyDescent="0.2">
      <c r="A106" s="584" t="s">
        <v>489</v>
      </c>
      <c r="B106" s="606"/>
      <c r="C106" s="584" t="s">
        <v>489</v>
      </c>
      <c r="D106" s="606"/>
      <c r="E106" s="584" t="s">
        <v>489</v>
      </c>
      <c r="F106" s="606"/>
      <c r="G106" s="584" t="s">
        <v>489</v>
      </c>
      <c r="H106" s="607"/>
    </row>
    <row r="107" spans="1:8" ht="13.5" customHeight="1" outlineLevel="1" x14ac:dyDescent="0.2">
      <c r="A107" s="584" t="s">
        <v>490</v>
      </c>
      <c r="B107" s="606"/>
      <c r="C107" s="584" t="s">
        <v>490</v>
      </c>
      <c r="D107" s="606"/>
      <c r="E107" s="584" t="s">
        <v>490</v>
      </c>
      <c r="F107" s="606"/>
      <c r="G107" s="584" t="s">
        <v>490</v>
      </c>
      <c r="H107" s="607"/>
    </row>
    <row r="108" spans="1:8" ht="13.5" customHeight="1" outlineLevel="1" x14ac:dyDescent="0.2">
      <c r="A108" s="584" t="s">
        <v>491</v>
      </c>
      <c r="B108" s="606"/>
      <c r="C108" s="584" t="s">
        <v>491</v>
      </c>
      <c r="D108" s="606"/>
      <c r="E108" s="584" t="s">
        <v>491</v>
      </c>
      <c r="F108" s="606"/>
      <c r="G108" s="584" t="s">
        <v>491</v>
      </c>
      <c r="H108" s="607"/>
    </row>
    <row r="109" spans="1:8" ht="13.5" customHeight="1" outlineLevel="1" x14ac:dyDescent="0.2">
      <c r="A109" s="584" t="s">
        <v>492</v>
      </c>
      <c r="B109" s="606"/>
      <c r="C109" s="584" t="s">
        <v>492</v>
      </c>
      <c r="D109" s="606"/>
      <c r="E109" s="584" t="s">
        <v>492</v>
      </c>
      <c r="F109" s="606"/>
      <c r="G109" s="584" t="s">
        <v>492</v>
      </c>
      <c r="H109" s="607"/>
    </row>
    <row r="110" spans="1:8" ht="14.25" thickBot="1" x14ac:dyDescent="0.3">
      <c r="A110" s="585" t="s">
        <v>493</v>
      </c>
      <c r="B110" s="586">
        <f>SUM(B97:B109)</f>
        <v>0</v>
      </c>
      <c r="C110" s="585" t="s">
        <v>493</v>
      </c>
      <c r="D110" s="586">
        <f>SUM(D97:D109)</f>
        <v>0</v>
      </c>
      <c r="E110" s="585" t="s">
        <v>493</v>
      </c>
      <c r="F110" s="586">
        <f>SUM(F97:F109)</f>
        <v>0</v>
      </c>
      <c r="G110" s="585" t="s">
        <v>493</v>
      </c>
      <c r="H110" s="587">
        <f>SUM(H97:H109)</f>
        <v>0</v>
      </c>
    </row>
    <row r="111" spans="1:8" ht="14.25" thickBot="1" x14ac:dyDescent="0.3">
      <c r="A111" s="1435" t="s">
        <v>494</v>
      </c>
      <c r="B111" s="1436"/>
      <c r="C111" s="1436"/>
      <c r="D111" s="1436"/>
      <c r="E111" s="1436"/>
      <c r="F111" s="1436"/>
      <c r="G111" s="1437"/>
      <c r="H111" s="588">
        <f>IF((B110+D110+F110+H110)&gt;$F$3,"Demasiadas horas asignadas",(B110+D110+F110+H110))</f>
        <v>0</v>
      </c>
    </row>
    <row r="115" spans="1:8" ht="32.25" customHeight="1" x14ac:dyDescent="0.25">
      <c r="A115" s="568" t="s">
        <v>379</v>
      </c>
      <c r="B115" s="1425" t="s">
        <v>596</v>
      </c>
      <c r="C115" s="1425"/>
      <c r="D115" s="1425"/>
      <c r="E115" s="1419" t="str">
        <f>A3</f>
        <v>contratado 11</v>
      </c>
      <c r="F115" s="1420"/>
      <c r="G115" s="1426" t="s">
        <v>608</v>
      </c>
      <c r="H115" s="1427"/>
    </row>
    <row r="116" spans="1:8" ht="26.25" x14ac:dyDescent="0.25">
      <c r="A116" s="571">
        <f>H137*E11</f>
        <v>0</v>
      </c>
      <c r="B116" s="572"/>
      <c r="C116" s="572"/>
      <c r="D116" s="569" t="s">
        <v>402</v>
      </c>
      <c r="E116" s="570">
        <f>E90+1</f>
        <v>2019</v>
      </c>
      <c r="F116" s="570"/>
      <c r="G116" s="602" t="s">
        <v>609</v>
      </c>
      <c r="H116" s="603"/>
    </row>
    <row r="117" spans="1:8" ht="44.25" customHeight="1" x14ac:dyDescent="0.25">
      <c r="A117" s="574" t="s">
        <v>380</v>
      </c>
      <c r="B117" s="572"/>
      <c r="C117" s="572"/>
      <c r="D117" s="569"/>
      <c r="E117" s="570"/>
      <c r="F117" s="570"/>
      <c r="G117" s="575" t="s">
        <v>381</v>
      </c>
      <c r="H117" s="576">
        <f>'Planificación contratos'!D17</f>
        <v>20923.107847790277</v>
      </c>
    </row>
    <row r="118" spans="1:8" ht="18" x14ac:dyDescent="0.25">
      <c r="A118" s="571">
        <f>$A$40</f>
        <v>0</v>
      </c>
      <c r="B118" s="572"/>
      <c r="C118" s="572"/>
      <c r="D118" s="569"/>
      <c r="E118" s="570"/>
      <c r="F118" s="570"/>
      <c r="G118" s="577"/>
      <c r="H118" s="578"/>
    </row>
    <row r="119" spans="1:8" ht="16.5" customHeight="1" x14ac:dyDescent="0.2">
      <c r="A119" s="590" t="s">
        <v>611</v>
      </c>
      <c r="B119" s="590" t="s">
        <v>612</v>
      </c>
      <c r="C119" s="553" t="s">
        <v>611</v>
      </c>
      <c r="D119" s="553" t="s">
        <v>612</v>
      </c>
      <c r="E119" s="553" t="s">
        <v>611</v>
      </c>
      <c r="F119" s="553" t="s">
        <v>612</v>
      </c>
      <c r="G119" s="553" t="s">
        <v>611</v>
      </c>
      <c r="H119" s="553" t="s">
        <v>612</v>
      </c>
    </row>
    <row r="120" spans="1:8" ht="16.5" customHeight="1" thickBot="1" x14ac:dyDescent="0.25">
      <c r="A120" s="604"/>
      <c r="B120" s="605"/>
      <c r="C120" s="605"/>
      <c r="D120" s="605"/>
      <c r="E120" s="605"/>
      <c r="F120" s="605"/>
      <c r="G120" s="605"/>
      <c r="H120" s="605"/>
    </row>
    <row r="121" spans="1:8" ht="16.5" thickBot="1" x14ac:dyDescent="0.3">
      <c r="A121" s="1411" t="s">
        <v>474</v>
      </c>
      <c r="B121" s="1412"/>
      <c r="C121" s="1411" t="s">
        <v>475</v>
      </c>
      <c r="D121" s="1412"/>
      <c r="E121" s="1411" t="s">
        <v>476</v>
      </c>
      <c r="F121" s="1412"/>
      <c r="G121" s="1411" t="s">
        <v>477</v>
      </c>
      <c r="H121" s="1421"/>
    </row>
    <row r="122" spans="1:8" ht="13.5" outlineLevel="1" thickBot="1" x14ac:dyDescent="0.25">
      <c r="A122" s="583" t="s">
        <v>478</v>
      </c>
      <c r="B122" s="583" t="s">
        <v>479</v>
      </c>
      <c r="C122" s="583" t="s">
        <v>478</v>
      </c>
      <c r="D122" s="583" t="s">
        <v>479</v>
      </c>
      <c r="E122" s="583" t="s">
        <v>478</v>
      </c>
      <c r="F122" s="583" t="s">
        <v>479</v>
      </c>
      <c r="G122" s="583" t="s">
        <v>478</v>
      </c>
      <c r="H122" s="583" t="s">
        <v>479</v>
      </c>
    </row>
    <row r="123" spans="1:8" ht="13.5" outlineLevel="1" x14ac:dyDescent="0.2">
      <c r="A123" s="584" t="s">
        <v>480</v>
      </c>
      <c r="B123" s="606"/>
      <c r="C123" s="584" t="s">
        <v>480</v>
      </c>
      <c r="D123" s="606"/>
      <c r="E123" s="584" t="s">
        <v>480</v>
      </c>
      <c r="F123" s="606"/>
      <c r="G123" s="584" t="s">
        <v>480</v>
      </c>
      <c r="H123" s="607"/>
    </row>
    <row r="124" spans="1:8" ht="13.5" outlineLevel="1" x14ac:dyDescent="0.2">
      <c r="A124" s="584" t="s">
        <v>481</v>
      </c>
      <c r="B124" s="606"/>
      <c r="C124" s="584" t="s">
        <v>481</v>
      </c>
      <c r="D124" s="606"/>
      <c r="E124" s="584" t="s">
        <v>481</v>
      </c>
      <c r="F124" s="606"/>
      <c r="G124" s="584" t="s">
        <v>481</v>
      </c>
      <c r="H124" s="607"/>
    </row>
    <row r="125" spans="1:8" ht="13.5" outlineLevel="1" x14ac:dyDescent="0.2">
      <c r="A125" s="584" t="s">
        <v>482</v>
      </c>
      <c r="B125" s="606"/>
      <c r="C125" s="584" t="s">
        <v>482</v>
      </c>
      <c r="D125" s="606"/>
      <c r="E125" s="584" t="s">
        <v>482</v>
      </c>
      <c r="F125" s="606"/>
      <c r="G125" s="584" t="s">
        <v>482</v>
      </c>
      <c r="H125" s="607"/>
    </row>
    <row r="126" spans="1:8" ht="13.5" outlineLevel="1" x14ac:dyDescent="0.2">
      <c r="A126" s="584" t="s">
        <v>483</v>
      </c>
      <c r="B126" s="606"/>
      <c r="C126" s="584" t="s">
        <v>483</v>
      </c>
      <c r="D126" s="606"/>
      <c r="E126" s="584" t="s">
        <v>483</v>
      </c>
      <c r="F126" s="606"/>
      <c r="G126" s="584" t="s">
        <v>483</v>
      </c>
      <c r="H126" s="607"/>
    </row>
    <row r="127" spans="1:8" ht="13.5" outlineLevel="1" x14ac:dyDescent="0.2">
      <c r="A127" s="584" t="s">
        <v>484</v>
      </c>
      <c r="B127" s="606"/>
      <c r="C127" s="584" t="s">
        <v>484</v>
      </c>
      <c r="D127" s="606"/>
      <c r="E127" s="584" t="s">
        <v>484</v>
      </c>
      <c r="F127" s="606"/>
      <c r="G127" s="584" t="s">
        <v>484</v>
      </c>
      <c r="H127" s="607"/>
    </row>
    <row r="128" spans="1:8" ht="13.5" outlineLevel="1" x14ac:dyDescent="0.2">
      <c r="A128" s="584" t="s">
        <v>485</v>
      </c>
      <c r="B128" s="606"/>
      <c r="C128" s="584" t="s">
        <v>485</v>
      </c>
      <c r="D128" s="606"/>
      <c r="E128" s="584" t="s">
        <v>485</v>
      </c>
      <c r="F128" s="606"/>
      <c r="G128" s="584" t="s">
        <v>485</v>
      </c>
      <c r="H128" s="607"/>
    </row>
    <row r="129" spans="1:8" ht="13.5" outlineLevel="1" x14ac:dyDescent="0.2">
      <c r="A129" s="584" t="s">
        <v>486</v>
      </c>
      <c r="B129" s="606"/>
      <c r="C129" s="584" t="s">
        <v>486</v>
      </c>
      <c r="D129" s="606"/>
      <c r="E129" s="584" t="s">
        <v>486</v>
      </c>
      <c r="F129" s="606"/>
      <c r="G129" s="584" t="s">
        <v>486</v>
      </c>
      <c r="H129" s="607"/>
    </row>
    <row r="130" spans="1:8" ht="13.5" outlineLevel="1" x14ac:dyDescent="0.2">
      <c r="A130" s="584" t="s">
        <v>487</v>
      </c>
      <c r="B130" s="606"/>
      <c r="C130" s="584" t="s">
        <v>487</v>
      </c>
      <c r="D130" s="606"/>
      <c r="E130" s="584" t="s">
        <v>487</v>
      </c>
      <c r="F130" s="606"/>
      <c r="G130" s="584" t="s">
        <v>487</v>
      </c>
      <c r="H130" s="607"/>
    </row>
    <row r="131" spans="1:8" ht="13.5" outlineLevel="1" x14ac:dyDescent="0.2">
      <c r="A131" s="584" t="s">
        <v>488</v>
      </c>
      <c r="B131" s="606"/>
      <c r="C131" s="584" t="s">
        <v>488</v>
      </c>
      <c r="D131" s="606"/>
      <c r="E131" s="584" t="s">
        <v>488</v>
      </c>
      <c r="F131" s="606"/>
      <c r="G131" s="584" t="s">
        <v>488</v>
      </c>
      <c r="H131" s="607"/>
    </row>
    <row r="132" spans="1:8" ht="13.5" outlineLevel="1" x14ac:dyDescent="0.2">
      <c r="A132" s="584" t="s">
        <v>489</v>
      </c>
      <c r="B132" s="606"/>
      <c r="C132" s="584" t="s">
        <v>489</v>
      </c>
      <c r="D132" s="606"/>
      <c r="E132" s="584" t="s">
        <v>489</v>
      </c>
      <c r="F132" s="606"/>
      <c r="G132" s="584" t="s">
        <v>489</v>
      </c>
      <c r="H132" s="607"/>
    </row>
    <row r="133" spans="1:8" ht="13.5" outlineLevel="1" x14ac:dyDescent="0.2">
      <c r="A133" s="584" t="s">
        <v>490</v>
      </c>
      <c r="B133" s="606"/>
      <c r="C133" s="584" t="s">
        <v>490</v>
      </c>
      <c r="D133" s="606"/>
      <c r="E133" s="584" t="s">
        <v>490</v>
      </c>
      <c r="F133" s="606"/>
      <c r="G133" s="584" t="s">
        <v>490</v>
      </c>
      <c r="H133" s="607"/>
    </row>
    <row r="134" spans="1:8" ht="13.5" outlineLevel="1" x14ac:dyDescent="0.2">
      <c r="A134" s="584" t="s">
        <v>491</v>
      </c>
      <c r="B134" s="606"/>
      <c r="C134" s="584" t="s">
        <v>491</v>
      </c>
      <c r="D134" s="606"/>
      <c r="E134" s="584" t="s">
        <v>491</v>
      </c>
      <c r="F134" s="606"/>
      <c r="G134" s="584" t="s">
        <v>491</v>
      </c>
      <c r="H134" s="607"/>
    </row>
    <row r="135" spans="1:8" ht="13.5" outlineLevel="1" x14ac:dyDescent="0.2">
      <c r="A135" s="584" t="s">
        <v>492</v>
      </c>
      <c r="B135" s="606"/>
      <c r="C135" s="584" t="s">
        <v>492</v>
      </c>
      <c r="D135" s="606"/>
      <c r="E135" s="584" t="s">
        <v>492</v>
      </c>
      <c r="F135" s="606"/>
      <c r="G135" s="584" t="s">
        <v>492</v>
      </c>
      <c r="H135" s="607"/>
    </row>
    <row r="136" spans="1:8" ht="14.25" thickBot="1" x14ac:dyDescent="0.3">
      <c r="A136" s="585" t="s">
        <v>493</v>
      </c>
      <c r="B136" s="586">
        <f>SUM(B123:B135)</f>
        <v>0</v>
      </c>
      <c r="C136" s="585" t="s">
        <v>493</v>
      </c>
      <c r="D136" s="586">
        <f>SUM(D123:D135)</f>
        <v>0</v>
      </c>
      <c r="E136" s="585" t="s">
        <v>493</v>
      </c>
      <c r="F136" s="586">
        <f>SUM(F123:F135)</f>
        <v>0</v>
      </c>
      <c r="G136" s="585" t="s">
        <v>493</v>
      </c>
      <c r="H136" s="587">
        <f>SUM(H123:H135)</f>
        <v>0</v>
      </c>
    </row>
    <row r="137" spans="1:8" ht="14.25" thickBot="1" x14ac:dyDescent="0.3">
      <c r="A137" s="1435" t="s">
        <v>494</v>
      </c>
      <c r="B137" s="1436"/>
      <c r="C137" s="1436"/>
      <c r="D137" s="1436"/>
      <c r="E137" s="1436"/>
      <c r="F137" s="1436"/>
      <c r="G137" s="1437"/>
      <c r="H137" s="588">
        <f>IF((B136+D136+F136+H136)&gt;$F$3,"Demasiadas horas asignadas",(B136+D136+F136+H136))</f>
        <v>0</v>
      </c>
    </row>
    <row r="138" spans="1:8" ht="13.5" x14ac:dyDescent="0.25">
      <c r="A138" s="591"/>
      <c r="B138" s="591"/>
      <c r="C138" s="591"/>
      <c r="D138" s="591"/>
      <c r="E138" s="591"/>
      <c r="F138" s="591"/>
      <c r="G138" s="591"/>
      <c r="H138" s="592"/>
    </row>
    <row r="139" spans="1:8" ht="13.5" x14ac:dyDescent="0.25">
      <c r="A139" s="591"/>
      <c r="B139" s="591"/>
      <c r="C139" s="591"/>
      <c r="D139" s="591"/>
      <c r="E139" s="591"/>
      <c r="F139" s="591"/>
      <c r="G139" s="591"/>
      <c r="H139" s="592"/>
    </row>
    <row r="140" spans="1:8" ht="13.5" x14ac:dyDescent="0.25">
      <c r="A140" s="591"/>
      <c r="B140" s="591"/>
      <c r="C140" s="591"/>
      <c r="D140" s="591"/>
      <c r="E140" s="591"/>
      <c r="F140" s="591"/>
      <c r="G140" s="591"/>
      <c r="H140" s="592"/>
    </row>
    <row r="143" spans="1:8" ht="18" x14ac:dyDescent="0.25">
      <c r="B143" s="1425" t="s">
        <v>598</v>
      </c>
      <c r="C143" s="1425"/>
      <c r="D143" s="1425"/>
      <c r="E143" s="1431" t="str">
        <f>A3</f>
        <v>contratado 11</v>
      </c>
      <c r="F143" s="1431"/>
    </row>
    <row r="144" spans="1:8" ht="13.5" thickBot="1" x14ac:dyDescent="0.25">
      <c r="F144" s="567"/>
    </row>
    <row r="145" spans="1:7" ht="16.5" customHeight="1" thickBot="1" x14ac:dyDescent="0.25">
      <c r="A145" s="1438" t="s">
        <v>519</v>
      </c>
      <c r="B145" s="1439"/>
      <c r="C145" s="1439"/>
      <c r="D145" s="1439"/>
      <c r="E145" s="1439"/>
      <c r="F145" s="1439"/>
      <c r="G145" s="1440"/>
    </row>
    <row r="146" spans="1:7" ht="26.25" customHeight="1" outlineLevel="1" thickBot="1" x14ac:dyDescent="0.25">
      <c r="A146" s="1416" t="s">
        <v>496</v>
      </c>
      <c r="B146" s="1417"/>
      <c r="C146" s="1417"/>
      <c r="D146" s="1417"/>
      <c r="E146" s="1418"/>
      <c r="F146" s="593" t="s">
        <v>497</v>
      </c>
      <c r="G146" s="594" t="s">
        <v>495</v>
      </c>
    </row>
    <row r="147" spans="1:7" outlineLevel="1" x14ac:dyDescent="0.2">
      <c r="A147" s="1402"/>
      <c r="B147" s="1403"/>
      <c r="C147" s="1403"/>
      <c r="D147" s="1403"/>
      <c r="E147" s="1404"/>
      <c r="F147" s="608"/>
      <c r="G147" s="595">
        <f>$D$8-F147</f>
        <v>2944.027397260274</v>
      </c>
    </row>
    <row r="148" spans="1:7" outlineLevel="1" x14ac:dyDescent="0.2">
      <c r="A148" s="1413"/>
      <c r="B148" s="1414"/>
      <c r="C148" s="1414"/>
      <c r="D148" s="1414"/>
      <c r="E148" s="1415"/>
      <c r="F148" s="609"/>
      <c r="G148" s="596">
        <f t="shared" ref="G148:G153" si="0">IF(F148&gt;0,(G147-F148), )</f>
        <v>0</v>
      </c>
    </row>
    <row r="149" spans="1:7" outlineLevel="1" x14ac:dyDescent="0.2">
      <c r="A149" s="1413"/>
      <c r="B149" s="1414"/>
      <c r="C149" s="1414"/>
      <c r="D149" s="1414"/>
      <c r="E149" s="1415"/>
      <c r="F149" s="610"/>
      <c r="G149" s="596">
        <f t="shared" si="0"/>
        <v>0</v>
      </c>
    </row>
    <row r="150" spans="1:7" outlineLevel="1" x14ac:dyDescent="0.2">
      <c r="A150" s="1405"/>
      <c r="B150" s="1406"/>
      <c r="C150" s="1406"/>
      <c r="D150" s="1406"/>
      <c r="E150" s="1407"/>
      <c r="F150" s="611"/>
      <c r="G150" s="596">
        <f t="shared" si="0"/>
        <v>0</v>
      </c>
    </row>
    <row r="151" spans="1:7" outlineLevel="1" x14ac:dyDescent="0.2">
      <c r="A151" s="1405"/>
      <c r="B151" s="1406"/>
      <c r="C151" s="1406"/>
      <c r="D151" s="1406"/>
      <c r="E151" s="1407"/>
      <c r="F151" s="612"/>
      <c r="G151" s="596">
        <f t="shared" si="0"/>
        <v>0</v>
      </c>
    </row>
    <row r="152" spans="1:7" outlineLevel="1" x14ac:dyDescent="0.2">
      <c r="A152" s="1432"/>
      <c r="B152" s="1433"/>
      <c r="C152" s="1433"/>
      <c r="D152" s="1433"/>
      <c r="E152" s="1434"/>
      <c r="F152" s="612"/>
      <c r="G152" s="596">
        <f t="shared" si="0"/>
        <v>0</v>
      </c>
    </row>
    <row r="153" spans="1:7" ht="13.5" outlineLevel="1" thickBot="1" x14ac:dyDescent="0.25">
      <c r="A153" s="1428"/>
      <c r="B153" s="1429"/>
      <c r="C153" s="1429"/>
      <c r="D153" s="1429"/>
      <c r="E153" s="1430"/>
      <c r="F153" s="613"/>
      <c r="G153" s="597">
        <f t="shared" si="0"/>
        <v>0</v>
      </c>
    </row>
    <row r="155" spans="1:7" ht="20.25" x14ac:dyDescent="0.3">
      <c r="G155" s="598">
        <f>D8-(SUM(F147:F153))</f>
        <v>2944.027397260274</v>
      </c>
    </row>
  </sheetData>
  <sheetProtection selectLockedCells="1"/>
  <mergeCells count="77">
    <mergeCell ref="A150:E150"/>
    <mergeCell ref="A151:E151"/>
    <mergeCell ref="A152:E152"/>
    <mergeCell ref="A153:E153"/>
    <mergeCell ref="A146:E146"/>
    <mergeCell ref="A147:E147"/>
    <mergeCell ref="A148:E148"/>
    <mergeCell ref="A149:E149"/>
    <mergeCell ref="A137:G137"/>
    <mergeCell ref="B143:D143"/>
    <mergeCell ref="E143:F143"/>
    <mergeCell ref="A145:G145"/>
    <mergeCell ref="A121:B121"/>
    <mergeCell ref="C121:D121"/>
    <mergeCell ref="E121:F121"/>
    <mergeCell ref="G121:H121"/>
    <mergeCell ref="A111:G111"/>
    <mergeCell ref="B115:D115"/>
    <mergeCell ref="E115:F115"/>
    <mergeCell ref="G115:H115"/>
    <mergeCell ref="A95:B95"/>
    <mergeCell ref="C95:D95"/>
    <mergeCell ref="E95:F95"/>
    <mergeCell ref="G95:H95"/>
    <mergeCell ref="A85:G85"/>
    <mergeCell ref="B89:D89"/>
    <mergeCell ref="E89:F89"/>
    <mergeCell ref="G89:H89"/>
    <mergeCell ref="A69:B69"/>
    <mergeCell ref="C69:D69"/>
    <mergeCell ref="E69:F69"/>
    <mergeCell ref="G69:H69"/>
    <mergeCell ref="A59:G59"/>
    <mergeCell ref="B63:D63"/>
    <mergeCell ref="E63:F63"/>
    <mergeCell ref="G63:H63"/>
    <mergeCell ref="G37:H37"/>
    <mergeCell ref="A43:B43"/>
    <mergeCell ref="C43:D43"/>
    <mergeCell ref="E43:F43"/>
    <mergeCell ref="G43:H43"/>
    <mergeCell ref="B35:E35"/>
    <mergeCell ref="B37:D37"/>
    <mergeCell ref="E37:F37"/>
    <mergeCell ref="A19:B19"/>
    <mergeCell ref="A20:B20"/>
    <mergeCell ref="A21:B21"/>
    <mergeCell ref="A22:B22"/>
    <mergeCell ref="A27:A29"/>
    <mergeCell ref="B27:B29"/>
    <mergeCell ref="D6:E6"/>
    <mergeCell ref="A8:A10"/>
    <mergeCell ref="B8:B10"/>
    <mergeCell ref="G9:H9"/>
    <mergeCell ref="A23:B23"/>
    <mergeCell ref="C17:H17"/>
    <mergeCell ref="G13:H13"/>
    <mergeCell ref="A18:B18"/>
    <mergeCell ref="C18:F18"/>
    <mergeCell ref="G18:H18"/>
    <mergeCell ref="A1:H1"/>
    <mergeCell ref="A2:B2"/>
    <mergeCell ref="A3:B3"/>
    <mergeCell ref="D5:E5"/>
    <mergeCell ref="G5:H5"/>
    <mergeCell ref="K28:K29"/>
    <mergeCell ref="L28:L29"/>
    <mergeCell ref="C27:C29"/>
    <mergeCell ref="D27:D29"/>
    <mergeCell ref="E27:E29"/>
    <mergeCell ref="F27:I27"/>
    <mergeCell ref="J27:L27"/>
    <mergeCell ref="F28:F29"/>
    <mergeCell ref="G28:G29"/>
    <mergeCell ref="H28:H29"/>
    <mergeCell ref="I28:I29"/>
    <mergeCell ref="J28:J29"/>
  </mergeCells>
  <phoneticPr fontId="3" type="noConversion"/>
  <conditionalFormatting sqref="G155">
    <cfRule type="cellIs" dxfId="32" priority="3" stopIfTrue="1" operator="greaterThan">
      <formula>0</formula>
    </cfRule>
  </conditionalFormatting>
  <conditionalFormatting sqref="G147:G153">
    <cfRule type="cellIs" dxfId="31" priority="4" stopIfTrue="1" operator="equal">
      <formula>0</formula>
    </cfRule>
  </conditionalFormatting>
  <conditionalFormatting sqref="H8">
    <cfRule type="cellIs" dxfId="30" priority="1" stopIfTrue="1" operator="lessThan">
      <formula>0</formula>
    </cfRule>
    <cfRule type="cellIs" priority="2" stopIfTrue="1" operator="lessThan">
      <formula>0</formula>
    </cfRule>
  </conditionalFormatting>
  <dataValidations count="9">
    <dataValidation type="list" allowBlank="1" showInputMessage="1" showErrorMessage="1" sqref="D6:E6">
      <formula1>"CONTRATO,BECA"</formula1>
    </dataValidation>
    <dataValidation type="list" allowBlank="1" showInputMessage="1" showErrorMessage="1" sqref="E14">
      <formula1>"Propio,Externo"</formula1>
    </dataValidation>
    <dataValidation type="whole" operator="greaterThan" allowBlank="1" showErrorMessage="1" errorTitle="NÚMERO DE HORAS" error="Esta casilla sólo admite números enteros mayores que cero. " promptTitle="Horas imputadas por tarea" prompt="Señale el número de horas totales que se imputan al proyecto para esta tarea y para la persona que se declara." sqref="F147:F153">
      <formula1>0</formula1>
    </dataValidation>
    <dataValidation type="list" allowBlank="1" showInputMessage="1" showErrorMessage="1" sqref="G37:H37 G63:H63 G89:H89 G115:H115">
      <formula1>"PLANIFICACIÓN INICIAL,MODIFICACION 1,MODIFICACIÓN 2,MODIFICACIÓN 3"</formula1>
    </dataValidation>
    <dataValidation type="list" allowBlank="1" showErrorMessage="1" errorTitle="Escoja una tarea de la lista" error="Si la lista de tareas o su carga horaria han cambiado, por favor, comuníquelo a la OTRI-UCM en el 6472." promptTitle="Asignación de tareas" prompt="Declare la tarea de investigación en la que ha participado la persona cuyas horas se declaran. Sólo puede escoger entre las tareas del listado, que coinciden con las declaradas en la solicitud." sqref="A147:E153">
      <formula1>TAREAS</formula1>
    </dataValidation>
    <dataValidation type="list" showInputMessage="1" showErrorMessage="1" sqref="D3">
      <formula1>CATPROF</formula1>
    </dataValidation>
    <dataValidation type="date" operator="lessThanOrEqual" allowBlank="1" showInputMessage="1" showErrorMessage="1" errorTitle="ERROR EN FECHA" error="La fecha de finalización del último trimestre presupuestado no puede superar la del final del proyecto. " sqref="H120">
      <formula1>B14</formula1>
    </dataValidation>
    <dataValidation type="date" operator="greaterThan" allowBlank="1" showInputMessage="1" showErrorMessage="1" errorTitle="ERROR EN FECHA" error="Debe introducir un valor posterior a fecha fin del último trimestre presupuestado_x000a_" sqref="A120 A68 A94">
      <formula1>H42</formula1>
    </dataValidation>
    <dataValidation type="date" operator="greaterThanOrEqual" allowBlank="1" showInputMessage="1" showErrorMessage="1" errorTitle="ERROR EN FECHA " error="Debe introducir una fecha que sea igual o posterior a la fecha de inicio del proyecto" sqref="A42">
      <formula1>B13</formula1>
    </dataValidation>
  </dataValidations>
  <hyperlinks>
    <hyperlink ref="A18:B18" location="'Planificación contratos'!A1" display="Volver a planificación de contratos"/>
  </hyperlinks>
  <pageMargins left="0.75" right="0.75" top="1" bottom="1" header="0" footer="0"/>
  <headerFooter alignWithMargins="0"/>
  <drawing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8"/>
  </sheetPr>
  <dimension ref="A1:N155"/>
  <sheetViews>
    <sheetView showGridLines="0" zoomScale="70" workbookViewId="0">
      <selection sqref="A1:H1"/>
    </sheetView>
  </sheetViews>
  <sheetFormatPr baseColWidth="10" defaultColWidth="11.42578125" defaultRowHeight="12.75" outlineLevelRow="1" x14ac:dyDescent="0.2"/>
  <cols>
    <col min="1" max="8" width="22.7109375" style="553" customWidth="1"/>
    <col min="9" max="9" width="17.140625" style="548" bestFit="1" customWidth="1"/>
    <col min="10" max="10" width="29.140625" style="548" bestFit="1" customWidth="1"/>
    <col min="11" max="11" width="13.42578125" style="548" bestFit="1" customWidth="1"/>
    <col min="12" max="12" width="14.85546875" style="548" bestFit="1" customWidth="1"/>
    <col min="13" max="13" width="13.42578125" style="548" bestFit="1" customWidth="1"/>
    <col min="14" max="16384" width="11.42578125" style="548"/>
  </cols>
  <sheetData>
    <row r="1" spans="1:10" ht="61.5" customHeight="1" thickBot="1" x14ac:dyDescent="0.25">
      <c r="A1" s="1441" t="s">
        <v>597</v>
      </c>
      <c r="B1" s="1442"/>
      <c r="C1" s="1442"/>
      <c r="D1" s="1442"/>
      <c r="E1" s="1442"/>
      <c r="F1" s="1442"/>
      <c r="G1" s="1442"/>
      <c r="H1" s="1442"/>
    </row>
    <row r="2" spans="1:10" ht="14.25" customHeight="1" thickBot="1" x14ac:dyDescent="0.25">
      <c r="A2" s="1438" t="s">
        <v>226</v>
      </c>
      <c r="B2" s="1448"/>
      <c r="C2" s="549" t="s">
        <v>468</v>
      </c>
      <c r="D2" s="550" t="s">
        <v>469</v>
      </c>
      <c r="E2" s="551" t="s">
        <v>470</v>
      </c>
      <c r="F2" s="551" t="s">
        <v>471</v>
      </c>
      <c r="G2" s="551" t="s">
        <v>472</v>
      </c>
      <c r="H2" s="551" t="s">
        <v>473</v>
      </c>
    </row>
    <row r="3" spans="1:10" ht="15.75" thickBot="1" x14ac:dyDescent="0.25">
      <c r="A3" s="1449" t="s">
        <v>554</v>
      </c>
      <c r="B3" s="1450"/>
      <c r="C3" s="599"/>
      <c r="D3" s="600" t="s">
        <v>228</v>
      </c>
      <c r="E3" s="600"/>
      <c r="F3" s="552">
        <f>IF($E$14="Propio",987,1470)</f>
        <v>1470</v>
      </c>
      <c r="G3" s="741">
        <f>B30</f>
        <v>40909</v>
      </c>
      <c r="H3" s="741">
        <f>C30</f>
        <v>41639</v>
      </c>
    </row>
    <row r="4" spans="1:10" ht="27" thickBot="1" x14ac:dyDescent="0.25">
      <c r="A4" s="546"/>
      <c r="B4" s="547"/>
      <c r="C4" s="547"/>
      <c r="D4" s="547"/>
      <c r="E4" s="547"/>
      <c r="F4" s="547"/>
      <c r="G4" s="547"/>
      <c r="H4" s="547"/>
    </row>
    <row r="5" spans="1:10" ht="16.5" thickBot="1" x14ac:dyDescent="0.3">
      <c r="A5" s="210" t="s">
        <v>635</v>
      </c>
      <c r="B5" s="211">
        <f>'Solicitud para cumplimentar'!B4:J4</f>
        <v>0</v>
      </c>
      <c r="D5" s="1446" t="s">
        <v>382</v>
      </c>
      <c r="E5" s="1447"/>
      <c r="G5" s="1452" t="s">
        <v>772</v>
      </c>
      <c r="H5" s="1452"/>
      <c r="I5" s="566"/>
      <c r="J5" s="355"/>
    </row>
    <row r="6" spans="1:10" ht="32.25" thickBot="1" x14ac:dyDescent="0.3">
      <c r="A6" s="213" t="s">
        <v>636</v>
      </c>
      <c r="B6" s="214">
        <f>'Solicitud para cumplimentar'!B6:M6</f>
        <v>0</v>
      </c>
      <c r="D6" s="1444"/>
      <c r="E6" s="1445"/>
      <c r="G6" s="554" t="s">
        <v>766</v>
      </c>
      <c r="H6" s="555" t="s">
        <v>767</v>
      </c>
    </row>
    <row r="7" spans="1:10" ht="32.25" thickBot="1" x14ac:dyDescent="0.3">
      <c r="A7" s="213" t="s">
        <v>637</v>
      </c>
      <c r="B7" s="214">
        <f>'Solicitud para cumplimentar'!B8:M8</f>
        <v>0</v>
      </c>
      <c r="D7" s="554" t="s">
        <v>600</v>
      </c>
      <c r="E7" s="555" t="s">
        <v>518</v>
      </c>
      <c r="G7" s="742">
        <f>$K$30</f>
        <v>2944.027397260274</v>
      </c>
      <c r="H7" s="743">
        <f>$H$59+$H$85+$H$111+$H$137</f>
        <v>0</v>
      </c>
    </row>
    <row r="8" spans="1:10" ht="33" thickBot="1" x14ac:dyDescent="0.35">
      <c r="A8" s="1443" t="s">
        <v>638</v>
      </c>
      <c r="B8" s="1451">
        <f>'Solicitud para cumplimentar'!B7:M7</f>
        <v>0</v>
      </c>
      <c r="C8" s="556"/>
      <c r="D8" s="557">
        <f>K30</f>
        <v>2944.027397260274</v>
      </c>
      <c r="E8" s="557">
        <f>SUM(F147:F153)</f>
        <v>0</v>
      </c>
      <c r="G8" s="555" t="s">
        <v>770</v>
      </c>
      <c r="H8" s="744">
        <f>G7-H7</f>
        <v>2944.027397260274</v>
      </c>
    </row>
    <row r="9" spans="1:10" ht="30.75" customHeight="1" thickBot="1" x14ac:dyDescent="0.3">
      <c r="A9" s="1443"/>
      <c r="B9" s="1451"/>
      <c r="G9" s="1453" t="s">
        <v>773</v>
      </c>
      <c r="H9" s="1453"/>
    </row>
    <row r="10" spans="1:10" ht="32.25" thickBot="1" x14ac:dyDescent="0.3">
      <c r="A10" s="1443"/>
      <c r="B10" s="1451"/>
      <c r="D10" s="554" t="s">
        <v>601</v>
      </c>
      <c r="E10" s="558">
        <f>'Planificación contratos'!D10</f>
        <v>60000</v>
      </c>
      <c r="G10" s="745" t="s">
        <v>769</v>
      </c>
      <c r="H10" s="555" t="s">
        <v>775</v>
      </c>
    </row>
    <row r="11" spans="1:10" ht="32.25" thickBot="1" x14ac:dyDescent="0.3">
      <c r="A11" s="213" t="s">
        <v>671</v>
      </c>
      <c r="B11" s="214">
        <f>'Solicitud para cumplimentar'!B9:M9</f>
        <v>0</v>
      </c>
      <c r="D11" s="554" t="s">
        <v>602</v>
      </c>
      <c r="E11" s="558">
        <f>J30</f>
        <v>13.461151902621513</v>
      </c>
      <c r="G11" s="748">
        <f>$L$30</f>
        <v>39630</v>
      </c>
      <c r="H11" s="746">
        <f>$A$40</f>
        <v>0</v>
      </c>
    </row>
    <row r="12" spans="1:10" ht="48.75" thickBot="1" x14ac:dyDescent="0.35">
      <c r="A12" s="213" t="s">
        <v>375</v>
      </c>
      <c r="B12" s="214"/>
      <c r="D12" s="554" t="s">
        <v>603</v>
      </c>
      <c r="E12" s="559">
        <f>E11*D8</f>
        <v>39630</v>
      </c>
      <c r="G12" s="555" t="s">
        <v>771</v>
      </c>
      <c r="H12" s="747">
        <f>G11-H11</f>
        <v>39630</v>
      </c>
      <c r="J12" s="354"/>
    </row>
    <row r="13" spans="1:10" ht="48.75" customHeight="1" thickBot="1" x14ac:dyDescent="0.3">
      <c r="A13" s="213" t="s">
        <v>376</v>
      </c>
      <c r="B13" s="215">
        <f>'Solicitud para cumplimentar'!C11</f>
        <v>0</v>
      </c>
      <c r="D13" s="554" t="s">
        <v>604</v>
      </c>
      <c r="E13" s="558">
        <f>'Planificación contratos'!G10</f>
        <v>37519.876322622069</v>
      </c>
      <c r="G13" s="1453" t="s">
        <v>774</v>
      </c>
      <c r="H13" s="1453"/>
    </row>
    <row r="14" spans="1:10" ht="48.75" thickBot="1" x14ac:dyDescent="0.35">
      <c r="A14" s="216" t="s">
        <v>377</v>
      </c>
      <c r="B14" s="217">
        <f>'Solicitud para cumplimentar'!F11</f>
        <v>0</v>
      </c>
      <c r="D14" s="554" t="s">
        <v>517</v>
      </c>
      <c r="E14" s="601" t="s">
        <v>768</v>
      </c>
      <c r="G14" s="555" t="s">
        <v>771</v>
      </c>
      <c r="H14" s="747">
        <f>$D$8-$E$8</f>
        <v>2944.027397260274</v>
      </c>
      <c r="I14" s="757"/>
      <c r="J14" s="758"/>
    </row>
    <row r="15" spans="1:10" ht="31.5" x14ac:dyDescent="0.25">
      <c r="A15" s="218" t="s">
        <v>445</v>
      </c>
      <c r="B15" s="219" t="str">
        <f>'Programación,alta,seguimiento'!B12</f>
        <v>numero</v>
      </c>
    </row>
    <row r="16" spans="1:10" ht="15.75" x14ac:dyDescent="0.25">
      <c r="A16" s="218"/>
      <c r="B16" s="219"/>
    </row>
    <row r="17" spans="1:14" ht="15" x14ac:dyDescent="0.2">
      <c r="A17" s="548"/>
      <c r="B17" s="548"/>
      <c r="C17" s="1346" t="s">
        <v>336</v>
      </c>
      <c r="D17" s="1346"/>
      <c r="E17" s="1346"/>
      <c r="F17" s="1346"/>
      <c r="G17" s="1346"/>
      <c r="H17" s="1346"/>
    </row>
    <row r="18" spans="1:14" ht="18.75" thickBot="1" x14ac:dyDescent="0.3">
      <c r="A18" s="1454" t="s">
        <v>298</v>
      </c>
      <c r="B18" s="1455"/>
      <c r="C18" s="1478" t="s">
        <v>479</v>
      </c>
      <c r="D18" s="1479"/>
      <c r="E18" s="1479"/>
      <c r="F18" s="1480"/>
      <c r="G18" s="1478" t="s">
        <v>335</v>
      </c>
      <c r="H18" s="1480"/>
    </row>
    <row r="19" spans="1:14" ht="31.5" x14ac:dyDescent="0.2">
      <c r="A19" s="1457" t="str">
        <f>'Planificación contratos'!A21</f>
        <v>Categoría profesional</v>
      </c>
      <c r="B19" s="1458"/>
      <c r="C19" s="560" t="str">
        <f>'Planificación contratos'!C21</f>
        <v>Nº contratos</v>
      </c>
      <c r="D19" s="561" t="str">
        <f>'Planificación contratos'!D21</f>
        <v xml:space="preserve">Nº de horas </v>
      </c>
      <c r="E19" s="561" t="str">
        <f>'Planificación contratos'!E21</f>
        <v>Nº horas concedidas</v>
      </c>
      <c r="F19" s="562" t="str">
        <f>'Planificación contratos'!F21</f>
        <v>Remanente horas</v>
      </c>
      <c r="G19" s="563" t="str">
        <f>'Planificación contratos'!G21</f>
        <v>Gasto total contratos</v>
      </c>
      <c r="H19" s="564" t="str">
        <f>'Planificación contratos'!H21</f>
        <v>Precio / hora MEDIO</v>
      </c>
      <c r="J19" s="565"/>
      <c r="K19" s="565"/>
      <c r="L19" s="565"/>
      <c r="M19" s="565"/>
      <c r="N19" s="565"/>
    </row>
    <row r="20" spans="1:14" x14ac:dyDescent="0.2">
      <c r="A20" s="1349" t="str">
        <f>'Planificación contratos'!A22</f>
        <v>DOCTOR</v>
      </c>
      <c r="B20" s="1350"/>
      <c r="C20" s="511">
        <f>'Planificación contratos'!C22</f>
        <v>30</v>
      </c>
      <c r="D20" s="536">
        <f>'Planificación contratos'!D22</f>
        <v>88320.821917808222</v>
      </c>
      <c r="E20" s="543">
        <f>'Planificación contratos'!E22</f>
        <v>0</v>
      </c>
      <c r="F20" s="512">
        <f>'Planificación contratos'!F22</f>
        <v>-88320.821917808222</v>
      </c>
      <c r="G20" s="497">
        <f>'Planificación contratos'!G22</f>
        <v>1188900</v>
      </c>
      <c r="H20" s="502">
        <f>'Planificación contratos'!H22</f>
        <v>13.461151902621513</v>
      </c>
    </row>
    <row r="21" spans="1:14" ht="16.5" customHeight="1" x14ac:dyDescent="0.2">
      <c r="A21" s="1351" t="str">
        <f>'Planificación contratos'!A23</f>
        <v>LICENCIADO / INGENIERO</v>
      </c>
      <c r="B21" s="1352"/>
      <c r="C21" s="499">
        <f>'Planificación contratos'!C23</f>
        <v>0</v>
      </c>
      <c r="D21" s="537">
        <f>'Planificación contratos'!D23</f>
        <v>0</v>
      </c>
      <c r="E21" s="544">
        <f>'Planificación contratos'!E23</f>
        <v>0</v>
      </c>
      <c r="F21" s="508">
        <f>'Planificación contratos'!F23</f>
        <v>0</v>
      </c>
      <c r="G21" s="498">
        <f>'Planificación contratos'!G23</f>
        <v>0</v>
      </c>
      <c r="H21" s="503">
        <f>'Planificación contratos'!H23</f>
        <v>0</v>
      </c>
    </row>
    <row r="22" spans="1:14" ht="16.5" customHeight="1" x14ac:dyDescent="0.2">
      <c r="A22" s="1351" t="str">
        <f>'Planificación contratos'!A24</f>
        <v>DIPLOMADO/ INGENIERO TÉCNICO</v>
      </c>
      <c r="B22" s="1352"/>
      <c r="C22" s="500">
        <f>'Planificación contratos'!C24</f>
        <v>0</v>
      </c>
      <c r="D22" s="538">
        <f>'Planificación contratos'!D24</f>
        <v>0</v>
      </c>
      <c r="E22" s="544">
        <f>'Planificación contratos'!E24</f>
        <v>0</v>
      </c>
      <c r="F22" s="509">
        <f>'Planificación contratos'!F24</f>
        <v>0</v>
      </c>
      <c r="G22" s="498">
        <f>'Planificación contratos'!G24</f>
        <v>0</v>
      </c>
      <c r="H22" s="503">
        <f>'Planificación contratos'!H24</f>
        <v>0</v>
      </c>
    </row>
    <row r="23" spans="1:14" s="565" customFormat="1" ht="16.5" customHeight="1" thickBot="1" x14ac:dyDescent="0.25">
      <c r="A23" s="1354" t="str">
        <f>'Planificación contratos'!A25</f>
        <v>ENSEÑANZAS MEDIAS</v>
      </c>
      <c r="B23" s="1355"/>
      <c r="C23" s="506">
        <f>'Planificación contratos'!C25</f>
        <v>0</v>
      </c>
      <c r="D23" s="539">
        <f>'Planificación contratos'!D25</f>
        <v>0</v>
      </c>
      <c r="E23" s="545">
        <f>'Planificación contratos'!E25</f>
        <v>0</v>
      </c>
      <c r="F23" s="510">
        <f>'Planificación contratos'!F25</f>
        <v>0</v>
      </c>
      <c r="G23" s="507">
        <f>'Planificación contratos'!G25</f>
        <v>0</v>
      </c>
      <c r="H23" s="501">
        <f>'Planificación contratos'!H25</f>
        <v>0</v>
      </c>
    </row>
    <row r="24" spans="1:14" x14ac:dyDescent="0.2">
      <c r="A24" s="548"/>
      <c r="B24" s="548"/>
      <c r="C24" s="548"/>
      <c r="D24" s="548"/>
      <c r="E24" s="548"/>
      <c r="F24" s="548"/>
      <c r="G24" s="548"/>
      <c r="H24" s="548"/>
    </row>
    <row r="25" spans="1:14" x14ac:dyDescent="0.2">
      <c r="A25" s="548"/>
      <c r="B25" s="548"/>
      <c r="C25" s="548"/>
      <c r="D25" s="548"/>
      <c r="E25" s="548"/>
      <c r="F25" s="548"/>
      <c r="G25" s="548"/>
      <c r="H25" s="548"/>
    </row>
    <row r="26" spans="1:14" ht="13.5" thickBot="1" x14ac:dyDescent="0.25">
      <c r="A26" s="548"/>
      <c r="B26" s="548"/>
      <c r="C26" s="548"/>
      <c r="D26" s="548"/>
      <c r="E26" s="548"/>
      <c r="F26" s="548"/>
      <c r="G26" s="548"/>
      <c r="H26" s="548"/>
    </row>
    <row r="27" spans="1:14" ht="13.5" thickBot="1" x14ac:dyDescent="0.25">
      <c r="A27" s="1408" t="s">
        <v>68</v>
      </c>
      <c r="B27" s="1470" t="s">
        <v>69</v>
      </c>
      <c r="C27" s="1467" t="s">
        <v>70</v>
      </c>
      <c r="D27" s="1461" t="s">
        <v>71</v>
      </c>
      <c r="E27" s="1464" t="s">
        <v>76</v>
      </c>
      <c r="F27" s="1473" t="s">
        <v>72</v>
      </c>
      <c r="G27" s="1474"/>
      <c r="H27" s="1474"/>
      <c r="I27" s="1475"/>
      <c r="J27" s="1473" t="s">
        <v>73</v>
      </c>
      <c r="K27" s="1474"/>
      <c r="L27" s="1475"/>
    </row>
    <row r="28" spans="1:14" x14ac:dyDescent="0.2">
      <c r="A28" s="1409"/>
      <c r="B28" s="1471"/>
      <c r="C28" s="1468"/>
      <c r="D28" s="1462"/>
      <c r="E28" s="1465"/>
      <c r="F28" s="1476" t="s">
        <v>77</v>
      </c>
      <c r="G28" s="1462" t="s">
        <v>74</v>
      </c>
      <c r="H28" s="1462" t="s">
        <v>78</v>
      </c>
      <c r="I28" s="1459" t="s">
        <v>75</v>
      </c>
      <c r="J28" s="1409" t="s">
        <v>79</v>
      </c>
      <c r="K28" s="1462" t="s">
        <v>81</v>
      </c>
      <c r="L28" s="1459" t="s">
        <v>80</v>
      </c>
    </row>
    <row r="29" spans="1:14" ht="13.5" thickBot="1" x14ac:dyDescent="0.25">
      <c r="A29" s="1410"/>
      <c r="B29" s="1472"/>
      <c r="C29" s="1469"/>
      <c r="D29" s="1463"/>
      <c r="E29" s="1466"/>
      <c r="F29" s="1477"/>
      <c r="G29" s="1463"/>
      <c r="H29" s="1463"/>
      <c r="I29" s="1460"/>
      <c r="J29" s="1410"/>
      <c r="K29" s="1463"/>
      <c r="L29" s="1460"/>
    </row>
    <row r="30" spans="1:14" x14ac:dyDescent="0.2">
      <c r="A30" s="665">
        <f>F3</f>
        <v>1470</v>
      </c>
      <c r="B30" s="666">
        <v>40909</v>
      </c>
      <c r="C30" s="667">
        <v>41639</v>
      </c>
      <c r="D30" s="668">
        <f>C30-B30+1</f>
        <v>731</v>
      </c>
      <c r="E30" s="669">
        <f>(A30*D30)/365</f>
        <v>2944.027397260274</v>
      </c>
      <c r="F30" s="670">
        <v>30000</v>
      </c>
      <c r="G30" s="671">
        <f>F30</f>
        <v>30000</v>
      </c>
      <c r="H30" s="672">
        <v>0.32100000000000001</v>
      </c>
      <c r="I30" s="673">
        <f>G30*H30</f>
        <v>9630</v>
      </c>
      <c r="J30" s="673">
        <f>(F30+I30)/E30</f>
        <v>13.461151902621513</v>
      </c>
      <c r="K30" s="674">
        <f>E30</f>
        <v>2944.027397260274</v>
      </c>
      <c r="L30" s="675">
        <f>J30*K30</f>
        <v>39630</v>
      </c>
    </row>
    <row r="31" spans="1:14" ht="14.25" customHeight="1" x14ac:dyDescent="0.2">
      <c r="A31" s="341"/>
      <c r="B31" s="341"/>
      <c r="C31" s="342"/>
      <c r="D31" s="342"/>
      <c r="E31" s="342"/>
      <c r="F31" s="342"/>
      <c r="G31" s="342"/>
      <c r="H31" s="342"/>
    </row>
    <row r="32" spans="1:14" ht="14.25" customHeight="1" x14ac:dyDescent="0.2"/>
    <row r="34" spans="1:14" x14ac:dyDescent="0.2">
      <c r="B34" s="567"/>
      <c r="C34" s="567"/>
      <c r="D34" s="567"/>
      <c r="E34" s="567"/>
    </row>
    <row r="35" spans="1:14" ht="14.25" customHeight="1" x14ac:dyDescent="0.2">
      <c r="B35" s="1456"/>
      <c r="C35" s="1456"/>
      <c r="D35" s="1456"/>
      <c r="E35" s="1456"/>
    </row>
    <row r="36" spans="1:14" ht="14.25" customHeight="1" x14ac:dyDescent="0.2">
      <c r="C36" s="567"/>
    </row>
    <row r="37" spans="1:14" ht="32.25" customHeight="1" x14ac:dyDescent="0.25">
      <c r="A37" s="568" t="s">
        <v>379</v>
      </c>
      <c r="B37" s="1425" t="s">
        <v>596</v>
      </c>
      <c r="C37" s="1425"/>
      <c r="D37" s="1425"/>
      <c r="E37" s="1419" t="str">
        <f>A3</f>
        <v>contratado 11</v>
      </c>
      <c r="F37" s="1420"/>
      <c r="G37" s="1426" t="s">
        <v>608</v>
      </c>
      <c r="H37" s="1427"/>
    </row>
    <row r="38" spans="1:14" ht="26.25" x14ac:dyDescent="0.25">
      <c r="A38" s="571">
        <f>H59*E11</f>
        <v>0</v>
      </c>
      <c r="B38" s="572"/>
      <c r="C38" s="572"/>
      <c r="D38" s="569" t="s">
        <v>402</v>
      </c>
      <c r="E38" s="570">
        <f>'Solicitud para cumplimentar'!D3</f>
        <v>2016</v>
      </c>
      <c r="F38" s="572"/>
      <c r="G38" s="602" t="s">
        <v>609</v>
      </c>
      <c r="H38" s="603"/>
    </row>
    <row r="39" spans="1:14" ht="43.5" customHeight="1" x14ac:dyDescent="0.25">
      <c r="A39" s="574" t="s">
        <v>380</v>
      </c>
      <c r="B39" s="572"/>
      <c r="C39" s="572"/>
      <c r="D39" s="569"/>
      <c r="E39" s="570"/>
      <c r="F39" s="572"/>
      <c r="G39" s="575" t="s">
        <v>381</v>
      </c>
      <c r="H39" s="576">
        <f>'Planificación contratos'!D14</f>
        <v>9730.7769619475694</v>
      </c>
    </row>
    <row r="40" spans="1:14" ht="18" x14ac:dyDescent="0.25">
      <c r="A40" s="571">
        <f>A38+A64+A90+A116</f>
        <v>0</v>
      </c>
      <c r="B40" s="572"/>
      <c r="C40" s="572"/>
      <c r="D40" s="569"/>
      <c r="E40" s="570"/>
      <c r="F40" s="572"/>
      <c r="G40" s="577"/>
      <c r="H40" s="578"/>
      <c r="J40" s="579"/>
      <c r="K40" s="579"/>
      <c r="L40" s="579"/>
      <c r="M40" s="579"/>
      <c r="N40" s="579"/>
    </row>
    <row r="41" spans="1:14" ht="18" customHeight="1" x14ac:dyDescent="0.2">
      <c r="A41" s="580" t="s">
        <v>611</v>
      </c>
      <c r="B41" s="580" t="s">
        <v>612</v>
      </c>
      <c r="C41" s="581" t="s">
        <v>611</v>
      </c>
      <c r="D41" s="581" t="s">
        <v>612</v>
      </c>
      <c r="E41" s="581" t="s">
        <v>611</v>
      </c>
      <c r="F41" s="581" t="s">
        <v>612</v>
      </c>
      <c r="G41" s="581" t="s">
        <v>611</v>
      </c>
      <c r="H41" s="581" t="s">
        <v>612</v>
      </c>
    </row>
    <row r="42" spans="1:14" ht="18" customHeight="1" thickBot="1" x14ac:dyDescent="0.25">
      <c r="A42" s="604"/>
      <c r="B42" s="605"/>
      <c r="C42" s="605"/>
      <c r="D42" s="605"/>
      <c r="E42" s="605"/>
      <c r="F42" s="605"/>
      <c r="G42" s="605"/>
      <c r="H42" s="605"/>
    </row>
    <row r="43" spans="1:14" ht="16.5" customHeight="1" thickBot="1" x14ac:dyDescent="0.3">
      <c r="A43" s="1411" t="s">
        <v>474</v>
      </c>
      <c r="B43" s="1412"/>
      <c r="C43" s="1411" t="s">
        <v>475</v>
      </c>
      <c r="D43" s="1412"/>
      <c r="E43" s="1411" t="s">
        <v>476</v>
      </c>
      <c r="F43" s="1412"/>
      <c r="G43" s="1411" t="s">
        <v>477</v>
      </c>
      <c r="H43" s="1421"/>
      <c r="J43" s="582"/>
    </row>
    <row r="44" spans="1:14" s="579" customFormat="1" ht="33" customHeight="1" outlineLevel="1" thickBot="1" x14ac:dyDescent="0.25">
      <c r="A44" s="583" t="s">
        <v>478</v>
      </c>
      <c r="B44" s="583" t="s">
        <v>479</v>
      </c>
      <c r="C44" s="583" t="s">
        <v>478</v>
      </c>
      <c r="D44" s="583" t="s">
        <v>479</v>
      </c>
      <c r="E44" s="583" t="s">
        <v>478</v>
      </c>
      <c r="F44" s="583" t="s">
        <v>479</v>
      </c>
      <c r="G44" s="583" t="s">
        <v>478</v>
      </c>
      <c r="H44" s="583" t="s">
        <v>479</v>
      </c>
      <c r="J44" s="548"/>
      <c r="K44" s="548"/>
      <c r="L44" s="548"/>
      <c r="M44" s="548"/>
      <c r="N44" s="548"/>
    </row>
    <row r="45" spans="1:14" ht="13.5" outlineLevel="1" x14ac:dyDescent="0.2">
      <c r="A45" s="584" t="s">
        <v>480</v>
      </c>
      <c r="B45" s="606"/>
      <c r="C45" s="584" t="s">
        <v>480</v>
      </c>
      <c r="D45" s="606"/>
      <c r="E45" s="584" t="s">
        <v>480</v>
      </c>
      <c r="F45" s="606"/>
      <c r="G45" s="584" t="s">
        <v>480</v>
      </c>
      <c r="H45" s="607"/>
    </row>
    <row r="46" spans="1:14" ht="13.5" outlineLevel="1" x14ac:dyDescent="0.2">
      <c r="A46" s="584" t="s">
        <v>481</v>
      </c>
      <c r="B46" s="606"/>
      <c r="C46" s="584" t="s">
        <v>481</v>
      </c>
      <c r="D46" s="606"/>
      <c r="E46" s="584" t="s">
        <v>481</v>
      </c>
      <c r="F46" s="606"/>
      <c r="G46" s="584" t="s">
        <v>481</v>
      </c>
      <c r="H46" s="607"/>
    </row>
    <row r="47" spans="1:14" ht="12.75" customHeight="1" outlineLevel="1" x14ac:dyDescent="0.2">
      <c r="A47" s="584" t="s">
        <v>482</v>
      </c>
      <c r="B47" s="606"/>
      <c r="C47" s="584" t="s">
        <v>482</v>
      </c>
      <c r="D47" s="606"/>
      <c r="E47" s="584" t="s">
        <v>482</v>
      </c>
      <c r="F47" s="606"/>
      <c r="G47" s="584" t="s">
        <v>482</v>
      </c>
      <c r="H47" s="607"/>
      <c r="I47" s="582"/>
    </row>
    <row r="48" spans="1:14" ht="13.5" outlineLevel="1" x14ac:dyDescent="0.2">
      <c r="A48" s="584" t="s">
        <v>483</v>
      </c>
      <c r="B48" s="606"/>
      <c r="C48" s="584" t="s">
        <v>483</v>
      </c>
      <c r="D48" s="606"/>
      <c r="E48" s="584" t="s">
        <v>483</v>
      </c>
      <c r="F48" s="606"/>
      <c r="G48" s="584" t="s">
        <v>483</v>
      </c>
      <c r="H48" s="607"/>
    </row>
    <row r="49" spans="1:8" ht="14.25" customHeight="1" outlineLevel="1" x14ac:dyDescent="0.2">
      <c r="A49" s="584" t="s">
        <v>484</v>
      </c>
      <c r="B49" s="606"/>
      <c r="C49" s="584" t="s">
        <v>484</v>
      </c>
      <c r="D49" s="606"/>
      <c r="E49" s="584" t="s">
        <v>484</v>
      </c>
      <c r="F49" s="606"/>
      <c r="G49" s="584" t="s">
        <v>484</v>
      </c>
      <c r="H49" s="607"/>
    </row>
    <row r="50" spans="1:8" ht="13.5" outlineLevel="1" x14ac:dyDescent="0.2">
      <c r="A50" s="584" t="s">
        <v>485</v>
      </c>
      <c r="B50" s="606"/>
      <c r="C50" s="584" t="s">
        <v>485</v>
      </c>
      <c r="D50" s="606"/>
      <c r="E50" s="584" t="s">
        <v>485</v>
      </c>
      <c r="F50" s="606"/>
      <c r="G50" s="584" t="s">
        <v>485</v>
      </c>
      <c r="H50" s="607"/>
    </row>
    <row r="51" spans="1:8" ht="13.5" outlineLevel="1" x14ac:dyDescent="0.2">
      <c r="A51" s="584" t="s">
        <v>486</v>
      </c>
      <c r="B51" s="606"/>
      <c r="C51" s="584" t="s">
        <v>486</v>
      </c>
      <c r="D51" s="606"/>
      <c r="E51" s="584" t="s">
        <v>486</v>
      </c>
      <c r="F51" s="606"/>
      <c r="G51" s="584" t="s">
        <v>486</v>
      </c>
      <c r="H51" s="607"/>
    </row>
    <row r="52" spans="1:8" ht="13.5" outlineLevel="1" x14ac:dyDescent="0.2">
      <c r="A52" s="584" t="s">
        <v>487</v>
      </c>
      <c r="B52" s="606"/>
      <c r="C52" s="584" t="s">
        <v>487</v>
      </c>
      <c r="D52" s="606"/>
      <c r="E52" s="584" t="s">
        <v>487</v>
      </c>
      <c r="F52" s="606"/>
      <c r="G52" s="584" t="s">
        <v>487</v>
      </c>
      <c r="H52" s="607"/>
    </row>
    <row r="53" spans="1:8" ht="13.5" outlineLevel="1" x14ac:dyDescent="0.2">
      <c r="A53" s="584" t="s">
        <v>488</v>
      </c>
      <c r="B53" s="606"/>
      <c r="C53" s="584" t="s">
        <v>488</v>
      </c>
      <c r="D53" s="606"/>
      <c r="E53" s="584" t="s">
        <v>488</v>
      </c>
      <c r="F53" s="606"/>
      <c r="G53" s="584" t="s">
        <v>488</v>
      </c>
      <c r="H53" s="607"/>
    </row>
    <row r="54" spans="1:8" ht="13.5" outlineLevel="1" x14ac:dyDescent="0.2">
      <c r="A54" s="584" t="s">
        <v>489</v>
      </c>
      <c r="B54" s="606"/>
      <c r="C54" s="584" t="s">
        <v>489</v>
      </c>
      <c r="D54" s="606"/>
      <c r="E54" s="584" t="s">
        <v>489</v>
      </c>
      <c r="F54" s="606"/>
      <c r="G54" s="584" t="s">
        <v>489</v>
      </c>
      <c r="H54" s="607"/>
    </row>
    <row r="55" spans="1:8" ht="13.5" outlineLevel="1" x14ac:dyDescent="0.2">
      <c r="A55" s="584" t="s">
        <v>490</v>
      </c>
      <c r="B55" s="606"/>
      <c r="C55" s="584" t="s">
        <v>490</v>
      </c>
      <c r="D55" s="606"/>
      <c r="E55" s="584" t="s">
        <v>490</v>
      </c>
      <c r="F55" s="606"/>
      <c r="G55" s="584" t="s">
        <v>490</v>
      </c>
      <c r="H55" s="607"/>
    </row>
    <row r="56" spans="1:8" ht="13.5" outlineLevel="1" x14ac:dyDescent="0.2">
      <c r="A56" s="584" t="s">
        <v>491</v>
      </c>
      <c r="B56" s="606"/>
      <c r="C56" s="584" t="s">
        <v>491</v>
      </c>
      <c r="D56" s="606"/>
      <c r="E56" s="584" t="s">
        <v>491</v>
      </c>
      <c r="F56" s="606"/>
      <c r="G56" s="584" t="s">
        <v>491</v>
      </c>
      <c r="H56" s="607"/>
    </row>
    <row r="57" spans="1:8" ht="13.5" outlineLevel="1" x14ac:dyDescent="0.2">
      <c r="A57" s="584" t="s">
        <v>492</v>
      </c>
      <c r="B57" s="606"/>
      <c r="C57" s="584" t="s">
        <v>492</v>
      </c>
      <c r="D57" s="606"/>
      <c r="E57" s="584" t="s">
        <v>492</v>
      </c>
      <c r="F57" s="606"/>
      <c r="G57" s="584" t="s">
        <v>492</v>
      </c>
      <c r="H57" s="607"/>
    </row>
    <row r="58" spans="1:8" ht="14.25" thickBot="1" x14ac:dyDescent="0.3">
      <c r="A58" s="585" t="s">
        <v>493</v>
      </c>
      <c r="B58" s="586">
        <f>SUM(B45:B57)</f>
        <v>0</v>
      </c>
      <c r="C58" s="585" t="s">
        <v>493</v>
      </c>
      <c r="D58" s="586">
        <f>SUM(D45:D57)</f>
        <v>0</v>
      </c>
      <c r="E58" s="585" t="s">
        <v>493</v>
      </c>
      <c r="F58" s="586">
        <f>SUM(F45:F57)</f>
        <v>0</v>
      </c>
      <c r="G58" s="585" t="s">
        <v>493</v>
      </c>
      <c r="H58" s="587">
        <f>SUM(H45:H57)</f>
        <v>0</v>
      </c>
    </row>
    <row r="59" spans="1:8" ht="14.25" customHeight="1" thickBot="1" x14ac:dyDescent="0.3">
      <c r="A59" s="1435" t="s">
        <v>494</v>
      </c>
      <c r="B59" s="1436"/>
      <c r="C59" s="1436"/>
      <c r="D59" s="1436"/>
      <c r="E59" s="1436"/>
      <c r="F59" s="1436"/>
      <c r="G59" s="1437"/>
      <c r="H59" s="588">
        <f>IF((B58+D58+F58+H58)&gt;$F$3,"Demasiadas horas asignadas",(B58+D58+F58+H58))</f>
        <v>0</v>
      </c>
    </row>
    <row r="61" spans="1:8" ht="16.5" customHeight="1" x14ac:dyDescent="0.2"/>
    <row r="62" spans="1:8" x14ac:dyDescent="0.2">
      <c r="H62" s="589"/>
    </row>
    <row r="63" spans="1:8" ht="32.25" customHeight="1" x14ac:dyDescent="0.25">
      <c r="A63" s="568" t="s">
        <v>379</v>
      </c>
      <c r="B63" s="1425" t="s">
        <v>596</v>
      </c>
      <c r="C63" s="1425"/>
      <c r="D63" s="1425"/>
      <c r="E63" s="1419" t="str">
        <f>A3</f>
        <v>contratado 11</v>
      </c>
      <c r="F63" s="1420"/>
      <c r="G63" s="1426" t="s">
        <v>608</v>
      </c>
      <c r="H63" s="1427"/>
    </row>
    <row r="64" spans="1:8" ht="26.25" x14ac:dyDescent="0.25">
      <c r="A64" s="571">
        <f>H85*E11</f>
        <v>0</v>
      </c>
      <c r="B64" s="572"/>
      <c r="C64" s="572"/>
      <c r="D64" s="569" t="s">
        <v>402</v>
      </c>
      <c r="E64" s="570">
        <f>E38+1</f>
        <v>2017</v>
      </c>
      <c r="F64" s="572"/>
      <c r="G64" s="602" t="s">
        <v>609</v>
      </c>
      <c r="H64" s="603"/>
    </row>
    <row r="65" spans="1:8" ht="44.25" customHeight="1" x14ac:dyDescent="0.25">
      <c r="A65" s="574" t="s">
        <v>380</v>
      </c>
      <c r="B65" s="572"/>
      <c r="C65" s="572"/>
      <c r="D65" s="569"/>
      <c r="E65" s="570"/>
      <c r="F65" s="572"/>
      <c r="G65" s="575" t="s">
        <v>381</v>
      </c>
      <c r="H65" s="576">
        <f>'Planificación contratos'!D15</f>
        <v>1673.6606270415141</v>
      </c>
    </row>
    <row r="66" spans="1:8" ht="18" x14ac:dyDescent="0.25">
      <c r="A66" s="571">
        <f>$A$40</f>
        <v>0</v>
      </c>
      <c r="B66" s="572"/>
      <c r="C66" s="572"/>
      <c r="D66" s="569"/>
      <c r="E66" s="570"/>
      <c r="F66" s="572"/>
      <c r="G66" s="577"/>
      <c r="H66" s="578"/>
    </row>
    <row r="67" spans="1:8" ht="17.25" customHeight="1" x14ac:dyDescent="0.2">
      <c r="A67" s="590" t="s">
        <v>611</v>
      </c>
      <c r="B67" s="590" t="s">
        <v>612</v>
      </c>
      <c r="C67" s="553" t="s">
        <v>611</v>
      </c>
      <c r="D67" s="553" t="s">
        <v>612</v>
      </c>
      <c r="E67" s="553" t="s">
        <v>611</v>
      </c>
      <c r="F67" s="553" t="s">
        <v>612</v>
      </c>
      <c r="G67" s="553" t="s">
        <v>611</v>
      </c>
      <c r="H67" s="553" t="s">
        <v>612</v>
      </c>
    </row>
    <row r="68" spans="1:8" ht="17.25" customHeight="1" thickBot="1" x14ac:dyDescent="0.25">
      <c r="A68" s="604"/>
      <c r="B68" s="605"/>
      <c r="C68" s="605"/>
      <c r="D68" s="605"/>
      <c r="E68" s="605"/>
      <c r="F68" s="605"/>
      <c r="G68" s="605"/>
      <c r="H68" s="605"/>
    </row>
    <row r="69" spans="1:8" ht="16.5" thickBot="1" x14ac:dyDescent="0.3">
      <c r="A69" s="1411" t="s">
        <v>474</v>
      </c>
      <c r="B69" s="1412"/>
      <c r="C69" s="1411" t="s">
        <v>475</v>
      </c>
      <c r="D69" s="1412"/>
      <c r="E69" s="1411" t="s">
        <v>476</v>
      </c>
      <c r="F69" s="1412"/>
      <c r="G69" s="1411" t="s">
        <v>477</v>
      </c>
      <c r="H69" s="1421"/>
    </row>
    <row r="70" spans="1:8" ht="13.5" outlineLevel="1" thickBot="1" x14ac:dyDescent="0.25">
      <c r="A70" s="583" t="s">
        <v>478</v>
      </c>
      <c r="B70" s="583" t="s">
        <v>479</v>
      </c>
      <c r="C70" s="583" t="s">
        <v>478</v>
      </c>
      <c r="D70" s="583" t="s">
        <v>479</v>
      </c>
      <c r="E70" s="583" t="s">
        <v>478</v>
      </c>
      <c r="F70" s="583" t="s">
        <v>479</v>
      </c>
      <c r="G70" s="583" t="s">
        <v>478</v>
      </c>
      <c r="H70" s="583" t="s">
        <v>479</v>
      </c>
    </row>
    <row r="71" spans="1:8" ht="13.5" outlineLevel="1" x14ac:dyDescent="0.2">
      <c r="A71" s="584" t="s">
        <v>480</v>
      </c>
      <c r="B71" s="606"/>
      <c r="C71" s="584" t="s">
        <v>480</v>
      </c>
      <c r="D71" s="606"/>
      <c r="E71" s="584" t="s">
        <v>480</v>
      </c>
      <c r="F71" s="606"/>
      <c r="G71" s="584" t="s">
        <v>480</v>
      </c>
      <c r="H71" s="607"/>
    </row>
    <row r="72" spans="1:8" ht="13.5" outlineLevel="1" x14ac:dyDescent="0.2">
      <c r="A72" s="584" t="s">
        <v>481</v>
      </c>
      <c r="B72" s="606"/>
      <c r="C72" s="584" t="s">
        <v>481</v>
      </c>
      <c r="D72" s="606"/>
      <c r="E72" s="584" t="s">
        <v>481</v>
      </c>
      <c r="F72" s="606"/>
      <c r="G72" s="584" t="s">
        <v>481</v>
      </c>
      <c r="H72" s="607"/>
    </row>
    <row r="73" spans="1:8" ht="13.5" outlineLevel="1" x14ac:dyDescent="0.2">
      <c r="A73" s="584" t="s">
        <v>482</v>
      </c>
      <c r="B73" s="606"/>
      <c r="C73" s="584" t="s">
        <v>482</v>
      </c>
      <c r="D73" s="606"/>
      <c r="E73" s="584" t="s">
        <v>482</v>
      </c>
      <c r="F73" s="606"/>
      <c r="G73" s="584" t="s">
        <v>482</v>
      </c>
      <c r="H73" s="607"/>
    </row>
    <row r="74" spans="1:8" ht="13.5" outlineLevel="1" x14ac:dyDescent="0.2">
      <c r="A74" s="584" t="s">
        <v>483</v>
      </c>
      <c r="B74" s="606"/>
      <c r="C74" s="584" t="s">
        <v>483</v>
      </c>
      <c r="D74" s="606"/>
      <c r="E74" s="584" t="s">
        <v>483</v>
      </c>
      <c r="F74" s="606"/>
      <c r="G74" s="584" t="s">
        <v>483</v>
      </c>
      <c r="H74" s="607"/>
    </row>
    <row r="75" spans="1:8" ht="13.5" outlineLevel="1" x14ac:dyDescent="0.2">
      <c r="A75" s="584" t="s">
        <v>484</v>
      </c>
      <c r="B75" s="606"/>
      <c r="C75" s="584" t="s">
        <v>484</v>
      </c>
      <c r="D75" s="606"/>
      <c r="E75" s="584" t="s">
        <v>484</v>
      </c>
      <c r="F75" s="606"/>
      <c r="G75" s="584" t="s">
        <v>484</v>
      </c>
      <c r="H75" s="607"/>
    </row>
    <row r="76" spans="1:8" ht="13.5" outlineLevel="1" x14ac:dyDescent="0.2">
      <c r="A76" s="584" t="s">
        <v>485</v>
      </c>
      <c r="B76" s="606"/>
      <c r="C76" s="584" t="s">
        <v>485</v>
      </c>
      <c r="D76" s="606"/>
      <c r="E76" s="584" t="s">
        <v>485</v>
      </c>
      <c r="F76" s="606"/>
      <c r="G76" s="584" t="s">
        <v>485</v>
      </c>
      <c r="H76" s="607"/>
    </row>
    <row r="77" spans="1:8" ht="13.5" outlineLevel="1" x14ac:dyDescent="0.2">
      <c r="A77" s="584" t="s">
        <v>486</v>
      </c>
      <c r="B77" s="606"/>
      <c r="C77" s="584" t="s">
        <v>486</v>
      </c>
      <c r="D77" s="606"/>
      <c r="E77" s="584" t="s">
        <v>486</v>
      </c>
      <c r="F77" s="606"/>
      <c r="G77" s="584" t="s">
        <v>486</v>
      </c>
      <c r="H77" s="607"/>
    </row>
    <row r="78" spans="1:8" ht="13.5" outlineLevel="1" x14ac:dyDescent="0.2">
      <c r="A78" s="584" t="s">
        <v>487</v>
      </c>
      <c r="B78" s="606"/>
      <c r="C78" s="584" t="s">
        <v>487</v>
      </c>
      <c r="D78" s="606"/>
      <c r="E78" s="584" t="s">
        <v>487</v>
      </c>
      <c r="F78" s="606"/>
      <c r="G78" s="584" t="s">
        <v>487</v>
      </c>
      <c r="H78" s="607"/>
    </row>
    <row r="79" spans="1:8" ht="13.5" outlineLevel="1" x14ac:dyDescent="0.2">
      <c r="A79" s="584" t="s">
        <v>488</v>
      </c>
      <c r="B79" s="606"/>
      <c r="C79" s="584" t="s">
        <v>488</v>
      </c>
      <c r="D79" s="606"/>
      <c r="E79" s="584" t="s">
        <v>488</v>
      </c>
      <c r="F79" s="606"/>
      <c r="G79" s="584" t="s">
        <v>488</v>
      </c>
      <c r="H79" s="607"/>
    </row>
    <row r="80" spans="1:8" ht="13.5" outlineLevel="1" x14ac:dyDescent="0.2">
      <c r="A80" s="584" t="s">
        <v>489</v>
      </c>
      <c r="B80" s="606"/>
      <c r="C80" s="584" t="s">
        <v>489</v>
      </c>
      <c r="D80" s="606"/>
      <c r="E80" s="584" t="s">
        <v>489</v>
      </c>
      <c r="F80" s="606"/>
      <c r="G80" s="584" t="s">
        <v>489</v>
      </c>
      <c r="H80" s="607"/>
    </row>
    <row r="81" spans="1:8" ht="13.5" outlineLevel="1" x14ac:dyDescent="0.2">
      <c r="A81" s="584" t="s">
        <v>490</v>
      </c>
      <c r="B81" s="606"/>
      <c r="C81" s="584" t="s">
        <v>490</v>
      </c>
      <c r="D81" s="606"/>
      <c r="E81" s="584" t="s">
        <v>490</v>
      </c>
      <c r="F81" s="606"/>
      <c r="G81" s="584" t="s">
        <v>490</v>
      </c>
      <c r="H81" s="607"/>
    </row>
    <row r="82" spans="1:8" ht="13.5" outlineLevel="1" x14ac:dyDescent="0.2">
      <c r="A82" s="584" t="s">
        <v>491</v>
      </c>
      <c r="B82" s="606"/>
      <c r="C82" s="584" t="s">
        <v>491</v>
      </c>
      <c r="D82" s="606"/>
      <c r="E82" s="584" t="s">
        <v>491</v>
      </c>
      <c r="F82" s="606"/>
      <c r="G82" s="584" t="s">
        <v>491</v>
      </c>
      <c r="H82" s="607"/>
    </row>
    <row r="83" spans="1:8" ht="13.5" outlineLevel="1" x14ac:dyDescent="0.2">
      <c r="A83" s="584" t="s">
        <v>492</v>
      </c>
      <c r="B83" s="606"/>
      <c r="C83" s="584" t="s">
        <v>492</v>
      </c>
      <c r="D83" s="606"/>
      <c r="E83" s="584" t="s">
        <v>492</v>
      </c>
      <c r="F83" s="606"/>
      <c r="G83" s="584" t="s">
        <v>492</v>
      </c>
      <c r="H83" s="607"/>
    </row>
    <row r="84" spans="1:8" ht="14.25" thickBot="1" x14ac:dyDescent="0.3">
      <c r="A84" s="585" t="s">
        <v>493</v>
      </c>
      <c r="B84" s="586">
        <f>SUM(B71:B83)</f>
        <v>0</v>
      </c>
      <c r="C84" s="585" t="s">
        <v>493</v>
      </c>
      <c r="D84" s="586">
        <f>SUM(D71:D83)</f>
        <v>0</v>
      </c>
      <c r="E84" s="585" t="s">
        <v>493</v>
      </c>
      <c r="F84" s="586">
        <f>SUM(F71:F83)</f>
        <v>0</v>
      </c>
      <c r="G84" s="585" t="s">
        <v>493</v>
      </c>
      <c r="H84" s="587">
        <f>SUM(H71:H83)</f>
        <v>0</v>
      </c>
    </row>
    <row r="85" spans="1:8" ht="14.25" thickBot="1" x14ac:dyDescent="0.3">
      <c r="A85" s="1435" t="s">
        <v>494</v>
      </c>
      <c r="B85" s="1436"/>
      <c r="C85" s="1436"/>
      <c r="D85" s="1436"/>
      <c r="E85" s="1436"/>
      <c r="F85" s="1436"/>
      <c r="G85" s="1437"/>
      <c r="H85" s="588">
        <f>IF((B84+D84+F84+H84)&gt;$F$3,"Demasiadas horas asignadas",(B84+D84+F84+H84))</f>
        <v>0</v>
      </c>
    </row>
    <row r="89" spans="1:8" ht="32.25" customHeight="1" x14ac:dyDescent="0.25">
      <c r="A89" s="568" t="s">
        <v>379</v>
      </c>
      <c r="B89" s="1425" t="s">
        <v>596</v>
      </c>
      <c r="C89" s="1425"/>
      <c r="D89" s="1425"/>
      <c r="E89" s="1419" t="str">
        <f>A3</f>
        <v>contratado 11</v>
      </c>
      <c r="F89" s="1420"/>
      <c r="G89" s="1426" t="s">
        <v>608</v>
      </c>
      <c r="H89" s="1427"/>
    </row>
    <row r="90" spans="1:8" ht="26.25" x14ac:dyDescent="0.25">
      <c r="A90" s="571">
        <f>H111*E11</f>
        <v>0</v>
      </c>
      <c r="B90" s="572"/>
      <c r="C90" s="572"/>
      <c r="D90" s="569" t="s">
        <v>402</v>
      </c>
      <c r="E90" s="570">
        <f>E64+1</f>
        <v>2018</v>
      </c>
      <c r="F90" s="572"/>
      <c r="G90" s="602" t="s">
        <v>609</v>
      </c>
      <c r="H90" s="603"/>
    </row>
    <row r="91" spans="1:8" ht="44.25" customHeight="1" x14ac:dyDescent="0.25">
      <c r="A91" s="574" t="s">
        <v>380</v>
      </c>
      <c r="B91" s="572"/>
      <c r="C91" s="572"/>
      <c r="D91" s="569"/>
      <c r="E91" s="570"/>
      <c r="F91" s="572"/>
      <c r="G91" s="575" t="s">
        <v>381</v>
      </c>
      <c r="H91" s="576">
        <f>'Planificación contratos'!D16</f>
        <v>23192.330885842708</v>
      </c>
    </row>
    <row r="92" spans="1:8" ht="18" x14ac:dyDescent="0.25">
      <c r="A92" s="571">
        <f>$A$40</f>
        <v>0</v>
      </c>
      <c r="B92" s="572"/>
      <c r="C92" s="572"/>
      <c r="D92" s="569"/>
      <c r="E92" s="570"/>
      <c r="F92" s="572"/>
      <c r="G92" s="577"/>
      <c r="H92" s="578"/>
    </row>
    <row r="93" spans="1:8" ht="16.5" customHeight="1" x14ac:dyDescent="0.2">
      <c r="A93" s="590" t="s">
        <v>611</v>
      </c>
      <c r="B93" s="590" t="s">
        <v>612</v>
      </c>
      <c r="C93" s="553" t="s">
        <v>611</v>
      </c>
      <c r="D93" s="553" t="s">
        <v>612</v>
      </c>
      <c r="E93" s="553" t="s">
        <v>611</v>
      </c>
      <c r="F93" s="553" t="s">
        <v>612</v>
      </c>
      <c r="G93" s="553" t="s">
        <v>611</v>
      </c>
      <c r="H93" s="553" t="s">
        <v>612</v>
      </c>
    </row>
    <row r="94" spans="1:8" ht="16.5" customHeight="1" thickBot="1" x14ac:dyDescent="0.25">
      <c r="A94" s="604"/>
      <c r="B94" s="605"/>
      <c r="C94" s="605"/>
      <c r="D94" s="605"/>
      <c r="E94" s="605"/>
      <c r="F94" s="605"/>
      <c r="G94" s="605"/>
      <c r="H94" s="605"/>
    </row>
    <row r="95" spans="1:8" ht="16.5" thickBot="1" x14ac:dyDescent="0.3">
      <c r="A95" s="1411" t="s">
        <v>474</v>
      </c>
      <c r="B95" s="1412"/>
      <c r="C95" s="1411" t="s">
        <v>475</v>
      </c>
      <c r="D95" s="1412"/>
      <c r="E95" s="1411" t="s">
        <v>476</v>
      </c>
      <c r="F95" s="1412"/>
      <c r="G95" s="1411" t="s">
        <v>477</v>
      </c>
      <c r="H95" s="1421"/>
    </row>
    <row r="96" spans="1:8" ht="13.5" customHeight="1" outlineLevel="1" thickBot="1" x14ac:dyDescent="0.25">
      <c r="A96" s="583" t="s">
        <v>478</v>
      </c>
      <c r="B96" s="583" t="s">
        <v>479</v>
      </c>
      <c r="C96" s="583" t="s">
        <v>478</v>
      </c>
      <c r="D96" s="583" t="s">
        <v>479</v>
      </c>
      <c r="E96" s="583" t="s">
        <v>478</v>
      </c>
      <c r="F96" s="583" t="s">
        <v>479</v>
      </c>
      <c r="G96" s="583" t="s">
        <v>478</v>
      </c>
      <c r="H96" s="583" t="s">
        <v>479</v>
      </c>
    </row>
    <row r="97" spans="1:8" ht="13.5" customHeight="1" outlineLevel="1" x14ac:dyDescent="0.2">
      <c r="A97" s="584" t="s">
        <v>480</v>
      </c>
      <c r="B97" s="606"/>
      <c r="C97" s="584" t="s">
        <v>480</v>
      </c>
      <c r="D97" s="606"/>
      <c r="E97" s="584" t="s">
        <v>480</v>
      </c>
      <c r="F97" s="606"/>
      <c r="G97" s="584" t="s">
        <v>480</v>
      </c>
      <c r="H97" s="607"/>
    </row>
    <row r="98" spans="1:8" ht="13.5" customHeight="1" outlineLevel="1" x14ac:dyDescent="0.2">
      <c r="A98" s="584" t="s">
        <v>481</v>
      </c>
      <c r="B98" s="606"/>
      <c r="C98" s="584" t="s">
        <v>481</v>
      </c>
      <c r="D98" s="606"/>
      <c r="E98" s="584" t="s">
        <v>481</v>
      </c>
      <c r="F98" s="606"/>
      <c r="G98" s="584" t="s">
        <v>481</v>
      </c>
      <c r="H98" s="607"/>
    </row>
    <row r="99" spans="1:8" ht="13.5" customHeight="1" outlineLevel="1" x14ac:dyDescent="0.2">
      <c r="A99" s="584" t="s">
        <v>482</v>
      </c>
      <c r="B99" s="606"/>
      <c r="C99" s="584" t="s">
        <v>482</v>
      </c>
      <c r="D99" s="606"/>
      <c r="E99" s="584" t="s">
        <v>482</v>
      </c>
      <c r="F99" s="606"/>
      <c r="G99" s="584" t="s">
        <v>482</v>
      </c>
      <c r="H99" s="607"/>
    </row>
    <row r="100" spans="1:8" ht="13.5" customHeight="1" outlineLevel="1" x14ac:dyDescent="0.2">
      <c r="A100" s="584" t="s">
        <v>483</v>
      </c>
      <c r="B100" s="606"/>
      <c r="C100" s="584" t="s">
        <v>483</v>
      </c>
      <c r="D100" s="606"/>
      <c r="E100" s="584" t="s">
        <v>483</v>
      </c>
      <c r="F100" s="606"/>
      <c r="G100" s="584" t="s">
        <v>483</v>
      </c>
      <c r="H100" s="607"/>
    </row>
    <row r="101" spans="1:8" ht="13.5" customHeight="1" outlineLevel="1" x14ac:dyDescent="0.2">
      <c r="A101" s="584" t="s">
        <v>484</v>
      </c>
      <c r="B101" s="606"/>
      <c r="C101" s="584" t="s">
        <v>484</v>
      </c>
      <c r="D101" s="606"/>
      <c r="E101" s="584" t="s">
        <v>484</v>
      </c>
      <c r="F101" s="606"/>
      <c r="G101" s="584" t="s">
        <v>484</v>
      </c>
      <c r="H101" s="607"/>
    </row>
    <row r="102" spans="1:8" ht="13.5" customHeight="1" outlineLevel="1" x14ac:dyDescent="0.2">
      <c r="A102" s="584" t="s">
        <v>485</v>
      </c>
      <c r="B102" s="606"/>
      <c r="C102" s="584" t="s">
        <v>485</v>
      </c>
      <c r="D102" s="606"/>
      <c r="E102" s="584" t="s">
        <v>485</v>
      </c>
      <c r="F102" s="606"/>
      <c r="G102" s="584" t="s">
        <v>485</v>
      </c>
      <c r="H102" s="607"/>
    </row>
    <row r="103" spans="1:8" ht="13.5" customHeight="1" outlineLevel="1" x14ac:dyDescent="0.2">
      <c r="A103" s="584" t="s">
        <v>486</v>
      </c>
      <c r="B103" s="606"/>
      <c r="C103" s="584" t="s">
        <v>486</v>
      </c>
      <c r="D103" s="606"/>
      <c r="E103" s="584" t="s">
        <v>486</v>
      </c>
      <c r="F103" s="606"/>
      <c r="G103" s="584" t="s">
        <v>486</v>
      </c>
      <c r="H103" s="607"/>
    </row>
    <row r="104" spans="1:8" ht="13.5" customHeight="1" outlineLevel="1" x14ac:dyDescent="0.2">
      <c r="A104" s="584" t="s">
        <v>487</v>
      </c>
      <c r="B104" s="606"/>
      <c r="C104" s="584" t="s">
        <v>487</v>
      </c>
      <c r="D104" s="606"/>
      <c r="E104" s="584" t="s">
        <v>487</v>
      </c>
      <c r="F104" s="606"/>
      <c r="G104" s="584" t="s">
        <v>487</v>
      </c>
      <c r="H104" s="607"/>
    </row>
    <row r="105" spans="1:8" ht="13.5" customHeight="1" outlineLevel="1" x14ac:dyDescent="0.2">
      <c r="A105" s="584" t="s">
        <v>488</v>
      </c>
      <c r="B105" s="606"/>
      <c r="C105" s="584" t="s">
        <v>488</v>
      </c>
      <c r="D105" s="606"/>
      <c r="E105" s="584" t="s">
        <v>488</v>
      </c>
      <c r="F105" s="606"/>
      <c r="G105" s="584" t="s">
        <v>488</v>
      </c>
      <c r="H105" s="607"/>
    </row>
    <row r="106" spans="1:8" ht="13.5" customHeight="1" outlineLevel="1" x14ac:dyDescent="0.2">
      <c r="A106" s="584" t="s">
        <v>489</v>
      </c>
      <c r="B106" s="606"/>
      <c r="C106" s="584" t="s">
        <v>489</v>
      </c>
      <c r="D106" s="606"/>
      <c r="E106" s="584" t="s">
        <v>489</v>
      </c>
      <c r="F106" s="606"/>
      <c r="G106" s="584" t="s">
        <v>489</v>
      </c>
      <c r="H106" s="607"/>
    </row>
    <row r="107" spans="1:8" ht="13.5" customHeight="1" outlineLevel="1" x14ac:dyDescent="0.2">
      <c r="A107" s="584" t="s">
        <v>490</v>
      </c>
      <c r="B107" s="606"/>
      <c r="C107" s="584" t="s">
        <v>490</v>
      </c>
      <c r="D107" s="606"/>
      <c r="E107" s="584" t="s">
        <v>490</v>
      </c>
      <c r="F107" s="606"/>
      <c r="G107" s="584" t="s">
        <v>490</v>
      </c>
      <c r="H107" s="607"/>
    </row>
    <row r="108" spans="1:8" ht="13.5" customHeight="1" outlineLevel="1" x14ac:dyDescent="0.2">
      <c r="A108" s="584" t="s">
        <v>491</v>
      </c>
      <c r="B108" s="606"/>
      <c r="C108" s="584" t="s">
        <v>491</v>
      </c>
      <c r="D108" s="606"/>
      <c r="E108" s="584" t="s">
        <v>491</v>
      </c>
      <c r="F108" s="606"/>
      <c r="G108" s="584" t="s">
        <v>491</v>
      </c>
      <c r="H108" s="607"/>
    </row>
    <row r="109" spans="1:8" ht="13.5" customHeight="1" outlineLevel="1" x14ac:dyDescent="0.2">
      <c r="A109" s="584" t="s">
        <v>492</v>
      </c>
      <c r="B109" s="606"/>
      <c r="C109" s="584" t="s">
        <v>492</v>
      </c>
      <c r="D109" s="606"/>
      <c r="E109" s="584" t="s">
        <v>492</v>
      </c>
      <c r="F109" s="606"/>
      <c r="G109" s="584" t="s">
        <v>492</v>
      </c>
      <c r="H109" s="607"/>
    </row>
    <row r="110" spans="1:8" ht="14.25" thickBot="1" x14ac:dyDescent="0.3">
      <c r="A110" s="585" t="s">
        <v>493</v>
      </c>
      <c r="B110" s="586">
        <f>SUM(B97:B109)</f>
        <v>0</v>
      </c>
      <c r="C110" s="585" t="s">
        <v>493</v>
      </c>
      <c r="D110" s="586">
        <f>SUM(D97:D109)</f>
        <v>0</v>
      </c>
      <c r="E110" s="585" t="s">
        <v>493</v>
      </c>
      <c r="F110" s="586">
        <f>SUM(F97:F109)</f>
        <v>0</v>
      </c>
      <c r="G110" s="585" t="s">
        <v>493</v>
      </c>
      <c r="H110" s="587">
        <f>SUM(H97:H109)</f>
        <v>0</v>
      </c>
    </row>
    <row r="111" spans="1:8" ht="14.25" thickBot="1" x14ac:dyDescent="0.3">
      <c r="A111" s="1435" t="s">
        <v>494</v>
      </c>
      <c r="B111" s="1436"/>
      <c r="C111" s="1436"/>
      <c r="D111" s="1436"/>
      <c r="E111" s="1436"/>
      <c r="F111" s="1436"/>
      <c r="G111" s="1437"/>
      <c r="H111" s="588">
        <f>IF((B110+D110+F110+H110)&gt;$F$3,"Demasiadas horas asignadas",(B110+D110+F110+H110))</f>
        <v>0</v>
      </c>
    </row>
    <row r="115" spans="1:8" ht="32.25" customHeight="1" x14ac:dyDescent="0.25">
      <c r="A115" s="568" t="s">
        <v>379</v>
      </c>
      <c r="B115" s="1425" t="s">
        <v>596</v>
      </c>
      <c r="C115" s="1425"/>
      <c r="D115" s="1425"/>
      <c r="E115" s="1419" t="str">
        <f>A3</f>
        <v>contratado 11</v>
      </c>
      <c r="F115" s="1420"/>
      <c r="G115" s="1426" t="s">
        <v>608</v>
      </c>
      <c r="H115" s="1427"/>
    </row>
    <row r="116" spans="1:8" ht="26.25" x14ac:dyDescent="0.25">
      <c r="A116" s="571">
        <f>H137*E11</f>
        <v>0</v>
      </c>
      <c r="B116" s="572"/>
      <c r="C116" s="572"/>
      <c r="D116" s="569" t="s">
        <v>402</v>
      </c>
      <c r="E116" s="570">
        <f>E90+1</f>
        <v>2019</v>
      </c>
      <c r="F116" s="570"/>
      <c r="G116" s="602" t="s">
        <v>609</v>
      </c>
      <c r="H116" s="603"/>
    </row>
    <row r="117" spans="1:8" ht="44.25" customHeight="1" x14ac:dyDescent="0.25">
      <c r="A117" s="574" t="s">
        <v>380</v>
      </c>
      <c r="B117" s="572"/>
      <c r="C117" s="572"/>
      <c r="D117" s="569"/>
      <c r="E117" s="570"/>
      <c r="F117" s="570"/>
      <c r="G117" s="575" t="s">
        <v>381</v>
      </c>
      <c r="H117" s="576">
        <f>'Planificación contratos'!D17</f>
        <v>20923.107847790277</v>
      </c>
    </row>
    <row r="118" spans="1:8" ht="18" x14ac:dyDescent="0.25">
      <c r="A118" s="571">
        <f>$A$40</f>
        <v>0</v>
      </c>
      <c r="B118" s="572"/>
      <c r="C118" s="572"/>
      <c r="D118" s="569"/>
      <c r="E118" s="570"/>
      <c r="F118" s="570"/>
      <c r="G118" s="577"/>
      <c r="H118" s="578"/>
    </row>
    <row r="119" spans="1:8" ht="16.5" customHeight="1" x14ac:dyDescent="0.2">
      <c r="A119" s="590" t="s">
        <v>611</v>
      </c>
      <c r="B119" s="590" t="s">
        <v>612</v>
      </c>
      <c r="C119" s="553" t="s">
        <v>611</v>
      </c>
      <c r="D119" s="553" t="s">
        <v>612</v>
      </c>
      <c r="E119" s="553" t="s">
        <v>611</v>
      </c>
      <c r="F119" s="553" t="s">
        <v>612</v>
      </c>
      <c r="G119" s="553" t="s">
        <v>611</v>
      </c>
      <c r="H119" s="553" t="s">
        <v>612</v>
      </c>
    </row>
    <row r="120" spans="1:8" ht="16.5" customHeight="1" thickBot="1" x14ac:dyDescent="0.25">
      <c r="A120" s="604"/>
      <c r="B120" s="605"/>
      <c r="C120" s="605"/>
      <c r="D120" s="605"/>
      <c r="E120" s="605"/>
      <c r="F120" s="605"/>
      <c r="G120" s="605"/>
      <c r="H120" s="605"/>
    </row>
    <row r="121" spans="1:8" ht="16.5" thickBot="1" x14ac:dyDescent="0.3">
      <c r="A121" s="1411" t="s">
        <v>474</v>
      </c>
      <c r="B121" s="1412"/>
      <c r="C121" s="1411" t="s">
        <v>475</v>
      </c>
      <c r="D121" s="1412"/>
      <c r="E121" s="1411" t="s">
        <v>476</v>
      </c>
      <c r="F121" s="1412"/>
      <c r="G121" s="1411" t="s">
        <v>477</v>
      </c>
      <c r="H121" s="1421"/>
    </row>
    <row r="122" spans="1:8" ht="13.5" outlineLevel="1" thickBot="1" x14ac:dyDescent="0.25">
      <c r="A122" s="583" t="s">
        <v>478</v>
      </c>
      <c r="B122" s="583" t="s">
        <v>479</v>
      </c>
      <c r="C122" s="583" t="s">
        <v>478</v>
      </c>
      <c r="D122" s="583" t="s">
        <v>479</v>
      </c>
      <c r="E122" s="583" t="s">
        <v>478</v>
      </c>
      <c r="F122" s="583" t="s">
        <v>479</v>
      </c>
      <c r="G122" s="583" t="s">
        <v>478</v>
      </c>
      <c r="H122" s="583" t="s">
        <v>479</v>
      </c>
    </row>
    <row r="123" spans="1:8" ht="13.5" outlineLevel="1" x14ac:dyDescent="0.2">
      <c r="A123" s="584" t="s">
        <v>480</v>
      </c>
      <c r="B123" s="606"/>
      <c r="C123" s="584" t="s">
        <v>480</v>
      </c>
      <c r="D123" s="606"/>
      <c r="E123" s="584" t="s">
        <v>480</v>
      </c>
      <c r="F123" s="606"/>
      <c r="G123" s="584" t="s">
        <v>480</v>
      </c>
      <c r="H123" s="607"/>
    </row>
    <row r="124" spans="1:8" ht="13.5" outlineLevel="1" x14ac:dyDescent="0.2">
      <c r="A124" s="584" t="s">
        <v>481</v>
      </c>
      <c r="B124" s="606"/>
      <c r="C124" s="584" t="s">
        <v>481</v>
      </c>
      <c r="D124" s="606"/>
      <c r="E124" s="584" t="s">
        <v>481</v>
      </c>
      <c r="F124" s="606"/>
      <c r="G124" s="584" t="s">
        <v>481</v>
      </c>
      <c r="H124" s="607"/>
    </row>
    <row r="125" spans="1:8" ht="13.5" outlineLevel="1" x14ac:dyDescent="0.2">
      <c r="A125" s="584" t="s">
        <v>482</v>
      </c>
      <c r="B125" s="606"/>
      <c r="C125" s="584" t="s">
        <v>482</v>
      </c>
      <c r="D125" s="606"/>
      <c r="E125" s="584" t="s">
        <v>482</v>
      </c>
      <c r="F125" s="606"/>
      <c r="G125" s="584" t="s">
        <v>482</v>
      </c>
      <c r="H125" s="607"/>
    </row>
    <row r="126" spans="1:8" ht="13.5" outlineLevel="1" x14ac:dyDescent="0.2">
      <c r="A126" s="584" t="s">
        <v>483</v>
      </c>
      <c r="B126" s="606"/>
      <c r="C126" s="584" t="s">
        <v>483</v>
      </c>
      <c r="D126" s="606"/>
      <c r="E126" s="584" t="s">
        <v>483</v>
      </c>
      <c r="F126" s="606"/>
      <c r="G126" s="584" t="s">
        <v>483</v>
      </c>
      <c r="H126" s="607"/>
    </row>
    <row r="127" spans="1:8" ht="13.5" outlineLevel="1" x14ac:dyDescent="0.2">
      <c r="A127" s="584" t="s">
        <v>484</v>
      </c>
      <c r="B127" s="606"/>
      <c r="C127" s="584" t="s">
        <v>484</v>
      </c>
      <c r="D127" s="606"/>
      <c r="E127" s="584" t="s">
        <v>484</v>
      </c>
      <c r="F127" s="606"/>
      <c r="G127" s="584" t="s">
        <v>484</v>
      </c>
      <c r="H127" s="607"/>
    </row>
    <row r="128" spans="1:8" ht="13.5" outlineLevel="1" x14ac:dyDescent="0.2">
      <c r="A128" s="584" t="s">
        <v>485</v>
      </c>
      <c r="B128" s="606"/>
      <c r="C128" s="584" t="s">
        <v>485</v>
      </c>
      <c r="D128" s="606"/>
      <c r="E128" s="584" t="s">
        <v>485</v>
      </c>
      <c r="F128" s="606"/>
      <c r="G128" s="584" t="s">
        <v>485</v>
      </c>
      <c r="H128" s="607"/>
    </row>
    <row r="129" spans="1:8" ht="13.5" outlineLevel="1" x14ac:dyDescent="0.2">
      <c r="A129" s="584" t="s">
        <v>486</v>
      </c>
      <c r="B129" s="606"/>
      <c r="C129" s="584" t="s">
        <v>486</v>
      </c>
      <c r="D129" s="606"/>
      <c r="E129" s="584" t="s">
        <v>486</v>
      </c>
      <c r="F129" s="606"/>
      <c r="G129" s="584" t="s">
        <v>486</v>
      </c>
      <c r="H129" s="607"/>
    </row>
    <row r="130" spans="1:8" ht="13.5" outlineLevel="1" x14ac:dyDescent="0.2">
      <c r="A130" s="584" t="s">
        <v>487</v>
      </c>
      <c r="B130" s="606"/>
      <c r="C130" s="584" t="s">
        <v>487</v>
      </c>
      <c r="D130" s="606"/>
      <c r="E130" s="584" t="s">
        <v>487</v>
      </c>
      <c r="F130" s="606"/>
      <c r="G130" s="584" t="s">
        <v>487</v>
      </c>
      <c r="H130" s="607"/>
    </row>
    <row r="131" spans="1:8" ht="13.5" outlineLevel="1" x14ac:dyDescent="0.2">
      <c r="A131" s="584" t="s">
        <v>488</v>
      </c>
      <c r="B131" s="606"/>
      <c r="C131" s="584" t="s">
        <v>488</v>
      </c>
      <c r="D131" s="606"/>
      <c r="E131" s="584" t="s">
        <v>488</v>
      </c>
      <c r="F131" s="606"/>
      <c r="G131" s="584" t="s">
        <v>488</v>
      </c>
      <c r="H131" s="607"/>
    </row>
    <row r="132" spans="1:8" ht="13.5" outlineLevel="1" x14ac:dyDescent="0.2">
      <c r="A132" s="584" t="s">
        <v>489</v>
      </c>
      <c r="B132" s="606"/>
      <c r="C132" s="584" t="s">
        <v>489</v>
      </c>
      <c r="D132" s="606"/>
      <c r="E132" s="584" t="s">
        <v>489</v>
      </c>
      <c r="F132" s="606"/>
      <c r="G132" s="584" t="s">
        <v>489</v>
      </c>
      <c r="H132" s="607"/>
    </row>
    <row r="133" spans="1:8" ht="13.5" outlineLevel="1" x14ac:dyDescent="0.2">
      <c r="A133" s="584" t="s">
        <v>490</v>
      </c>
      <c r="B133" s="606"/>
      <c r="C133" s="584" t="s">
        <v>490</v>
      </c>
      <c r="D133" s="606"/>
      <c r="E133" s="584" t="s">
        <v>490</v>
      </c>
      <c r="F133" s="606"/>
      <c r="G133" s="584" t="s">
        <v>490</v>
      </c>
      <c r="H133" s="607"/>
    </row>
    <row r="134" spans="1:8" ht="13.5" outlineLevel="1" x14ac:dyDescent="0.2">
      <c r="A134" s="584" t="s">
        <v>491</v>
      </c>
      <c r="B134" s="606"/>
      <c r="C134" s="584" t="s">
        <v>491</v>
      </c>
      <c r="D134" s="606"/>
      <c r="E134" s="584" t="s">
        <v>491</v>
      </c>
      <c r="F134" s="606"/>
      <c r="G134" s="584" t="s">
        <v>491</v>
      </c>
      <c r="H134" s="607"/>
    </row>
    <row r="135" spans="1:8" ht="13.5" outlineLevel="1" x14ac:dyDescent="0.2">
      <c r="A135" s="584" t="s">
        <v>492</v>
      </c>
      <c r="B135" s="606"/>
      <c r="C135" s="584" t="s">
        <v>492</v>
      </c>
      <c r="D135" s="606"/>
      <c r="E135" s="584" t="s">
        <v>492</v>
      </c>
      <c r="F135" s="606"/>
      <c r="G135" s="584" t="s">
        <v>492</v>
      </c>
      <c r="H135" s="607"/>
    </row>
    <row r="136" spans="1:8" ht="14.25" thickBot="1" x14ac:dyDescent="0.3">
      <c r="A136" s="585" t="s">
        <v>493</v>
      </c>
      <c r="B136" s="586">
        <f>SUM(B123:B135)</f>
        <v>0</v>
      </c>
      <c r="C136" s="585" t="s">
        <v>493</v>
      </c>
      <c r="D136" s="586">
        <f>SUM(D123:D135)</f>
        <v>0</v>
      </c>
      <c r="E136" s="585" t="s">
        <v>493</v>
      </c>
      <c r="F136" s="586">
        <f>SUM(F123:F135)</f>
        <v>0</v>
      </c>
      <c r="G136" s="585" t="s">
        <v>493</v>
      </c>
      <c r="H136" s="587">
        <f>SUM(H123:H135)</f>
        <v>0</v>
      </c>
    </row>
    <row r="137" spans="1:8" ht="14.25" thickBot="1" x14ac:dyDescent="0.3">
      <c r="A137" s="1435" t="s">
        <v>494</v>
      </c>
      <c r="B137" s="1436"/>
      <c r="C137" s="1436"/>
      <c r="D137" s="1436"/>
      <c r="E137" s="1436"/>
      <c r="F137" s="1436"/>
      <c r="G137" s="1437"/>
      <c r="H137" s="588">
        <f>IF((B136+D136+F136+H136)&gt;$F$3,"Demasiadas horas asignadas",(B136+D136+F136+H136))</f>
        <v>0</v>
      </c>
    </row>
    <row r="138" spans="1:8" ht="13.5" x14ac:dyDescent="0.25">
      <c r="A138" s="591"/>
      <c r="B138" s="591"/>
      <c r="C138" s="591"/>
      <c r="D138" s="591"/>
      <c r="E138" s="591"/>
      <c r="F138" s="591"/>
      <c r="G138" s="591"/>
      <c r="H138" s="592"/>
    </row>
    <row r="139" spans="1:8" ht="13.5" x14ac:dyDescent="0.25">
      <c r="A139" s="591"/>
      <c r="B139" s="591"/>
      <c r="C139" s="591"/>
      <c r="D139" s="591"/>
      <c r="E139" s="591"/>
      <c r="F139" s="591"/>
      <c r="G139" s="591"/>
      <c r="H139" s="592"/>
    </row>
    <row r="140" spans="1:8" ht="13.5" x14ac:dyDescent="0.25">
      <c r="A140" s="591"/>
      <c r="B140" s="591"/>
      <c r="C140" s="591"/>
      <c r="D140" s="591"/>
      <c r="E140" s="591"/>
      <c r="F140" s="591"/>
      <c r="G140" s="591"/>
      <c r="H140" s="592"/>
    </row>
    <row r="143" spans="1:8" ht="18" x14ac:dyDescent="0.25">
      <c r="B143" s="1425" t="s">
        <v>598</v>
      </c>
      <c r="C143" s="1425"/>
      <c r="D143" s="1425"/>
      <c r="E143" s="1431" t="str">
        <f>A3</f>
        <v>contratado 11</v>
      </c>
      <c r="F143" s="1431"/>
    </row>
    <row r="144" spans="1:8" ht="13.5" thickBot="1" x14ac:dyDescent="0.25">
      <c r="F144" s="567"/>
    </row>
    <row r="145" spans="1:7" ht="16.5" customHeight="1" thickBot="1" x14ac:dyDescent="0.25">
      <c r="A145" s="1438" t="s">
        <v>519</v>
      </c>
      <c r="B145" s="1439"/>
      <c r="C145" s="1439"/>
      <c r="D145" s="1439"/>
      <c r="E145" s="1439"/>
      <c r="F145" s="1439"/>
      <c r="G145" s="1440"/>
    </row>
    <row r="146" spans="1:7" ht="26.25" customHeight="1" outlineLevel="1" thickBot="1" x14ac:dyDescent="0.25">
      <c r="A146" s="1416" t="s">
        <v>496</v>
      </c>
      <c r="B146" s="1417"/>
      <c r="C146" s="1417"/>
      <c r="D146" s="1417"/>
      <c r="E146" s="1418"/>
      <c r="F146" s="593" t="s">
        <v>497</v>
      </c>
      <c r="G146" s="594" t="s">
        <v>495</v>
      </c>
    </row>
    <row r="147" spans="1:7" outlineLevel="1" x14ac:dyDescent="0.2">
      <c r="A147" s="1402"/>
      <c r="B147" s="1403"/>
      <c r="C147" s="1403"/>
      <c r="D147" s="1403"/>
      <c r="E147" s="1404"/>
      <c r="F147" s="608"/>
      <c r="G147" s="595">
        <f>$D$8-F147</f>
        <v>2944.027397260274</v>
      </c>
    </row>
    <row r="148" spans="1:7" outlineLevel="1" x14ac:dyDescent="0.2">
      <c r="A148" s="1413"/>
      <c r="B148" s="1414"/>
      <c r="C148" s="1414"/>
      <c r="D148" s="1414"/>
      <c r="E148" s="1415"/>
      <c r="F148" s="609"/>
      <c r="G148" s="596">
        <f t="shared" ref="G148:G153" si="0">IF(F148&gt;0,(G147-F148), )</f>
        <v>0</v>
      </c>
    </row>
    <row r="149" spans="1:7" outlineLevel="1" x14ac:dyDescent="0.2">
      <c r="A149" s="1413"/>
      <c r="B149" s="1414"/>
      <c r="C149" s="1414"/>
      <c r="D149" s="1414"/>
      <c r="E149" s="1415"/>
      <c r="F149" s="610"/>
      <c r="G149" s="596">
        <f t="shared" si="0"/>
        <v>0</v>
      </c>
    </row>
    <row r="150" spans="1:7" outlineLevel="1" x14ac:dyDescent="0.2">
      <c r="A150" s="1405"/>
      <c r="B150" s="1406"/>
      <c r="C150" s="1406"/>
      <c r="D150" s="1406"/>
      <c r="E150" s="1407"/>
      <c r="F150" s="611"/>
      <c r="G150" s="596">
        <f t="shared" si="0"/>
        <v>0</v>
      </c>
    </row>
    <row r="151" spans="1:7" outlineLevel="1" x14ac:dyDescent="0.2">
      <c r="A151" s="1405"/>
      <c r="B151" s="1406"/>
      <c r="C151" s="1406"/>
      <c r="D151" s="1406"/>
      <c r="E151" s="1407"/>
      <c r="F151" s="612"/>
      <c r="G151" s="596">
        <f t="shared" si="0"/>
        <v>0</v>
      </c>
    </row>
    <row r="152" spans="1:7" outlineLevel="1" x14ac:dyDescent="0.2">
      <c r="A152" s="1432"/>
      <c r="B152" s="1433"/>
      <c r="C152" s="1433"/>
      <c r="D152" s="1433"/>
      <c r="E152" s="1434"/>
      <c r="F152" s="612"/>
      <c r="G152" s="596">
        <f t="shared" si="0"/>
        <v>0</v>
      </c>
    </row>
    <row r="153" spans="1:7" ht="13.5" outlineLevel="1" thickBot="1" x14ac:dyDescent="0.25">
      <c r="A153" s="1428"/>
      <c r="B153" s="1429"/>
      <c r="C153" s="1429"/>
      <c r="D153" s="1429"/>
      <c r="E153" s="1430"/>
      <c r="F153" s="613"/>
      <c r="G153" s="597">
        <f t="shared" si="0"/>
        <v>0</v>
      </c>
    </row>
    <row r="155" spans="1:7" ht="20.25" x14ac:dyDescent="0.3">
      <c r="G155" s="598">
        <f>D8-(SUM(F147:F153))</f>
        <v>2944.027397260274</v>
      </c>
    </row>
  </sheetData>
  <sheetProtection selectLockedCells="1"/>
  <mergeCells count="77">
    <mergeCell ref="A150:E150"/>
    <mergeCell ref="A151:E151"/>
    <mergeCell ref="A152:E152"/>
    <mergeCell ref="A153:E153"/>
    <mergeCell ref="A146:E146"/>
    <mergeCell ref="A147:E147"/>
    <mergeCell ref="A148:E148"/>
    <mergeCell ref="A149:E149"/>
    <mergeCell ref="A137:G137"/>
    <mergeCell ref="B143:D143"/>
    <mergeCell ref="E143:F143"/>
    <mergeCell ref="A145:G145"/>
    <mergeCell ref="A121:B121"/>
    <mergeCell ref="C121:D121"/>
    <mergeCell ref="E121:F121"/>
    <mergeCell ref="G121:H121"/>
    <mergeCell ref="A111:G111"/>
    <mergeCell ref="B115:D115"/>
    <mergeCell ref="E115:F115"/>
    <mergeCell ref="G115:H115"/>
    <mergeCell ref="A95:B95"/>
    <mergeCell ref="C95:D95"/>
    <mergeCell ref="E95:F95"/>
    <mergeCell ref="G95:H95"/>
    <mergeCell ref="A85:G85"/>
    <mergeCell ref="B89:D89"/>
    <mergeCell ref="E89:F89"/>
    <mergeCell ref="G89:H89"/>
    <mergeCell ref="A69:B69"/>
    <mergeCell ref="C69:D69"/>
    <mergeCell ref="E69:F69"/>
    <mergeCell ref="G69:H69"/>
    <mergeCell ref="A59:G59"/>
    <mergeCell ref="B63:D63"/>
    <mergeCell ref="E63:F63"/>
    <mergeCell ref="G63:H63"/>
    <mergeCell ref="G37:H37"/>
    <mergeCell ref="A43:B43"/>
    <mergeCell ref="C43:D43"/>
    <mergeCell ref="E43:F43"/>
    <mergeCell ref="G43:H43"/>
    <mergeCell ref="B35:E35"/>
    <mergeCell ref="B37:D37"/>
    <mergeCell ref="E37:F37"/>
    <mergeCell ref="A19:B19"/>
    <mergeCell ref="A20:B20"/>
    <mergeCell ref="A21:B21"/>
    <mergeCell ref="A22:B22"/>
    <mergeCell ref="A27:A29"/>
    <mergeCell ref="B27:B29"/>
    <mergeCell ref="D6:E6"/>
    <mergeCell ref="A8:A10"/>
    <mergeCell ref="B8:B10"/>
    <mergeCell ref="G9:H9"/>
    <mergeCell ref="A23:B23"/>
    <mergeCell ref="C17:H17"/>
    <mergeCell ref="G13:H13"/>
    <mergeCell ref="A18:B18"/>
    <mergeCell ref="C18:F18"/>
    <mergeCell ref="G18:H18"/>
    <mergeCell ref="A1:H1"/>
    <mergeCell ref="A2:B2"/>
    <mergeCell ref="A3:B3"/>
    <mergeCell ref="D5:E5"/>
    <mergeCell ref="G5:H5"/>
    <mergeCell ref="K28:K29"/>
    <mergeCell ref="L28:L29"/>
    <mergeCell ref="C27:C29"/>
    <mergeCell ref="D27:D29"/>
    <mergeCell ref="E27:E29"/>
    <mergeCell ref="F27:I27"/>
    <mergeCell ref="J27:L27"/>
    <mergeCell ref="F28:F29"/>
    <mergeCell ref="G28:G29"/>
    <mergeCell ref="H28:H29"/>
    <mergeCell ref="I28:I29"/>
    <mergeCell ref="J28:J29"/>
  </mergeCells>
  <phoneticPr fontId="3" type="noConversion"/>
  <conditionalFormatting sqref="G155">
    <cfRule type="cellIs" dxfId="29" priority="3" stopIfTrue="1" operator="greaterThan">
      <formula>0</formula>
    </cfRule>
  </conditionalFormatting>
  <conditionalFormatting sqref="G147:G153">
    <cfRule type="cellIs" dxfId="28" priority="4" stopIfTrue="1" operator="equal">
      <formula>0</formula>
    </cfRule>
  </conditionalFormatting>
  <conditionalFormatting sqref="H8">
    <cfRule type="cellIs" dxfId="27" priority="1" stopIfTrue="1" operator="lessThan">
      <formula>0</formula>
    </cfRule>
    <cfRule type="cellIs" priority="2" stopIfTrue="1" operator="lessThan">
      <formula>0</formula>
    </cfRule>
  </conditionalFormatting>
  <dataValidations count="9">
    <dataValidation type="list" allowBlank="1" showInputMessage="1" showErrorMessage="1" sqref="D6:E6">
      <formula1>"CONTRATO,BECA"</formula1>
    </dataValidation>
    <dataValidation type="list" allowBlank="1" showInputMessage="1" showErrorMessage="1" sqref="E14">
      <formula1>"Propio,Externo"</formula1>
    </dataValidation>
    <dataValidation type="whole" operator="greaterThan" allowBlank="1" showErrorMessage="1" errorTitle="NÚMERO DE HORAS" error="Esta casilla sólo admite números enteros mayores que cero. " promptTitle="Horas imputadas por tarea" prompt="Señale el número de horas totales que se imputan al proyecto para esta tarea y para la persona que se declara." sqref="F147:F153">
      <formula1>0</formula1>
    </dataValidation>
    <dataValidation type="list" allowBlank="1" showInputMessage="1" showErrorMessage="1" sqref="G37:H37 G63:H63 G89:H89 G115:H115">
      <formula1>"PLANIFICACIÓN INICIAL,MODIFICACION 1,MODIFICACIÓN 2,MODIFICACIÓN 3"</formula1>
    </dataValidation>
    <dataValidation type="list" allowBlank="1" showErrorMessage="1" errorTitle="Escoja una tarea de la lista" error="Si la lista de tareas o su carga horaria han cambiado, por favor, comuníquelo a la OTRI-UCM en el 6472." promptTitle="Asignación de tareas" prompt="Declare la tarea de investigación en la que ha participado la persona cuyas horas se declaran. Sólo puede escoger entre las tareas del listado, que coinciden con las declaradas en la solicitud." sqref="A147:E153">
      <formula1>TAREAS</formula1>
    </dataValidation>
    <dataValidation type="list" showInputMessage="1" showErrorMessage="1" sqref="D3">
      <formula1>CATPROF</formula1>
    </dataValidation>
    <dataValidation type="date" operator="lessThanOrEqual" allowBlank="1" showInputMessage="1" showErrorMessage="1" errorTitle="ERROR EN FECHA" error="La fecha de finalización del último trimestre presupuestado no puede superar la del final del proyecto. " sqref="H120">
      <formula1>B14</formula1>
    </dataValidation>
    <dataValidation type="date" operator="greaterThan" allowBlank="1" showInputMessage="1" showErrorMessage="1" errorTitle="ERROR EN FECHA" error="Debe introducir un valor posterior a fecha fin del último trimestre presupuestado_x000a_" sqref="A120 A68 A94">
      <formula1>H42</formula1>
    </dataValidation>
    <dataValidation type="date" operator="greaterThanOrEqual" allowBlank="1" showInputMessage="1" showErrorMessage="1" errorTitle="ERROR EN FECHA " error="Debe introducir una fecha que sea igual o posterior a la fecha de inicio del proyecto" sqref="A42">
      <formula1>B13</formula1>
    </dataValidation>
  </dataValidations>
  <hyperlinks>
    <hyperlink ref="A18:B18" location="'Planificación contratos'!A1" display="Volver a planificación de contratos"/>
  </hyperlinks>
  <pageMargins left="0.75" right="0.75" top="1" bottom="1" header="0" footer="0"/>
  <headerFooter alignWithMargins="0"/>
  <drawing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8"/>
  </sheetPr>
  <dimension ref="A1:N155"/>
  <sheetViews>
    <sheetView showGridLines="0" zoomScale="70" workbookViewId="0">
      <selection sqref="A1:H1"/>
    </sheetView>
  </sheetViews>
  <sheetFormatPr baseColWidth="10" defaultColWidth="11.42578125" defaultRowHeight="12.75" outlineLevelRow="1" x14ac:dyDescent="0.2"/>
  <cols>
    <col min="1" max="8" width="22.7109375" style="553" customWidth="1"/>
    <col min="9" max="9" width="17.140625" style="548" bestFit="1" customWidth="1"/>
    <col min="10" max="10" width="29.140625" style="548" bestFit="1" customWidth="1"/>
    <col min="11" max="11" width="13.42578125" style="548" bestFit="1" customWidth="1"/>
    <col min="12" max="12" width="14.85546875" style="548" bestFit="1" customWidth="1"/>
    <col min="13" max="13" width="13.42578125" style="548" bestFit="1" customWidth="1"/>
    <col min="14" max="16384" width="11.42578125" style="548"/>
  </cols>
  <sheetData>
    <row r="1" spans="1:10" ht="61.5" customHeight="1" thickBot="1" x14ac:dyDescent="0.25">
      <c r="A1" s="1441" t="s">
        <v>597</v>
      </c>
      <c r="B1" s="1442"/>
      <c r="C1" s="1442"/>
      <c r="D1" s="1442"/>
      <c r="E1" s="1442"/>
      <c r="F1" s="1442"/>
      <c r="G1" s="1442"/>
      <c r="H1" s="1442"/>
    </row>
    <row r="2" spans="1:10" ht="14.25" customHeight="1" thickBot="1" x14ac:dyDescent="0.25">
      <c r="A2" s="1438" t="s">
        <v>226</v>
      </c>
      <c r="B2" s="1448"/>
      <c r="C2" s="549" t="s">
        <v>468</v>
      </c>
      <c r="D2" s="550" t="s">
        <v>469</v>
      </c>
      <c r="E2" s="551" t="s">
        <v>470</v>
      </c>
      <c r="F2" s="551" t="s">
        <v>471</v>
      </c>
      <c r="G2" s="551" t="s">
        <v>472</v>
      </c>
      <c r="H2" s="551" t="s">
        <v>473</v>
      </c>
    </row>
    <row r="3" spans="1:10" ht="15.75" thickBot="1" x14ac:dyDescent="0.25">
      <c r="A3" s="1449" t="s">
        <v>554</v>
      </c>
      <c r="B3" s="1450"/>
      <c r="C3" s="599"/>
      <c r="D3" s="600" t="s">
        <v>228</v>
      </c>
      <c r="E3" s="600"/>
      <c r="F3" s="552">
        <f>IF($E$14="Propio",987,1470)</f>
        <v>1470</v>
      </c>
      <c r="G3" s="741">
        <f>B30</f>
        <v>40909</v>
      </c>
      <c r="H3" s="741">
        <f>C30</f>
        <v>41639</v>
      </c>
    </row>
    <row r="4" spans="1:10" ht="27" thickBot="1" x14ac:dyDescent="0.25">
      <c r="A4" s="546"/>
      <c r="B4" s="547"/>
      <c r="C4" s="547"/>
      <c r="D4" s="547"/>
      <c r="E4" s="547"/>
      <c r="F4" s="547"/>
      <c r="G4" s="547"/>
      <c r="H4" s="547"/>
    </row>
    <row r="5" spans="1:10" ht="16.5" thickBot="1" x14ac:dyDescent="0.3">
      <c r="A5" s="210" t="s">
        <v>635</v>
      </c>
      <c r="B5" s="211">
        <f>'Solicitud para cumplimentar'!B4:J4</f>
        <v>0</v>
      </c>
      <c r="D5" s="1446" t="s">
        <v>382</v>
      </c>
      <c r="E5" s="1447"/>
      <c r="G5" s="1452" t="s">
        <v>772</v>
      </c>
      <c r="H5" s="1452"/>
      <c r="I5" s="566"/>
      <c r="J5" s="355"/>
    </row>
    <row r="6" spans="1:10" ht="32.25" thickBot="1" x14ac:dyDescent="0.3">
      <c r="A6" s="213" t="s">
        <v>636</v>
      </c>
      <c r="B6" s="214">
        <f>'Solicitud para cumplimentar'!B6:M6</f>
        <v>0</v>
      </c>
      <c r="D6" s="1444"/>
      <c r="E6" s="1445"/>
      <c r="G6" s="554" t="s">
        <v>766</v>
      </c>
      <c r="H6" s="555" t="s">
        <v>767</v>
      </c>
    </row>
    <row r="7" spans="1:10" ht="32.25" thickBot="1" x14ac:dyDescent="0.3">
      <c r="A7" s="213" t="s">
        <v>637</v>
      </c>
      <c r="B7" s="214">
        <f>'Solicitud para cumplimentar'!B8:M8</f>
        <v>0</v>
      </c>
      <c r="D7" s="554" t="s">
        <v>600</v>
      </c>
      <c r="E7" s="555" t="s">
        <v>518</v>
      </c>
      <c r="G7" s="742">
        <f>$K$30</f>
        <v>2944.027397260274</v>
      </c>
      <c r="H7" s="743">
        <f>$H$59+$H$85+$H$111+$H$137</f>
        <v>0</v>
      </c>
    </row>
    <row r="8" spans="1:10" ht="33" thickBot="1" x14ac:dyDescent="0.35">
      <c r="A8" s="1443" t="s">
        <v>638</v>
      </c>
      <c r="B8" s="1451">
        <f>'Solicitud para cumplimentar'!B7:M7</f>
        <v>0</v>
      </c>
      <c r="C8" s="556"/>
      <c r="D8" s="557">
        <f>K30</f>
        <v>2944.027397260274</v>
      </c>
      <c r="E8" s="557">
        <f>SUM(F147:F153)</f>
        <v>0</v>
      </c>
      <c r="G8" s="555" t="s">
        <v>770</v>
      </c>
      <c r="H8" s="744">
        <f>G7-H7</f>
        <v>2944.027397260274</v>
      </c>
    </row>
    <row r="9" spans="1:10" ht="30.75" customHeight="1" thickBot="1" x14ac:dyDescent="0.3">
      <c r="A9" s="1443"/>
      <c r="B9" s="1451"/>
      <c r="G9" s="1453" t="s">
        <v>773</v>
      </c>
      <c r="H9" s="1453"/>
    </row>
    <row r="10" spans="1:10" ht="32.25" thickBot="1" x14ac:dyDescent="0.3">
      <c r="A10" s="1443"/>
      <c r="B10" s="1451"/>
      <c r="D10" s="554" t="s">
        <v>601</v>
      </c>
      <c r="E10" s="558">
        <f>'Planificación contratos'!D10</f>
        <v>60000</v>
      </c>
      <c r="G10" s="745" t="s">
        <v>769</v>
      </c>
      <c r="H10" s="555" t="s">
        <v>775</v>
      </c>
    </row>
    <row r="11" spans="1:10" ht="32.25" thickBot="1" x14ac:dyDescent="0.3">
      <c r="A11" s="213" t="s">
        <v>671</v>
      </c>
      <c r="B11" s="214">
        <f>'Solicitud para cumplimentar'!B9:M9</f>
        <v>0</v>
      </c>
      <c r="D11" s="554" t="s">
        <v>602</v>
      </c>
      <c r="E11" s="558">
        <f>J30</f>
        <v>13.461151902621513</v>
      </c>
      <c r="G11" s="748">
        <f>$L$30</f>
        <v>39630</v>
      </c>
      <c r="H11" s="746">
        <f>$A$40</f>
        <v>0</v>
      </c>
    </row>
    <row r="12" spans="1:10" ht="48.75" thickBot="1" x14ac:dyDescent="0.35">
      <c r="A12" s="213" t="s">
        <v>375</v>
      </c>
      <c r="B12" s="214"/>
      <c r="D12" s="554" t="s">
        <v>603</v>
      </c>
      <c r="E12" s="559">
        <f>E11*D8</f>
        <v>39630</v>
      </c>
      <c r="G12" s="555" t="s">
        <v>771</v>
      </c>
      <c r="H12" s="747">
        <f>G11-H11</f>
        <v>39630</v>
      </c>
      <c r="J12" s="354"/>
    </row>
    <row r="13" spans="1:10" ht="48.75" customHeight="1" thickBot="1" x14ac:dyDescent="0.3">
      <c r="A13" s="213" t="s">
        <v>376</v>
      </c>
      <c r="B13" s="215">
        <f>'Solicitud para cumplimentar'!C11</f>
        <v>0</v>
      </c>
      <c r="D13" s="554" t="s">
        <v>604</v>
      </c>
      <c r="E13" s="558">
        <f>'Planificación contratos'!G10</f>
        <v>37519.876322622069</v>
      </c>
      <c r="G13" s="1453" t="s">
        <v>774</v>
      </c>
      <c r="H13" s="1453"/>
    </row>
    <row r="14" spans="1:10" ht="48.75" thickBot="1" x14ac:dyDescent="0.35">
      <c r="A14" s="216" t="s">
        <v>377</v>
      </c>
      <c r="B14" s="217">
        <f>'Solicitud para cumplimentar'!F11</f>
        <v>0</v>
      </c>
      <c r="D14" s="554" t="s">
        <v>517</v>
      </c>
      <c r="E14" s="601" t="s">
        <v>768</v>
      </c>
      <c r="G14" s="555" t="s">
        <v>771</v>
      </c>
      <c r="H14" s="747">
        <f>$D$8-$E$8</f>
        <v>2944.027397260274</v>
      </c>
      <c r="I14" s="757"/>
      <c r="J14" s="758"/>
    </row>
    <row r="15" spans="1:10" ht="31.5" x14ac:dyDescent="0.25">
      <c r="A15" s="218" t="s">
        <v>445</v>
      </c>
      <c r="B15" s="219" t="str">
        <f>'Programación,alta,seguimiento'!B12</f>
        <v>numero</v>
      </c>
    </row>
    <row r="16" spans="1:10" ht="15.75" x14ac:dyDescent="0.25">
      <c r="A16" s="218"/>
      <c r="B16" s="219"/>
    </row>
    <row r="17" spans="1:14" ht="15" x14ac:dyDescent="0.2">
      <c r="A17" s="548"/>
      <c r="B17" s="548"/>
      <c r="C17" s="1346" t="s">
        <v>336</v>
      </c>
      <c r="D17" s="1346"/>
      <c r="E17" s="1346"/>
      <c r="F17" s="1346"/>
      <c r="G17" s="1346"/>
      <c r="H17" s="1346"/>
    </row>
    <row r="18" spans="1:14" ht="18.75" thickBot="1" x14ac:dyDescent="0.3">
      <c r="A18" s="1454" t="s">
        <v>298</v>
      </c>
      <c r="B18" s="1455"/>
      <c r="C18" s="1478" t="s">
        <v>479</v>
      </c>
      <c r="D18" s="1479"/>
      <c r="E18" s="1479"/>
      <c r="F18" s="1480"/>
      <c r="G18" s="1478" t="s">
        <v>335</v>
      </c>
      <c r="H18" s="1480"/>
    </row>
    <row r="19" spans="1:14" ht="31.5" x14ac:dyDescent="0.2">
      <c r="A19" s="1457" t="str">
        <f>'Planificación contratos'!A21</f>
        <v>Categoría profesional</v>
      </c>
      <c r="B19" s="1458"/>
      <c r="C19" s="560" t="str">
        <f>'Planificación contratos'!C21</f>
        <v>Nº contratos</v>
      </c>
      <c r="D19" s="561" t="str">
        <f>'Planificación contratos'!D21</f>
        <v xml:space="preserve">Nº de horas </v>
      </c>
      <c r="E19" s="561" t="str">
        <f>'Planificación contratos'!E21</f>
        <v>Nº horas concedidas</v>
      </c>
      <c r="F19" s="562" t="str">
        <f>'Planificación contratos'!F21</f>
        <v>Remanente horas</v>
      </c>
      <c r="G19" s="563" t="str">
        <f>'Planificación contratos'!G21</f>
        <v>Gasto total contratos</v>
      </c>
      <c r="H19" s="564" t="str">
        <f>'Planificación contratos'!H21</f>
        <v>Precio / hora MEDIO</v>
      </c>
      <c r="J19" s="565"/>
      <c r="K19" s="565"/>
      <c r="L19" s="565"/>
      <c r="M19" s="565"/>
      <c r="N19" s="565"/>
    </row>
    <row r="20" spans="1:14" x14ac:dyDescent="0.2">
      <c r="A20" s="1349" t="str">
        <f>'Planificación contratos'!A22</f>
        <v>DOCTOR</v>
      </c>
      <c r="B20" s="1350"/>
      <c r="C20" s="511">
        <f>'Planificación contratos'!C22</f>
        <v>30</v>
      </c>
      <c r="D20" s="536">
        <f>'Planificación contratos'!D22</f>
        <v>88320.821917808222</v>
      </c>
      <c r="E20" s="543">
        <f>'Planificación contratos'!E22</f>
        <v>0</v>
      </c>
      <c r="F20" s="512">
        <f>'Planificación contratos'!F22</f>
        <v>-88320.821917808222</v>
      </c>
      <c r="G20" s="497">
        <f>'Planificación contratos'!G22</f>
        <v>1188900</v>
      </c>
      <c r="H20" s="502">
        <f>'Planificación contratos'!H22</f>
        <v>13.461151902621513</v>
      </c>
    </row>
    <row r="21" spans="1:14" ht="16.5" customHeight="1" x14ac:dyDescent="0.2">
      <c r="A21" s="1351" t="str">
        <f>'Planificación contratos'!A23</f>
        <v>LICENCIADO / INGENIERO</v>
      </c>
      <c r="B21" s="1352"/>
      <c r="C21" s="499">
        <f>'Planificación contratos'!C23</f>
        <v>0</v>
      </c>
      <c r="D21" s="537">
        <f>'Planificación contratos'!D23</f>
        <v>0</v>
      </c>
      <c r="E21" s="544">
        <f>'Planificación contratos'!E23</f>
        <v>0</v>
      </c>
      <c r="F21" s="508">
        <f>'Planificación contratos'!F23</f>
        <v>0</v>
      </c>
      <c r="G21" s="498">
        <f>'Planificación contratos'!G23</f>
        <v>0</v>
      </c>
      <c r="H21" s="503">
        <f>'Planificación contratos'!H23</f>
        <v>0</v>
      </c>
    </row>
    <row r="22" spans="1:14" ht="16.5" customHeight="1" x14ac:dyDescent="0.2">
      <c r="A22" s="1351" t="str">
        <f>'Planificación contratos'!A24</f>
        <v>DIPLOMADO/ INGENIERO TÉCNICO</v>
      </c>
      <c r="B22" s="1352"/>
      <c r="C22" s="500">
        <f>'Planificación contratos'!C24</f>
        <v>0</v>
      </c>
      <c r="D22" s="538">
        <f>'Planificación contratos'!D24</f>
        <v>0</v>
      </c>
      <c r="E22" s="544">
        <f>'Planificación contratos'!E24</f>
        <v>0</v>
      </c>
      <c r="F22" s="509">
        <f>'Planificación contratos'!F24</f>
        <v>0</v>
      </c>
      <c r="G22" s="498">
        <f>'Planificación contratos'!G24</f>
        <v>0</v>
      </c>
      <c r="H22" s="503">
        <f>'Planificación contratos'!H24</f>
        <v>0</v>
      </c>
    </row>
    <row r="23" spans="1:14" s="565" customFormat="1" ht="16.5" customHeight="1" thickBot="1" x14ac:dyDescent="0.25">
      <c r="A23" s="1354" t="str">
        <f>'Planificación contratos'!A25</f>
        <v>ENSEÑANZAS MEDIAS</v>
      </c>
      <c r="B23" s="1355"/>
      <c r="C23" s="506">
        <f>'Planificación contratos'!C25</f>
        <v>0</v>
      </c>
      <c r="D23" s="539">
        <f>'Planificación contratos'!D25</f>
        <v>0</v>
      </c>
      <c r="E23" s="545">
        <f>'Planificación contratos'!E25</f>
        <v>0</v>
      </c>
      <c r="F23" s="510">
        <f>'Planificación contratos'!F25</f>
        <v>0</v>
      </c>
      <c r="G23" s="507">
        <f>'Planificación contratos'!G25</f>
        <v>0</v>
      </c>
      <c r="H23" s="501">
        <f>'Planificación contratos'!H25</f>
        <v>0</v>
      </c>
    </row>
    <row r="24" spans="1:14" x14ac:dyDescent="0.2">
      <c r="A24" s="548"/>
      <c r="B24" s="548"/>
      <c r="C24" s="548"/>
      <c r="D24" s="548"/>
      <c r="E24" s="548"/>
      <c r="F24" s="548"/>
      <c r="G24" s="548"/>
      <c r="H24" s="548"/>
    </row>
    <row r="25" spans="1:14" x14ac:dyDescent="0.2">
      <c r="A25" s="548"/>
      <c r="B25" s="548"/>
      <c r="C25" s="548"/>
      <c r="D25" s="548"/>
      <c r="E25" s="548"/>
      <c r="F25" s="548"/>
      <c r="G25" s="548"/>
      <c r="H25" s="548"/>
    </row>
    <row r="26" spans="1:14" ht="13.5" thickBot="1" x14ac:dyDescent="0.25">
      <c r="A26" s="548"/>
      <c r="B26" s="548"/>
      <c r="C26" s="548"/>
      <c r="D26" s="548"/>
      <c r="E26" s="548"/>
      <c r="F26" s="548"/>
      <c r="G26" s="548"/>
      <c r="H26" s="548"/>
    </row>
    <row r="27" spans="1:14" ht="13.5" thickBot="1" x14ac:dyDescent="0.25">
      <c r="A27" s="1408" t="s">
        <v>68</v>
      </c>
      <c r="B27" s="1470" t="s">
        <v>69</v>
      </c>
      <c r="C27" s="1467" t="s">
        <v>70</v>
      </c>
      <c r="D27" s="1461" t="s">
        <v>71</v>
      </c>
      <c r="E27" s="1464" t="s">
        <v>76</v>
      </c>
      <c r="F27" s="1473" t="s">
        <v>72</v>
      </c>
      <c r="G27" s="1474"/>
      <c r="H27" s="1474"/>
      <c r="I27" s="1475"/>
      <c r="J27" s="1473" t="s">
        <v>73</v>
      </c>
      <c r="K27" s="1474"/>
      <c r="L27" s="1475"/>
    </row>
    <row r="28" spans="1:14" x14ac:dyDescent="0.2">
      <c r="A28" s="1409"/>
      <c r="B28" s="1471"/>
      <c r="C28" s="1468"/>
      <c r="D28" s="1462"/>
      <c r="E28" s="1465"/>
      <c r="F28" s="1476" t="s">
        <v>77</v>
      </c>
      <c r="G28" s="1462" t="s">
        <v>74</v>
      </c>
      <c r="H28" s="1462" t="s">
        <v>78</v>
      </c>
      <c r="I28" s="1459" t="s">
        <v>75</v>
      </c>
      <c r="J28" s="1409" t="s">
        <v>79</v>
      </c>
      <c r="K28" s="1462" t="s">
        <v>81</v>
      </c>
      <c r="L28" s="1459" t="s">
        <v>80</v>
      </c>
    </row>
    <row r="29" spans="1:14" ht="13.5" thickBot="1" x14ac:dyDescent="0.25">
      <c r="A29" s="1410"/>
      <c r="B29" s="1472"/>
      <c r="C29" s="1469"/>
      <c r="D29" s="1463"/>
      <c r="E29" s="1466"/>
      <c r="F29" s="1477"/>
      <c r="G29" s="1463"/>
      <c r="H29" s="1463"/>
      <c r="I29" s="1460"/>
      <c r="J29" s="1410"/>
      <c r="K29" s="1463"/>
      <c r="L29" s="1460"/>
    </row>
    <row r="30" spans="1:14" x14ac:dyDescent="0.2">
      <c r="A30" s="665">
        <f>F3</f>
        <v>1470</v>
      </c>
      <c r="B30" s="666">
        <v>40909</v>
      </c>
      <c r="C30" s="667">
        <v>41639</v>
      </c>
      <c r="D30" s="668">
        <f>C30-B30+1</f>
        <v>731</v>
      </c>
      <c r="E30" s="669">
        <f>(A30*D30)/365</f>
        <v>2944.027397260274</v>
      </c>
      <c r="F30" s="670">
        <v>30000</v>
      </c>
      <c r="G30" s="671">
        <f>F30</f>
        <v>30000</v>
      </c>
      <c r="H30" s="672">
        <v>0.32100000000000001</v>
      </c>
      <c r="I30" s="673">
        <f>G30*H30</f>
        <v>9630</v>
      </c>
      <c r="J30" s="673">
        <f>(F30+I30)/E30</f>
        <v>13.461151902621513</v>
      </c>
      <c r="K30" s="674">
        <f>E30</f>
        <v>2944.027397260274</v>
      </c>
      <c r="L30" s="675">
        <f>J30*K30</f>
        <v>39630</v>
      </c>
    </row>
    <row r="31" spans="1:14" ht="14.25" customHeight="1" x14ac:dyDescent="0.2">
      <c r="A31" s="341"/>
      <c r="B31" s="341"/>
      <c r="C31" s="342"/>
      <c r="D31" s="342"/>
      <c r="E31" s="342"/>
      <c r="F31" s="342"/>
      <c r="G31" s="342"/>
      <c r="H31" s="342"/>
    </row>
    <row r="32" spans="1:14" ht="14.25" customHeight="1" x14ac:dyDescent="0.2"/>
    <row r="34" spans="1:14" x14ac:dyDescent="0.2">
      <c r="B34" s="567"/>
      <c r="C34" s="567"/>
      <c r="D34" s="567"/>
      <c r="E34" s="567"/>
    </row>
    <row r="35" spans="1:14" ht="14.25" customHeight="1" x14ac:dyDescent="0.2">
      <c r="B35" s="1456"/>
      <c r="C35" s="1456"/>
      <c r="D35" s="1456"/>
      <c r="E35" s="1456"/>
    </row>
    <row r="36" spans="1:14" ht="14.25" customHeight="1" x14ac:dyDescent="0.2">
      <c r="C36" s="567"/>
    </row>
    <row r="37" spans="1:14" ht="32.25" customHeight="1" x14ac:dyDescent="0.25">
      <c r="A37" s="568" t="s">
        <v>379</v>
      </c>
      <c r="B37" s="1425" t="s">
        <v>596</v>
      </c>
      <c r="C37" s="1425"/>
      <c r="D37" s="1425"/>
      <c r="E37" s="1419" t="str">
        <f>A3</f>
        <v>contratado 11</v>
      </c>
      <c r="F37" s="1420"/>
      <c r="G37" s="1426" t="s">
        <v>608</v>
      </c>
      <c r="H37" s="1427"/>
    </row>
    <row r="38" spans="1:14" ht="26.25" x14ac:dyDescent="0.25">
      <c r="A38" s="571">
        <f>H59*E11</f>
        <v>0</v>
      </c>
      <c r="B38" s="572"/>
      <c r="C38" s="572"/>
      <c r="D38" s="569" t="s">
        <v>402</v>
      </c>
      <c r="E38" s="570">
        <f>'Solicitud para cumplimentar'!D3</f>
        <v>2016</v>
      </c>
      <c r="F38" s="572"/>
      <c r="G38" s="602" t="s">
        <v>609</v>
      </c>
      <c r="H38" s="603"/>
    </row>
    <row r="39" spans="1:14" ht="43.5" customHeight="1" x14ac:dyDescent="0.25">
      <c r="A39" s="574" t="s">
        <v>380</v>
      </c>
      <c r="B39" s="572"/>
      <c r="C39" s="572"/>
      <c r="D39" s="569"/>
      <c r="E39" s="570"/>
      <c r="F39" s="572"/>
      <c r="G39" s="575" t="s">
        <v>381</v>
      </c>
      <c r="H39" s="576">
        <f>'Planificación contratos'!D14</f>
        <v>9730.7769619475694</v>
      </c>
    </row>
    <row r="40" spans="1:14" ht="18" x14ac:dyDescent="0.25">
      <c r="A40" s="571">
        <f>A38+A64+A90+A116</f>
        <v>0</v>
      </c>
      <c r="B40" s="572"/>
      <c r="C40" s="572"/>
      <c r="D40" s="569"/>
      <c r="E40" s="570"/>
      <c r="F40" s="572"/>
      <c r="G40" s="577"/>
      <c r="H40" s="578"/>
      <c r="J40" s="579"/>
      <c r="K40" s="579"/>
      <c r="L40" s="579"/>
      <c r="M40" s="579"/>
      <c r="N40" s="579"/>
    </row>
    <row r="41" spans="1:14" ht="18" customHeight="1" x14ac:dyDescent="0.2">
      <c r="A41" s="580" t="s">
        <v>611</v>
      </c>
      <c r="B41" s="580" t="s">
        <v>612</v>
      </c>
      <c r="C41" s="581" t="s">
        <v>611</v>
      </c>
      <c r="D41" s="581" t="s">
        <v>612</v>
      </c>
      <c r="E41" s="581" t="s">
        <v>611</v>
      </c>
      <c r="F41" s="581" t="s">
        <v>612</v>
      </c>
      <c r="G41" s="581" t="s">
        <v>611</v>
      </c>
      <c r="H41" s="581" t="s">
        <v>612</v>
      </c>
    </row>
    <row r="42" spans="1:14" ht="18" customHeight="1" thickBot="1" x14ac:dyDescent="0.25">
      <c r="A42" s="604"/>
      <c r="B42" s="605"/>
      <c r="C42" s="605"/>
      <c r="D42" s="605"/>
      <c r="E42" s="605"/>
      <c r="F42" s="605"/>
      <c r="G42" s="605"/>
      <c r="H42" s="605"/>
    </row>
    <row r="43" spans="1:14" ht="16.5" customHeight="1" thickBot="1" x14ac:dyDescent="0.3">
      <c r="A43" s="1411" t="s">
        <v>474</v>
      </c>
      <c r="B43" s="1412"/>
      <c r="C43" s="1411" t="s">
        <v>475</v>
      </c>
      <c r="D43" s="1412"/>
      <c r="E43" s="1411" t="s">
        <v>476</v>
      </c>
      <c r="F43" s="1412"/>
      <c r="G43" s="1411" t="s">
        <v>477</v>
      </c>
      <c r="H43" s="1421"/>
      <c r="J43" s="582"/>
    </row>
    <row r="44" spans="1:14" s="579" customFormat="1" ht="33" customHeight="1" outlineLevel="1" thickBot="1" x14ac:dyDescent="0.25">
      <c r="A44" s="583" t="s">
        <v>478</v>
      </c>
      <c r="B44" s="583" t="s">
        <v>479</v>
      </c>
      <c r="C44" s="583" t="s">
        <v>478</v>
      </c>
      <c r="D44" s="583" t="s">
        <v>479</v>
      </c>
      <c r="E44" s="583" t="s">
        <v>478</v>
      </c>
      <c r="F44" s="583" t="s">
        <v>479</v>
      </c>
      <c r="G44" s="583" t="s">
        <v>478</v>
      </c>
      <c r="H44" s="583" t="s">
        <v>479</v>
      </c>
      <c r="J44" s="548"/>
      <c r="K44" s="548"/>
      <c r="L44" s="548"/>
      <c r="M44" s="548"/>
      <c r="N44" s="548"/>
    </row>
    <row r="45" spans="1:14" ht="13.5" outlineLevel="1" x14ac:dyDescent="0.2">
      <c r="A45" s="584" t="s">
        <v>480</v>
      </c>
      <c r="B45" s="606"/>
      <c r="C45" s="584" t="s">
        <v>480</v>
      </c>
      <c r="D45" s="606"/>
      <c r="E45" s="584" t="s">
        <v>480</v>
      </c>
      <c r="F45" s="606"/>
      <c r="G45" s="584" t="s">
        <v>480</v>
      </c>
      <c r="H45" s="607"/>
    </row>
    <row r="46" spans="1:14" ht="13.5" outlineLevel="1" x14ac:dyDescent="0.2">
      <c r="A46" s="584" t="s">
        <v>481</v>
      </c>
      <c r="B46" s="606"/>
      <c r="C46" s="584" t="s">
        <v>481</v>
      </c>
      <c r="D46" s="606"/>
      <c r="E46" s="584" t="s">
        <v>481</v>
      </c>
      <c r="F46" s="606"/>
      <c r="G46" s="584" t="s">
        <v>481</v>
      </c>
      <c r="H46" s="607"/>
    </row>
    <row r="47" spans="1:14" ht="12.75" customHeight="1" outlineLevel="1" x14ac:dyDescent="0.2">
      <c r="A47" s="584" t="s">
        <v>482</v>
      </c>
      <c r="B47" s="606"/>
      <c r="C47" s="584" t="s">
        <v>482</v>
      </c>
      <c r="D47" s="606"/>
      <c r="E47" s="584" t="s">
        <v>482</v>
      </c>
      <c r="F47" s="606"/>
      <c r="G47" s="584" t="s">
        <v>482</v>
      </c>
      <c r="H47" s="607"/>
      <c r="I47" s="582"/>
    </row>
    <row r="48" spans="1:14" ht="13.5" outlineLevel="1" x14ac:dyDescent="0.2">
      <c r="A48" s="584" t="s">
        <v>483</v>
      </c>
      <c r="B48" s="606"/>
      <c r="C48" s="584" t="s">
        <v>483</v>
      </c>
      <c r="D48" s="606"/>
      <c r="E48" s="584" t="s">
        <v>483</v>
      </c>
      <c r="F48" s="606"/>
      <c r="G48" s="584" t="s">
        <v>483</v>
      </c>
      <c r="H48" s="607"/>
    </row>
    <row r="49" spans="1:8" ht="14.25" customHeight="1" outlineLevel="1" x14ac:dyDescent="0.2">
      <c r="A49" s="584" t="s">
        <v>484</v>
      </c>
      <c r="B49" s="606"/>
      <c r="C49" s="584" t="s">
        <v>484</v>
      </c>
      <c r="D49" s="606"/>
      <c r="E49" s="584" t="s">
        <v>484</v>
      </c>
      <c r="F49" s="606"/>
      <c r="G49" s="584" t="s">
        <v>484</v>
      </c>
      <c r="H49" s="607"/>
    </row>
    <row r="50" spans="1:8" ht="13.5" outlineLevel="1" x14ac:dyDescent="0.2">
      <c r="A50" s="584" t="s">
        <v>485</v>
      </c>
      <c r="B50" s="606"/>
      <c r="C50" s="584" t="s">
        <v>485</v>
      </c>
      <c r="D50" s="606"/>
      <c r="E50" s="584" t="s">
        <v>485</v>
      </c>
      <c r="F50" s="606"/>
      <c r="G50" s="584" t="s">
        <v>485</v>
      </c>
      <c r="H50" s="607"/>
    </row>
    <row r="51" spans="1:8" ht="13.5" outlineLevel="1" x14ac:dyDescent="0.2">
      <c r="A51" s="584" t="s">
        <v>486</v>
      </c>
      <c r="B51" s="606"/>
      <c r="C51" s="584" t="s">
        <v>486</v>
      </c>
      <c r="D51" s="606"/>
      <c r="E51" s="584" t="s">
        <v>486</v>
      </c>
      <c r="F51" s="606"/>
      <c r="G51" s="584" t="s">
        <v>486</v>
      </c>
      <c r="H51" s="607"/>
    </row>
    <row r="52" spans="1:8" ht="13.5" outlineLevel="1" x14ac:dyDescent="0.2">
      <c r="A52" s="584" t="s">
        <v>487</v>
      </c>
      <c r="B52" s="606"/>
      <c r="C52" s="584" t="s">
        <v>487</v>
      </c>
      <c r="D52" s="606"/>
      <c r="E52" s="584" t="s">
        <v>487</v>
      </c>
      <c r="F52" s="606"/>
      <c r="G52" s="584" t="s">
        <v>487</v>
      </c>
      <c r="H52" s="607"/>
    </row>
    <row r="53" spans="1:8" ht="13.5" outlineLevel="1" x14ac:dyDescent="0.2">
      <c r="A53" s="584" t="s">
        <v>488</v>
      </c>
      <c r="B53" s="606"/>
      <c r="C53" s="584" t="s">
        <v>488</v>
      </c>
      <c r="D53" s="606"/>
      <c r="E53" s="584" t="s">
        <v>488</v>
      </c>
      <c r="F53" s="606"/>
      <c r="G53" s="584" t="s">
        <v>488</v>
      </c>
      <c r="H53" s="607"/>
    </row>
    <row r="54" spans="1:8" ht="13.5" outlineLevel="1" x14ac:dyDescent="0.2">
      <c r="A54" s="584" t="s">
        <v>489</v>
      </c>
      <c r="B54" s="606"/>
      <c r="C54" s="584" t="s">
        <v>489</v>
      </c>
      <c r="D54" s="606"/>
      <c r="E54" s="584" t="s">
        <v>489</v>
      </c>
      <c r="F54" s="606"/>
      <c r="G54" s="584" t="s">
        <v>489</v>
      </c>
      <c r="H54" s="607"/>
    </row>
    <row r="55" spans="1:8" ht="13.5" outlineLevel="1" x14ac:dyDescent="0.2">
      <c r="A55" s="584" t="s">
        <v>490</v>
      </c>
      <c r="B55" s="606"/>
      <c r="C55" s="584" t="s">
        <v>490</v>
      </c>
      <c r="D55" s="606"/>
      <c r="E55" s="584" t="s">
        <v>490</v>
      </c>
      <c r="F55" s="606"/>
      <c r="G55" s="584" t="s">
        <v>490</v>
      </c>
      <c r="H55" s="607"/>
    </row>
    <row r="56" spans="1:8" ht="13.5" outlineLevel="1" x14ac:dyDescent="0.2">
      <c r="A56" s="584" t="s">
        <v>491</v>
      </c>
      <c r="B56" s="606"/>
      <c r="C56" s="584" t="s">
        <v>491</v>
      </c>
      <c r="D56" s="606"/>
      <c r="E56" s="584" t="s">
        <v>491</v>
      </c>
      <c r="F56" s="606"/>
      <c r="G56" s="584" t="s">
        <v>491</v>
      </c>
      <c r="H56" s="607"/>
    </row>
    <row r="57" spans="1:8" ht="13.5" outlineLevel="1" x14ac:dyDescent="0.2">
      <c r="A57" s="584" t="s">
        <v>492</v>
      </c>
      <c r="B57" s="606"/>
      <c r="C57" s="584" t="s">
        <v>492</v>
      </c>
      <c r="D57" s="606"/>
      <c r="E57" s="584" t="s">
        <v>492</v>
      </c>
      <c r="F57" s="606"/>
      <c r="G57" s="584" t="s">
        <v>492</v>
      </c>
      <c r="H57" s="607"/>
    </row>
    <row r="58" spans="1:8" ht="14.25" thickBot="1" x14ac:dyDescent="0.3">
      <c r="A58" s="585" t="s">
        <v>493</v>
      </c>
      <c r="B58" s="586">
        <f>SUM(B45:B57)</f>
        <v>0</v>
      </c>
      <c r="C58" s="585" t="s">
        <v>493</v>
      </c>
      <c r="D58" s="586">
        <f>SUM(D45:D57)</f>
        <v>0</v>
      </c>
      <c r="E58" s="585" t="s">
        <v>493</v>
      </c>
      <c r="F58" s="586">
        <f>SUM(F45:F57)</f>
        <v>0</v>
      </c>
      <c r="G58" s="585" t="s">
        <v>493</v>
      </c>
      <c r="H58" s="587">
        <f>SUM(H45:H57)</f>
        <v>0</v>
      </c>
    </row>
    <row r="59" spans="1:8" ht="14.25" customHeight="1" thickBot="1" x14ac:dyDescent="0.3">
      <c r="A59" s="1435" t="s">
        <v>494</v>
      </c>
      <c r="B59" s="1436"/>
      <c r="C59" s="1436"/>
      <c r="D59" s="1436"/>
      <c r="E59" s="1436"/>
      <c r="F59" s="1436"/>
      <c r="G59" s="1437"/>
      <c r="H59" s="588">
        <f>IF((B58+D58+F58+H58)&gt;$F$3,"Demasiadas horas asignadas",(B58+D58+F58+H58))</f>
        <v>0</v>
      </c>
    </row>
    <row r="61" spans="1:8" ht="16.5" customHeight="1" x14ac:dyDescent="0.2"/>
    <row r="62" spans="1:8" x14ac:dyDescent="0.2">
      <c r="H62" s="589"/>
    </row>
    <row r="63" spans="1:8" ht="32.25" customHeight="1" x14ac:dyDescent="0.25">
      <c r="A63" s="568" t="s">
        <v>379</v>
      </c>
      <c r="B63" s="1425" t="s">
        <v>596</v>
      </c>
      <c r="C63" s="1425"/>
      <c r="D63" s="1425"/>
      <c r="E63" s="1419" t="str">
        <f>A3</f>
        <v>contratado 11</v>
      </c>
      <c r="F63" s="1420"/>
      <c r="G63" s="1426" t="s">
        <v>608</v>
      </c>
      <c r="H63" s="1427"/>
    </row>
    <row r="64" spans="1:8" ht="26.25" x14ac:dyDescent="0.25">
      <c r="A64" s="571">
        <f>H85*E11</f>
        <v>0</v>
      </c>
      <c r="B64" s="572"/>
      <c r="C64" s="572"/>
      <c r="D64" s="569" t="s">
        <v>402</v>
      </c>
      <c r="E64" s="570">
        <f>E38+1</f>
        <v>2017</v>
      </c>
      <c r="F64" s="572"/>
      <c r="G64" s="602" t="s">
        <v>609</v>
      </c>
      <c r="H64" s="603"/>
    </row>
    <row r="65" spans="1:8" ht="44.25" customHeight="1" x14ac:dyDescent="0.25">
      <c r="A65" s="574" t="s">
        <v>380</v>
      </c>
      <c r="B65" s="572"/>
      <c r="C65" s="572"/>
      <c r="D65" s="569"/>
      <c r="E65" s="570"/>
      <c r="F65" s="572"/>
      <c r="G65" s="575" t="s">
        <v>381</v>
      </c>
      <c r="H65" s="576">
        <f>'Planificación contratos'!D15</f>
        <v>1673.6606270415141</v>
      </c>
    </row>
    <row r="66" spans="1:8" ht="18" x14ac:dyDescent="0.25">
      <c r="A66" s="571">
        <f>$A$40</f>
        <v>0</v>
      </c>
      <c r="B66" s="572"/>
      <c r="C66" s="572"/>
      <c r="D66" s="569"/>
      <c r="E66" s="570"/>
      <c r="F66" s="572"/>
      <c r="G66" s="577"/>
      <c r="H66" s="578"/>
    </row>
    <row r="67" spans="1:8" ht="17.25" customHeight="1" x14ac:dyDescent="0.2">
      <c r="A67" s="590" t="s">
        <v>611</v>
      </c>
      <c r="B67" s="590" t="s">
        <v>612</v>
      </c>
      <c r="C67" s="553" t="s">
        <v>611</v>
      </c>
      <c r="D67" s="553" t="s">
        <v>612</v>
      </c>
      <c r="E67" s="553" t="s">
        <v>611</v>
      </c>
      <c r="F67" s="553" t="s">
        <v>612</v>
      </c>
      <c r="G67" s="553" t="s">
        <v>611</v>
      </c>
      <c r="H67" s="553" t="s">
        <v>612</v>
      </c>
    </row>
    <row r="68" spans="1:8" ht="17.25" customHeight="1" thickBot="1" x14ac:dyDescent="0.25">
      <c r="A68" s="604"/>
      <c r="B68" s="605"/>
      <c r="C68" s="605"/>
      <c r="D68" s="605"/>
      <c r="E68" s="605"/>
      <c r="F68" s="605"/>
      <c r="G68" s="605"/>
      <c r="H68" s="605"/>
    </row>
    <row r="69" spans="1:8" ht="16.5" thickBot="1" x14ac:dyDescent="0.3">
      <c r="A69" s="1411" t="s">
        <v>474</v>
      </c>
      <c r="B69" s="1412"/>
      <c r="C69" s="1411" t="s">
        <v>475</v>
      </c>
      <c r="D69" s="1412"/>
      <c r="E69" s="1411" t="s">
        <v>476</v>
      </c>
      <c r="F69" s="1412"/>
      <c r="G69" s="1411" t="s">
        <v>477</v>
      </c>
      <c r="H69" s="1421"/>
    </row>
    <row r="70" spans="1:8" ht="13.5" outlineLevel="1" thickBot="1" x14ac:dyDescent="0.25">
      <c r="A70" s="583" t="s">
        <v>478</v>
      </c>
      <c r="B70" s="583" t="s">
        <v>479</v>
      </c>
      <c r="C70" s="583" t="s">
        <v>478</v>
      </c>
      <c r="D70" s="583" t="s">
        <v>479</v>
      </c>
      <c r="E70" s="583" t="s">
        <v>478</v>
      </c>
      <c r="F70" s="583" t="s">
        <v>479</v>
      </c>
      <c r="G70" s="583" t="s">
        <v>478</v>
      </c>
      <c r="H70" s="583" t="s">
        <v>479</v>
      </c>
    </row>
    <row r="71" spans="1:8" ht="13.5" outlineLevel="1" x14ac:dyDescent="0.2">
      <c r="A71" s="584" t="s">
        <v>480</v>
      </c>
      <c r="B71" s="606"/>
      <c r="C71" s="584" t="s">
        <v>480</v>
      </c>
      <c r="D71" s="606"/>
      <c r="E71" s="584" t="s">
        <v>480</v>
      </c>
      <c r="F71" s="606"/>
      <c r="G71" s="584" t="s">
        <v>480</v>
      </c>
      <c r="H71" s="607"/>
    </row>
    <row r="72" spans="1:8" ht="13.5" outlineLevel="1" x14ac:dyDescent="0.2">
      <c r="A72" s="584" t="s">
        <v>481</v>
      </c>
      <c r="B72" s="606"/>
      <c r="C72" s="584" t="s">
        <v>481</v>
      </c>
      <c r="D72" s="606"/>
      <c r="E72" s="584" t="s">
        <v>481</v>
      </c>
      <c r="F72" s="606"/>
      <c r="G72" s="584" t="s">
        <v>481</v>
      </c>
      <c r="H72" s="607"/>
    </row>
    <row r="73" spans="1:8" ht="13.5" outlineLevel="1" x14ac:dyDescent="0.2">
      <c r="A73" s="584" t="s">
        <v>482</v>
      </c>
      <c r="B73" s="606"/>
      <c r="C73" s="584" t="s">
        <v>482</v>
      </c>
      <c r="D73" s="606"/>
      <c r="E73" s="584" t="s">
        <v>482</v>
      </c>
      <c r="F73" s="606"/>
      <c r="G73" s="584" t="s">
        <v>482</v>
      </c>
      <c r="H73" s="607"/>
    </row>
    <row r="74" spans="1:8" ht="13.5" outlineLevel="1" x14ac:dyDescent="0.2">
      <c r="A74" s="584" t="s">
        <v>483</v>
      </c>
      <c r="B74" s="606"/>
      <c r="C74" s="584" t="s">
        <v>483</v>
      </c>
      <c r="D74" s="606"/>
      <c r="E74" s="584" t="s">
        <v>483</v>
      </c>
      <c r="F74" s="606"/>
      <c r="G74" s="584" t="s">
        <v>483</v>
      </c>
      <c r="H74" s="607"/>
    </row>
    <row r="75" spans="1:8" ht="13.5" outlineLevel="1" x14ac:dyDescent="0.2">
      <c r="A75" s="584" t="s">
        <v>484</v>
      </c>
      <c r="B75" s="606"/>
      <c r="C75" s="584" t="s">
        <v>484</v>
      </c>
      <c r="D75" s="606"/>
      <c r="E75" s="584" t="s">
        <v>484</v>
      </c>
      <c r="F75" s="606"/>
      <c r="G75" s="584" t="s">
        <v>484</v>
      </c>
      <c r="H75" s="607"/>
    </row>
    <row r="76" spans="1:8" ht="13.5" outlineLevel="1" x14ac:dyDescent="0.2">
      <c r="A76" s="584" t="s">
        <v>485</v>
      </c>
      <c r="B76" s="606"/>
      <c r="C76" s="584" t="s">
        <v>485</v>
      </c>
      <c r="D76" s="606"/>
      <c r="E76" s="584" t="s">
        <v>485</v>
      </c>
      <c r="F76" s="606"/>
      <c r="G76" s="584" t="s">
        <v>485</v>
      </c>
      <c r="H76" s="607"/>
    </row>
    <row r="77" spans="1:8" ht="13.5" outlineLevel="1" x14ac:dyDescent="0.2">
      <c r="A77" s="584" t="s">
        <v>486</v>
      </c>
      <c r="B77" s="606"/>
      <c r="C77" s="584" t="s">
        <v>486</v>
      </c>
      <c r="D77" s="606"/>
      <c r="E77" s="584" t="s">
        <v>486</v>
      </c>
      <c r="F77" s="606"/>
      <c r="G77" s="584" t="s">
        <v>486</v>
      </c>
      <c r="H77" s="607"/>
    </row>
    <row r="78" spans="1:8" ht="13.5" outlineLevel="1" x14ac:dyDescent="0.2">
      <c r="A78" s="584" t="s">
        <v>487</v>
      </c>
      <c r="B78" s="606"/>
      <c r="C78" s="584" t="s">
        <v>487</v>
      </c>
      <c r="D78" s="606"/>
      <c r="E78" s="584" t="s">
        <v>487</v>
      </c>
      <c r="F78" s="606"/>
      <c r="G78" s="584" t="s">
        <v>487</v>
      </c>
      <c r="H78" s="607"/>
    </row>
    <row r="79" spans="1:8" ht="13.5" outlineLevel="1" x14ac:dyDescent="0.2">
      <c r="A79" s="584" t="s">
        <v>488</v>
      </c>
      <c r="B79" s="606"/>
      <c r="C79" s="584" t="s">
        <v>488</v>
      </c>
      <c r="D79" s="606"/>
      <c r="E79" s="584" t="s">
        <v>488</v>
      </c>
      <c r="F79" s="606"/>
      <c r="G79" s="584" t="s">
        <v>488</v>
      </c>
      <c r="H79" s="607"/>
    </row>
    <row r="80" spans="1:8" ht="13.5" outlineLevel="1" x14ac:dyDescent="0.2">
      <c r="A80" s="584" t="s">
        <v>489</v>
      </c>
      <c r="B80" s="606"/>
      <c r="C80" s="584" t="s">
        <v>489</v>
      </c>
      <c r="D80" s="606"/>
      <c r="E80" s="584" t="s">
        <v>489</v>
      </c>
      <c r="F80" s="606"/>
      <c r="G80" s="584" t="s">
        <v>489</v>
      </c>
      <c r="H80" s="607"/>
    </row>
    <row r="81" spans="1:8" ht="13.5" outlineLevel="1" x14ac:dyDescent="0.2">
      <c r="A81" s="584" t="s">
        <v>490</v>
      </c>
      <c r="B81" s="606"/>
      <c r="C81" s="584" t="s">
        <v>490</v>
      </c>
      <c r="D81" s="606"/>
      <c r="E81" s="584" t="s">
        <v>490</v>
      </c>
      <c r="F81" s="606"/>
      <c r="G81" s="584" t="s">
        <v>490</v>
      </c>
      <c r="H81" s="607"/>
    </row>
    <row r="82" spans="1:8" ht="13.5" outlineLevel="1" x14ac:dyDescent="0.2">
      <c r="A82" s="584" t="s">
        <v>491</v>
      </c>
      <c r="B82" s="606"/>
      <c r="C82" s="584" t="s">
        <v>491</v>
      </c>
      <c r="D82" s="606"/>
      <c r="E82" s="584" t="s">
        <v>491</v>
      </c>
      <c r="F82" s="606"/>
      <c r="G82" s="584" t="s">
        <v>491</v>
      </c>
      <c r="H82" s="607"/>
    </row>
    <row r="83" spans="1:8" ht="13.5" outlineLevel="1" x14ac:dyDescent="0.2">
      <c r="A83" s="584" t="s">
        <v>492</v>
      </c>
      <c r="B83" s="606"/>
      <c r="C83" s="584" t="s">
        <v>492</v>
      </c>
      <c r="D83" s="606"/>
      <c r="E83" s="584" t="s">
        <v>492</v>
      </c>
      <c r="F83" s="606"/>
      <c r="G83" s="584" t="s">
        <v>492</v>
      </c>
      <c r="H83" s="607"/>
    </row>
    <row r="84" spans="1:8" ht="14.25" thickBot="1" x14ac:dyDescent="0.3">
      <c r="A84" s="585" t="s">
        <v>493</v>
      </c>
      <c r="B84" s="586">
        <f>SUM(B71:B83)</f>
        <v>0</v>
      </c>
      <c r="C84" s="585" t="s">
        <v>493</v>
      </c>
      <c r="D84" s="586">
        <f>SUM(D71:D83)</f>
        <v>0</v>
      </c>
      <c r="E84" s="585" t="s">
        <v>493</v>
      </c>
      <c r="F84" s="586">
        <f>SUM(F71:F83)</f>
        <v>0</v>
      </c>
      <c r="G84" s="585" t="s">
        <v>493</v>
      </c>
      <c r="H84" s="587">
        <f>SUM(H71:H83)</f>
        <v>0</v>
      </c>
    </row>
    <row r="85" spans="1:8" ht="14.25" thickBot="1" x14ac:dyDescent="0.3">
      <c r="A85" s="1435" t="s">
        <v>494</v>
      </c>
      <c r="B85" s="1436"/>
      <c r="C85" s="1436"/>
      <c r="D85" s="1436"/>
      <c r="E85" s="1436"/>
      <c r="F85" s="1436"/>
      <c r="G85" s="1437"/>
      <c r="H85" s="588">
        <f>IF((B84+D84+F84+H84)&gt;$F$3,"Demasiadas horas asignadas",(B84+D84+F84+H84))</f>
        <v>0</v>
      </c>
    </row>
    <row r="89" spans="1:8" ht="32.25" customHeight="1" x14ac:dyDescent="0.25">
      <c r="A89" s="568" t="s">
        <v>379</v>
      </c>
      <c r="B89" s="1425" t="s">
        <v>596</v>
      </c>
      <c r="C89" s="1425"/>
      <c r="D89" s="1425"/>
      <c r="E89" s="1419" t="str">
        <f>A3</f>
        <v>contratado 11</v>
      </c>
      <c r="F89" s="1420"/>
      <c r="G89" s="1484" t="s">
        <v>608</v>
      </c>
      <c r="H89" s="1485"/>
    </row>
    <row r="90" spans="1:8" ht="26.25" x14ac:dyDescent="0.25">
      <c r="A90" s="571">
        <f>H111*E11</f>
        <v>0</v>
      </c>
      <c r="B90" s="572"/>
      <c r="C90" s="572"/>
      <c r="D90" s="569" t="s">
        <v>402</v>
      </c>
      <c r="E90" s="570">
        <f>E64+1</f>
        <v>2018</v>
      </c>
      <c r="F90" s="572"/>
      <c r="G90" s="602" t="s">
        <v>609</v>
      </c>
      <c r="H90" s="573"/>
    </row>
    <row r="91" spans="1:8" ht="44.25" customHeight="1" x14ac:dyDescent="0.25">
      <c r="A91" s="574" t="s">
        <v>380</v>
      </c>
      <c r="B91" s="572"/>
      <c r="C91" s="572"/>
      <c r="D91" s="569"/>
      <c r="E91" s="570"/>
      <c r="F91" s="572"/>
      <c r="G91" s="575" t="s">
        <v>381</v>
      </c>
      <c r="H91" s="576">
        <f>'Planificación contratos'!D16</f>
        <v>23192.330885842708</v>
      </c>
    </row>
    <row r="92" spans="1:8" ht="18" x14ac:dyDescent="0.25">
      <c r="A92" s="571">
        <f>$A$40</f>
        <v>0</v>
      </c>
      <c r="B92" s="572"/>
      <c r="C92" s="572"/>
      <c r="D92" s="569"/>
      <c r="E92" s="570"/>
      <c r="F92" s="572"/>
      <c r="G92" s="577"/>
      <c r="H92" s="578"/>
    </row>
    <row r="93" spans="1:8" ht="16.5" customHeight="1" x14ac:dyDescent="0.2">
      <c r="A93" s="590" t="s">
        <v>611</v>
      </c>
      <c r="B93" s="590" t="s">
        <v>612</v>
      </c>
      <c r="C93" s="553" t="s">
        <v>611</v>
      </c>
      <c r="D93" s="553" t="s">
        <v>612</v>
      </c>
      <c r="E93" s="553" t="s">
        <v>611</v>
      </c>
      <c r="F93" s="553" t="s">
        <v>612</v>
      </c>
      <c r="G93" s="553" t="s">
        <v>611</v>
      </c>
      <c r="H93" s="553" t="s">
        <v>612</v>
      </c>
    </row>
    <row r="94" spans="1:8" ht="16.5" customHeight="1" thickBot="1" x14ac:dyDescent="0.25">
      <c r="A94" s="604"/>
      <c r="B94" s="605"/>
      <c r="C94" s="605"/>
      <c r="D94" s="605"/>
      <c r="E94" s="605"/>
      <c r="F94" s="605"/>
      <c r="G94" s="605"/>
      <c r="H94" s="605"/>
    </row>
    <row r="95" spans="1:8" ht="16.5" thickBot="1" x14ac:dyDescent="0.3">
      <c r="A95" s="1411" t="s">
        <v>474</v>
      </c>
      <c r="B95" s="1412"/>
      <c r="C95" s="1411" t="s">
        <v>475</v>
      </c>
      <c r="D95" s="1412"/>
      <c r="E95" s="1411" t="s">
        <v>476</v>
      </c>
      <c r="F95" s="1412"/>
      <c r="G95" s="1411" t="s">
        <v>477</v>
      </c>
      <c r="H95" s="1421"/>
    </row>
    <row r="96" spans="1:8" ht="13.5" customHeight="1" outlineLevel="1" thickBot="1" x14ac:dyDescent="0.25">
      <c r="A96" s="583" t="s">
        <v>478</v>
      </c>
      <c r="B96" s="583" t="s">
        <v>479</v>
      </c>
      <c r="C96" s="583" t="s">
        <v>478</v>
      </c>
      <c r="D96" s="583" t="s">
        <v>479</v>
      </c>
      <c r="E96" s="583" t="s">
        <v>478</v>
      </c>
      <c r="F96" s="583" t="s">
        <v>479</v>
      </c>
      <c r="G96" s="583" t="s">
        <v>478</v>
      </c>
      <c r="H96" s="583" t="s">
        <v>479</v>
      </c>
    </row>
    <row r="97" spans="1:8" ht="13.5" customHeight="1" outlineLevel="1" x14ac:dyDescent="0.2">
      <c r="A97" s="584" t="s">
        <v>480</v>
      </c>
      <c r="B97" s="606"/>
      <c r="C97" s="584" t="s">
        <v>480</v>
      </c>
      <c r="D97" s="606"/>
      <c r="E97" s="584" t="s">
        <v>480</v>
      </c>
      <c r="F97" s="606"/>
      <c r="G97" s="584" t="s">
        <v>480</v>
      </c>
      <c r="H97" s="607"/>
    </row>
    <row r="98" spans="1:8" ht="13.5" customHeight="1" outlineLevel="1" x14ac:dyDescent="0.2">
      <c r="A98" s="584" t="s">
        <v>481</v>
      </c>
      <c r="B98" s="606"/>
      <c r="C98" s="584" t="s">
        <v>481</v>
      </c>
      <c r="D98" s="606"/>
      <c r="E98" s="584" t="s">
        <v>481</v>
      </c>
      <c r="F98" s="606"/>
      <c r="G98" s="584" t="s">
        <v>481</v>
      </c>
      <c r="H98" s="607"/>
    </row>
    <row r="99" spans="1:8" ht="13.5" customHeight="1" outlineLevel="1" x14ac:dyDescent="0.2">
      <c r="A99" s="584" t="s">
        <v>482</v>
      </c>
      <c r="B99" s="606"/>
      <c r="C99" s="584" t="s">
        <v>482</v>
      </c>
      <c r="D99" s="606"/>
      <c r="E99" s="584" t="s">
        <v>482</v>
      </c>
      <c r="F99" s="606"/>
      <c r="G99" s="584" t="s">
        <v>482</v>
      </c>
      <c r="H99" s="607"/>
    </row>
    <row r="100" spans="1:8" ht="13.5" customHeight="1" outlineLevel="1" x14ac:dyDescent="0.2">
      <c r="A100" s="584" t="s">
        <v>483</v>
      </c>
      <c r="B100" s="606"/>
      <c r="C100" s="584" t="s">
        <v>483</v>
      </c>
      <c r="D100" s="606"/>
      <c r="E100" s="584" t="s">
        <v>483</v>
      </c>
      <c r="F100" s="606"/>
      <c r="G100" s="584" t="s">
        <v>483</v>
      </c>
      <c r="H100" s="607"/>
    </row>
    <row r="101" spans="1:8" ht="13.5" customHeight="1" outlineLevel="1" x14ac:dyDescent="0.2">
      <c r="A101" s="584" t="s">
        <v>484</v>
      </c>
      <c r="B101" s="606"/>
      <c r="C101" s="584" t="s">
        <v>484</v>
      </c>
      <c r="D101" s="606"/>
      <c r="E101" s="584" t="s">
        <v>484</v>
      </c>
      <c r="F101" s="606"/>
      <c r="G101" s="584" t="s">
        <v>484</v>
      </c>
      <c r="H101" s="607"/>
    </row>
    <row r="102" spans="1:8" ht="13.5" customHeight="1" outlineLevel="1" x14ac:dyDescent="0.2">
      <c r="A102" s="584" t="s">
        <v>485</v>
      </c>
      <c r="B102" s="606"/>
      <c r="C102" s="584" t="s">
        <v>485</v>
      </c>
      <c r="D102" s="606"/>
      <c r="E102" s="584" t="s">
        <v>485</v>
      </c>
      <c r="F102" s="606"/>
      <c r="G102" s="584" t="s">
        <v>485</v>
      </c>
      <c r="H102" s="607"/>
    </row>
    <row r="103" spans="1:8" ht="13.5" customHeight="1" outlineLevel="1" x14ac:dyDescent="0.2">
      <c r="A103" s="584" t="s">
        <v>486</v>
      </c>
      <c r="B103" s="606"/>
      <c r="C103" s="584" t="s">
        <v>486</v>
      </c>
      <c r="D103" s="606"/>
      <c r="E103" s="584" t="s">
        <v>486</v>
      </c>
      <c r="F103" s="606"/>
      <c r="G103" s="584" t="s">
        <v>486</v>
      </c>
      <c r="H103" s="607"/>
    </row>
    <row r="104" spans="1:8" ht="13.5" customHeight="1" outlineLevel="1" x14ac:dyDescent="0.2">
      <c r="A104" s="584" t="s">
        <v>487</v>
      </c>
      <c r="B104" s="606"/>
      <c r="C104" s="584" t="s">
        <v>487</v>
      </c>
      <c r="D104" s="606"/>
      <c r="E104" s="584" t="s">
        <v>487</v>
      </c>
      <c r="F104" s="606"/>
      <c r="G104" s="584" t="s">
        <v>487</v>
      </c>
      <c r="H104" s="607"/>
    </row>
    <row r="105" spans="1:8" ht="13.5" customHeight="1" outlineLevel="1" x14ac:dyDescent="0.2">
      <c r="A105" s="584" t="s">
        <v>488</v>
      </c>
      <c r="B105" s="606"/>
      <c r="C105" s="584" t="s">
        <v>488</v>
      </c>
      <c r="D105" s="606"/>
      <c r="E105" s="584" t="s">
        <v>488</v>
      </c>
      <c r="F105" s="606"/>
      <c r="G105" s="584" t="s">
        <v>488</v>
      </c>
      <c r="H105" s="607"/>
    </row>
    <row r="106" spans="1:8" ht="13.5" customHeight="1" outlineLevel="1" x14ac:dyDescent="0.2">
      <c r="A106" s="584" t="s">
        <v>489</v>
      </c>
      <c r="B106" s="606"/>
      <c r="C106" s="584" t="s">
        <v>489</v>
      </c>
      <c r="D106" s="606"/>
      <c r="E106" s="584" t="s">
        <v>489</v>
      </c>
      <c r="F106" s="606"/>
      <c r="G106" s="584" t="s">
        <v>489</v>
      </c>
      <c r="H106" s="607"/>
    </row>
    <row r="107" spans="1:8" ht="13.5" customHeight="1" outlineLevel="1" x14ac:dyDescent="0.2">
      <c r="A107" s="584" t="s">
        <v>490</v>
      </c>
      <c r="B107" s="606"/>
      <c r="C107" s="584" t="s">
        <v>490</v>
      </c>
      <c r="D107" s="606"/>
      <c r="E107" s="584" t="s">
        <v>490</v>
      </c>
      <c r="F107" s="606"/>
      <c r="G107" s="584" t="s">
        <v>490</v>
      </c>
      <c r="H107" s="607"/>
    </row>
    <row r="108" spans="1:8" ht="13.5" customHeight="1" outlineLevel="1" x14ac:dyDescent="0.2">
      <c r="A108" s="584" t="s">
        <v>491</v>
      </c>
      <c r="B108" s="606"/>
      <c r="C108" s="584" t="s">
        <v>491</v>
      </c>
      <c r="D108" s="606"/>
      <c r="E108" s="584" t="s">
        <v>491</v>
      </c>
      <c r="F108" s="606"/>
      <c r="G108" s="584" t="s">
        <v>491</v>
      </c>
      <c r="H108" s="607"/>
    </row>
    <row r="109" spans="1:8" ht="13.5" customHeight="1" outlineLevel="1" x14ac:dyDescent="0.2">
      <c r="A109" s="584" t="s">
        <v>492</v>
      </c>
      <c r="B109" s="606"/>
      <c r="C109" s="584" t="s">
        <v>492</v>
      </c>
      <c r="D109" s="606"/>
      <c r="E109" s="584" t="s">
        <v>492</v>
      </c>
      <c r="F109" s="606"/>
      <c r="G109" s="584" t="s">
        <v>492</v>
      </c>
      <c r="H109" s="607"/>
    </row>
    <row r="110" spans="1:8" ht="14.25" thickBot="1" x14ac:dyDescent="0.3">
      <c r="A110" s="585" t="s">
        <v>493</v>
      </c>
      <c r="B110" s="586">
        <f>SUM(B97:B109)</f>
        <v>0</v>
      </c>
      <c r="C110" s="585" t="s">
        <v>493</v>
      </c>
      <c r="D110" s="586">
        <f>SUM(D97:D109)</f>
        <v>0</v>
      </c>
      <c r="E110" s="585" t="s">
        <v>493</v>
      </c>
      <c r="F110" s="586">
        <f>SUM(F97:F109)</f>
        <v>0</v>
      </c>
      <c r="G110" s="585" t="s">
        <v>493</v>
      </c>
      <c r="H110" s="587">
        <f>SUM(H97:H109)</f>
        <v>0</v>
      </c>
    </row>
    <row r="111" spans="1:8" ht="14.25" thickBot="1" x14ac:dyDescent="0.3">
      <c r="A111" s="1435" t="s">
        <v>494</v>
      </c>
      <c r="B111" s="1436"/>
      <c r="C111" s="1436"/>
      <c r="D111" s="1436"/>
      <c r="E111" s="1436"/>
      <c r="F111" s="1436"/>
      <c r="G111" s="1437"/>
      <c r="H111" s="588">
        <f>IF((B110+D110+F110+H110)&gt;$F$3,"Demasiadas horas asignadas",(B110+D110+F110+H110))</f>
        <v>0</v>
      </c>
    </row>
    <row r="115" spans="1:8" ht="32.25" customHeight="1" x14ac:dyDescent="0.25">
      <c r="A115" s="568" t="s">
        <v>379</v>
      </c>
      <c r="B115" s="1425" t="s">
        <v>596</v>
      </c>
      <c r="C115" s="1425"/>
      <c r="D115" s="1425"/>
      <c r="E115" s="1419" t="str">
        <f>A3</f>
        <v>contratado 11</v>
      </c>
      <c r="F115" s="1420"/>
      <c r="G115" s="1426" t="s">
        <v>608</v>
      </c>
      <c r="H115" s="1427"/>
    </row>
    <row r="116" spans="1:8" ht="26.25" x14ac:dyDescent="0.25">
      <c r="A116" s="571">
        <f>H137*E11</f>
        <v>0</v>
      </c>
      <c r="B116" s="572"/>
      <c r="C116" s="572"/>
      <c r="D116" s="569" t="s">
        <v>402</v>
      </c>
      <c r="E116" s="570">
        <f>E90+1</f>
        <v>2019</v>
      </c>
      <c r="F116" s="570"/>
      <c r="G116" s="602" t="s">
        <v>609</v>
      </c>
      <c r="H116" s="603"/>
    </row>
    <row r="117" spans="1:8" ht="44.25" customHeight="1" x14ac:dyDescent="0.25">
      <c r="A117" s="574" t="s">
        <v>380</v>
      </c>
      <c r="B117" s="572"/>
      <c r="C117" s="572"/>
      <c r="D117" s="569"/>
      <c r="E117" s="570"/>
      <c r="F117" s="570"/>
      <c r="G117" s="575" t="s">
        <v>381</v>
      </c>
      <c r="H117" s="576">
        <f>'Planificación contratos'!D17</f>
        <v>20923.107847790277</v>
      </c>
    </row>
    <row r="118" spans="1:8" ht="18" x14ac:dyDescent="0.25">
      <c r="A118" s="571">
        <f>$A$40</f>
        <v>0</v>
      </c>
      <c r="B118" s="572"/>
      <c r="C118" s="572"/>
      <c r="D118" s="569"/>
      <c r="E118" s="570"/>
      <c r="F118" s="570"/>
      <c r="G118" s="577"/>
      <c r="H118" s="578"/>
    </row>
    <row r="119" spans="1:8" ht="16.5" customHeight="1" x14ac:dyDescent="0.2">
      <c r="A119" s="590" t="s">
        <v>611</v>
      </c>
      <c r="B119" s="590" t="s">
        <v>612</v>
      </c>
      <c r="C119" s="553" t="s">
        <v>611</v>
      </c>
      <c r="D119" s="553" t="s">
        <v>612</v>
      </c>
      <c r="E119" s="553" t="s">
        <v>611</v>
      </c>
      <c r="F119" s="553" t="s">
        <v>612</v>
      </c>
      <c r="G119" s="553" t="s">
        <v>611</v>
      </c>
      <c r="H119" s="553" t="s">
        <v>612</v>
      </c>
    </row>
    <row r="120" spans="1:8" ht="16.5" customHeight="1" thickBot="1" x14ac:dyDescent="0.25">
      <c r="A120" s="604"/>
      <c r="B120" s="605"/>
      <c r="C120" s="605"/>
      <c r="D120" s="605"/>
      <c r="E120" s="605"/>
      <c r="F120" s="605"/>
      <c r="G120" s="605"/>
      <c r="H120" s="605"/>
    </row>
    <row r="121" spans="1:8" ht="16.5" thickBot="1" x14ac:dyDescent="0.3">
      <c r="A121" s="1411" t="s">
        <v>474</v>
      </c>
      <c r="B121" s="1412"/>
      <c r="C121" s="1411" t="s">
        <v>475</v>
      </c>
      <c r="D121" s="1412"/>
      <c r="E121" s="1411" t="s">
        <v>476</v>
      </c>
      <c r="F121" s="1412"/>
      <c r="G121" s="1411" t="s">
        <v>477</v>
      </c>
      <c r="H121" s="1421"/>
    </row>
    <row r="122" spans="1:8" ht="13.5" outlineLevel="1" thickBot="1" x14ac:dyDescent="0.25">
      <c r="A122" s="583" t="s">
        <v>478</v>
      </c>
      <c r="B122" s="583" t="s">
        <v>479</v>
      </c>
      <c r="C122" s="583" t="s">
        <v>478</v>
      </c>
      <c r="D122" s="583" t="s">
        <v>479</v>
      </c>
      <c r="E122" s="583" t="s">
        <v>478</v>
      </c>
      <c r="F122" s="583" t="s">
        <v>479</v>
      </c>
      <c r="G122" s="583" t="s">
        <v>478</v>
      </c>
      <c r="H122" s="583" t="s">
        <v>479</v>
      </c>
    </row>
    <row r="123" spans="1:8" ht="13.5" outlineLevel="1" x14ac:dyDescent="0.2">
      <c r="A123" s="584" t="s">
        <v>480</v>
      </c>
      <c r="B123" s="606"/>
      <c r="C123" s="584" t="s">
        <v>480</v>
      </c>
      <c r="D123" s="606"/>
      <c r="E123" s="584" t="s">
        <v>480</v>
      </c>
      <c r="F123" s="606"/>
      <c r="G123" s="584" t="s">
        <v>480</v>
      </c>
      <c r="H123" s="607"/>
    </row>
    <row r="124" spans="1:8" ht="13.5" outlineLevel="1" x14ac:dyDescent="0.2">
      <c r="A124" s="584" t="s">
        <v>481</v>
      </c>
      <c r="B124" s="606"/>
      <c r="C124" s="584" t="s">
        <v>481</v>
      </c>
      <c r="D124" s="606"/>
      <c r="E124" s="584" t="s">
        <v>481</v>
      </c>
      <c r="F124" s="606"/>
      <c r="G124" s="584" t="s">
        <v>481</v>
      </c>
      <c r="H124" s="607"/>
    </row>
    <row r="125" spans="1:8" ht="13.5" outlineLevel="1" x14ac:dyDescent="0.2">
      <c r="A125" s="584" t="s">
        <v>482</v>
      </c>
      <c r="B125" s="606"/>
      <c r="C125" s="584" t="s">
        <v>482</v>
      </c>
      <c r="D125" s="606"/>
      <c r="E125" s="584" t="s">
        <v>482</v>
      </c>
      <c r="F125" s="606"/>
      <c r="G125" s="584" t="s">
        <v>482</v>
      </c>
      <c r="H125" s="607"/>
    </row>
    <row r="126" spans="1:8" ht="13.5" outlineLevel="1" x14ac:dyDescent="0.2">
      <c r="A126" s="584" t="s">
        <v>483</v>
      </c>
      <c r="B126" s="606"/>
      <c r="C126" s="584" t="s">
        <v>483</v>
      </c>
      <c r="D126" s="606"/>
      <c r="E126" s="584" t="s">
        <v>483</v>
      </c>
      <c r="F126" s="606"/>
      <c r="G126" s="584" t="s">
        <v>483</v>
      </c>
      <c r="H126" s="607"/>
    </row>
    <row r="127" spans="1:8" ht="13.5" outlineLevel="1" x14ac:dyDescent="0.2">
      <c r="A127" s="584" t="s">
        <v>484</v>
      </c>
      <c r="B127" s="606"/>
      <c r="C127" s="584" t="s">
        <v>484</v>
      </c>
      <c r="D127" s="606"/>
      <c r="E127" s="584" t="s">
        <v>484</v>
      </c>
      <c r="F127" s="606"/>
      <c r="G127" s="584" t="s">
        <v>484</v>
      </c>
      <c r="H127" s="607"/>
    </row>
    <row r="128" spans="1:8" ht="13.5" outlineLevel="1" x14ac:dyDescent="0.2">
      <c r="A128" s="584" t="s">
        <v>485</v>
      </c>
      <c r="B128" s="606"/>
      <c r="C128" s="584" t="s">
        <v>485</v>
      </c>
      <c r="D128" s="606"/>
      <c r="E128" s="584" t="s">
        <v>485</v>
      </c>
      <c r="F128" s="606"/>
      <c r="G128" s="584" t="s">
        <v>485</v>
      </c>
      <c r="H128" s="607"/>
    </row>
    <row r="129" spans="1:8" ht="13.5" outlineLevel="1" x14ac:dyDescent="0.2">
      <c r="A129" s="584" t="s">
        <v>486</v>
      </c>
      <c r="B129" s="606"/>
      <c r="C129" s="584" t="s">
        <v>486</v>
      </c>
      <c r="D129" s="606"/>
      <c r="E129" s="584" t="s">
        <v>486</v>
      </c>
      <c r="F129" s="606"/>
      <c r="G129" s="584" t="s">
        <v>486</v>
      </c>
      <c r="H129" s="607"/>
    </row>
    <row r="130" spans="1:8" ht="13.5" outlineLevel="1" x14ac:dyDescent="0.2">
      <c r="A130" s="584" t="s">
        <v>487</v>
      </c>
      <c r="B130" s="606"/>
      <c r="C130" s="584" t="s">
        <v>487</v>
      </c>
      <c r="D130" s="606"/>
      <c r="E130" s="584" t="s">
        <v>487</v>
      </c>
      <c r="F130" s="606"/>
      <c r="G130" s="584" t="s">
        <v>487</v>
      </c>
      <c r="H130" s="607"/>
    </row>
    <row r="131" spans="1:8" ht="13.5" outlineLevel="1" x14ac:dyDescent="0.2">
      <c r="A131" s="584" t="s">
        <v>488</v>
      </c>
      <c r="B131" s="606"/>
      <c r="C131" s="584" t="s">
        <v>488</v>
      </c>
      <c r="D131" s="606"/>
      <c r="E131" s="584" t="s">
        <v>488</v>
      </c>
      <c r="F131" s="606"/>
      <c r="G131" s="584" t="s">
        <v>488</v>
      </c>
      <c r="H131" s="607"/>
    </row>
    <row r="132" spans="1:8" ht="13.5" outlineLevel="1" x14ac:dyDescent="0.2">
      <c r="A132" s="584" t="s">
        <v>489</v>
      </c>
      <c r="B132" s="606"/>
      <c r="C132" s="584" t="s">
        <v>489</v>
      </c>
      <c r="D132" s="606"/>
      <c r="E132" s="584" t="s">
        <v>489</v>
      </c>
      <c r="F132" s="606"/>
      <c r="G132" s="584" t="s">
        <v>489</v>
      </c>
      <c r="H132" s="607"/>
    </row>
    <row r="133" spans="1:8" ht="13.5" outlineLevel="1" x14ac:dyDescent="0.2">
      <c r="A133" s="584" t="s">
        <v>490</v>
      </c>
      <c r="B133" s="606"/>
      <c r="C133" s="584" t="s">
        <v>490</v>
      </c>
      <c r="D133" s="606"/>
      <c r="E133" s="584" t="s">
        <v>490</v>
      </c>
      <c r="F133" s="606"/>
      <c r="G133" s="584" t="s">
        <v>490</v>
      </c>
      <c r="H133" s="607"/>
    </row>
    <row r="134" spans="1:8" ht="13.5" outlineLevel="1" x14ac:dyDescent="0.2">
      <c r="A134" s="584" t="s">
        <v>491</v>
      </c>
      <c r="B134" s="606"/>
      <c r="C134" s="584" t="s">
        <v>491</v>
      </c>
      <c r="D134" s="606"/>
      <c r="E134" s="584" t="s">
        <v>491</v>
      </c>
      <c r="F134" s="606"/>
      <c r="G134" s="584" t="s">
        <v>491</v>
      </c>
      <c r="H134" s="607"/>
    </row>
    <row r="135" spans="1:8" ht="13.5" outlineLevel="1" x14ac:dyDescent="0.2">
      <c r="A135" s="584" t="s">
        <v>492</v>
      </c>
      <c r="B135" s="606"/>
      <c r="C135" s="584" t="s">
        <v>492</v>
      </c>
      <c r="D135" s="606"/>
      <c r="E135" s="584" t="s">
        <v>492</v>
      </c>
      <c r="F135" s="606"/>
      <c r="G135" s="584" t="s">
        <v>492</v>
      </c>
      <c r="H135" s="607"/>
    </row>
    <row r="136" spans="1:8" ht="14.25" thickBot="1" x14ac:dyDescent="0.3">
      <c r="A136" s="585" t="s">
        <v>493</v>
      </c>
      <c r="B136" s="586">
        <f>SUM(B123:B135)</f>
        <v>0</v>
      </c>
      <c r="C136" s="585" t="s">
        <v>493</v>
      </c>
      <c r="D136" s="586">
        <f>SUM(D123:D135)</f>
        <v>0</v>
      </c>
      <c r="E136" s="585" t="s">
        <v>493</v>
      </c>
      <c r="F136" s="586">
        <f>SUM(F123:F135)</f>
        <v>0</v>
      </c>
      <c r="G136" s="585" t="s">
        <v>493</v>
      </c>
      <c r="H136" s="587">
        <f>SUM(H123:H135)</f>
        <v>0</v>
      </c>
    </row>
    <row r="137" spans="1:8" ht="14.25" thickBot="1" x14ac:dyDescent="0.3">
      <c r="A137" s="1435" t="s">
        <v>494</v>
      </c>
      <c r="B137" s="1436"/>
      <c r="C137" s="1436"/>
      <c r="D137" s="1436"/>
      <c r="E137" s="1436"/>
      <c r="F137" s="1436"/>
      <c r="G137" s="1437"/>
      <c r="H137" s="588">
        <f>IF((B136+D136+F136+H136)&gt;$F$3,"Demasiadas horas asignadas",(B136+D136+F136+H136))</f>
        <v>0</v>
      </c>
    </row>
    <row r="138" spans="1:8" ht="13.5" x14ac:dyDescent="0.25">
      <c r="A138" s="591"/>
      <c r="B138" s="591"/>
      <c r="C138" s="591"/>
      <c r="D138" s="591"/>
      <c r="E138" s="591"/>
      <c r="F138" s="591"/>
      <c r="G138" s="591"/>
      <c r="H138" s="592"/>
    </row>
    <row r="139" spans="1:8" ht="13.5" x14ac:dyDescent="0.25">
      <c r="A139" s="591"/>
      <c r="B139" s="591"/>
      <c r="C139" s="591"/>
      <c r="D139" s="591"/>
      <c r="E139" s="591"/>
      <c r="F139" s="591"/>
      <c r="G139" s="591"/>
      <c r="H139" s="592"/>
    </row>
    <row r="140" spans="1:8" ht="13.5" x14ac:dyDescent="0.25">
      <c r="A140" s="591"/>
      <c r="B140" s="591"/>
      <c r="C140" s="591"/>
      <c r="D140" s="591"/>
      <c r="E140" s="591"/>
      <c r="F140" s="591"/>
      <c r="G140" s="591"/>
      <c r="H140" s="592"/>
    </row>
    <row r="143" spans="1:8" ht="18" x14ac:dyDescent="0.25">
      <c r="B143" s="1425" t="s">
        <v>598</v>
      </c>
      <c r="C143" s="1425"/>
      <c r="D143" s="1425"/>
      <c r="E143" s="1431" t="str">
        <f>A3</f>
        <v>contratado 11</v>
      </c>
      <c r="F143" s="1431"/>
    </row>
    <row r="144" spans="1:8" ht="13.5" thickBot="1" x14ac:dyDescent="0.25">
      <c r="F144" s="567"/>
    </row>
    <row r="145" spans="1:7" ht="16.5" customHeight="1" thickBot="1" x14ac:dyDescent="0.25">
      <c r="A145" s="1438" t="s">
        <v>519</v>
      </c>
      <c r="B145" s="1439"/>
      <c r="C145" s="1439"/>
      <c r="D145" s="1439"/>
      <c r="E145" s="1439"/>
      <c r="F145" s="1439"/>
      <c r="G145" s="1440"/>
    </row>
    <row r="146" spans="1:7" ht="26.25" customHeight="1" outlineLevel="1" thickBot="1" x14ac:dyDescent="0.25">
      <c r="A146" s="1416" t="s">
        <v>496</v>
      </c>
      <c r="B146" s="1417"/>
      <c r="C146" s="1417"/>
      <c r="D146" s="1417"/>
      <c r="E146" s="1418"/>
      <c r="F146" s="593" t="s">
        <v>497</v>
      </c>
      <c r="G146" s="594" t="s">
        <v>495</v>
      </c>
    </row>
    <row r="147" spans="1:7" outlineLevel="1" x14ac:dyDescent="0.2">
      <c r="A147" s="1402"/>
      <c r="B147" s="1403"/>
      <c r="C147" s="1403"/>
      <c r="D147" s="1403"/>
      <c r="E147" s="1404"/>
      <c r="F147" s="608"/>
      <c r="G147" s="595">
        <f>$D$8-F147</f>
        <v>2944.027397260274</v>
      </c>
    </row>
    <row r="148" spans="1:7" outlineLevel="1" x14ac:dyDescent="0.2">
      <c r="A148" s="1413"/>
      <c r="B148" s="1414"/>
      <c r="C148" s="1414"/>
      <c r="D148" s="1414"/>
      <c r="E148" s="1415"/>
      <c r="F148" s="609"/>
      <c r="G148" s="596">
        <f t="shared" ref="G148:G153" si="0">IF(F148&gt;0,(G147-F148), )</f>
        <v>0</v>
      </c>
    </row>
    <row r="149" spans="1:7" outlineLevel="1" x14ac:dyDescent="0.2">
      <c r="A149" s="1413"/>
      <c r="B149" s="1414"/>
      <c r="C149" s="1414"/>
      <c r="D149" s="1414"/>
      <c r="E149" s="1415"/>
      <c r="F149" s="610"/>
      <c r="G149" s="596">
        <f t="shared" si="0"/>
        <v>0</v>
      </c>
    </row>
    <row r="150" spans="1:7" outlineLevel="1" x14ac:dyDescent="0.2">
      <c r="A150" s="1405"/>
      <c r="B150" s="1406"/>
      <c r="C150" s="1406"/>
      <c r="D150" s="1406"/>
      <c r="E150" s="1407"/>
      <c r="F150" s="611"/>
      <c r="G150" s="596">
        <f t="shared" si="0"/>
        <v>0</v>
      </c>
    </row>
    <row r="151" spans="1:7" outlineLevel="1" x14ac:dyDescent="0.2">
      <c r="A151" s="1405"/>
      <c r="B151" s="1406"/>
      <c r="C151" s="1406"/>
      <c r="D151" s="1406"/>
      <c r="E151" s="1407"/>
      <c r="F151" s="612"/>
      <c r="G151" s="596">
        <f t="shared" si="0"/>
        <v>0</v>
      </c>
    </row>
    <row r="152" spans="1:7" outlineLevel="1" x14ac:dyDescent="0.2">
      <c r="A152" s="1432"/>
      <c r="B152" s="1433"/>
      <c r="C152" s="1433"/>
      <c r="D152" s="1433"/>
      <c r="E152" s="1434"/>
      <c r="F152" s="612"/>
      <c r="G152" s="596">
        <f t="shared" si="0"/>
        <v>0</v>
      </c>
    </row>
    <row r="153" spans="1:7" ht="13.5" outlineLevel="1" thickBot="1" x14ac:dyDescent="0.25">
      <c r="A153" s="1428"/>
      <c r="B153" s="1429"/>
      <c r="C153" s="1429"/>
      <c r="D153" s="1429"/>
      <c r="E153" s="1430"/>
      <c r="F153" s="613"/>
      <c r="G153" s="597">
        <f t="shared" si="0"/>
        <v>0</v>
      </c>
    </row>
    <row r="155" spans="1:7" ht="20.25" x14ac:dyDescent="0.3">
      <c r="G155" s="598">
        <f>D8-(SUM(F147:F153))</f>
        <v>2944.027397260274</v>
      </c>
    </row>
  </sheetData>
  <sheetProtection selectLockedCells="1"/>
  <mergeCells count="77">
    <mergeCell ref="A150:E150"/>
    <mergeCell ref="A151:E151"/>
    <mergeCell ref="A152:E152"/>
    <mergeCell ref="A153:E153"/>
    <mergeCell ref="A146:E146"/>
    <mergeCell ref="A147:E147"/>
    <mergeCell ref="A148:E148"/>
    <mergeCell ref="A149:E149"/>
    <mergeCell ref="A137:G137"/>
    <mergeCell ref="B143:D143"/>
    <mergeCell ref="E143:F143"/>
    <mergeCell ref="A145:G145"/>
    <mergeCell ref="A121:B121"/>
    <mergeCell ref="C121:D121"/>
    <mergeCell ref="E121:F121"/>
    <mergeCell ref="G121:H121"/>
    <mergeCell ref="A111:G111"/>
    <mergeCell ref="B115:D115"/>
    <mergeCell ref="E115:F115"/>
    <mergeCell ref="G115:H115"/>
    <mergeCell ref="A95:B95"/>
    <mergeCell ref="C95:D95"/>
    <mergeCell ref="E95:F95"/>
    <mergeCell ref="G95:H95"/>
    <mergeCell ref="A85:G85"/>
    <mergeCell ref="B89:D89"/>
    <mergeCell ref="E89:F89"/>
    <mergeCell ref="G89:H89"/>
    <mergeCell ref="A69:B69"/>
    <mergeCell ref="C69:D69"/>
    <mergeCell ref="E69:F69"/>
    <mergeCell ref="G69:H69"/>
    <mergeCell ref="A59:G59"/>
    <mergeCell ref="B63:D63"/>
    <mergeCell ref="E63:F63"/>
    <mergeCell ref="G63:H63"/>
    <mergeCell ref="G37:H37"/>
    <mergeCell ref="A43:B43"/>
    <mergeCell ref="C43:D43"/>
    <mergeCell ref="E43:F43"/>
    <mergeCell ref="G43:H43"/>
    <mergeCell ref="B35:E35"/>
    <mergeCell ref="B37:D37"/>
    <mergeCell ref="E37:F37"/>
    <mergeCell ref="A19:B19"/>
    <mergeCell ref="A20:B20"/>
    <mergeCell ref="A21:B21"/>
    <mergeCell ref="A22:B22"/>
    <mergeCell ref="A27:A29"/>
    <mergeCell ref="B27:B29"/>
    <mergeCell ref="D6:E6"/>
    <mergeCell ref="A8:A10"/>
    <mergeCell ref="B8:B10"/>
    <mergeCell ref="G9:H9"/>
    <mergeCell ref="A23:B23"/>
    <mergeCell ref="C17:H17"/>
    <mergeCell ref="G13:H13"/>
    <mergeCell ref="A18:B18"/>
    <mergeCell ref="C18:F18"/>
    <mergeCell ref="G18:H18"/>
    <mergeCell ref="A1:H1"/>
    <mergeCell ref="A2:B2"/>
    <mergeCell ref="A3:B3"/>
    <mergeCell ref="D5:E5"/>
    <mergeCell ref="G5:H5"/>
    <mergeCell ref="K28:K29"/>
    <mergeCell ref="L28:L29"/>
    <mergeCell ref="C27:C29"/>
    <mergeCell ref="D27:D29"/>
    <mergeCell ref="E27:E29"/>
    <mergeCell ref="F27:I27"/>
    <mergeCell ref="J27:L27"/>
    <mergeCell ref="F28:F29"/>
    <mergeCell ref="G28:G29"/>
    <mergeCell ref="H28:H29"/>
    <mergeCell ref="I28:I29"/>
    <mergeCell ref="J28:J29"/>
  </mergeCells>
  <phoneticPr fontId="3" type="noConversion"/>
  <conditionalFormatting sqref="G155">
    <cfRule type="cellIs" dxfId="26" priority="3" stopIfTrue="1" operator="greaterThan">
      <formula>0</formula>
    </cfRule>
  </conditionalFormatting>
  <conditionalFormatting sqref="G147:G153">
    <cfRule type="cellIs" dxfId="25" priority="4" stopIfTrue="1" operator="equal">
      <formula>0</formula>
    </cfRule>
  </conditionalFormatting>
  <conditionalFormatting sqref="H8">
    <cfRule type="cellIs" dxfId="24" priority="1" stopIfTrue="1" operator="lessThan">
      <formula>0</formula>
    </cfRule>
    <cfRule type="cellIs" priority="2" stopIfTrue="1" operator="lessThan">
      <formula>0</formula>
    </cfRule>
  </conditionalFormatting>
  <dataValidations count="9">
    <dataValidation type="list" allowBlank="1" showInputMessage="1" showErrorMessage="1" sqref="D6:E6">
      <formula1>"CONTRATO,BECA"</formula1>
    </dataValidation>
    <dataValidation type="list" allowBlank="1" showInputMessage="1" showErrorMessage="1" sqref="E14">
      <formula1>"Propio,Externo"</formula1>
    </dataValidation>
    <dataValidation type="whole" operator="greaterThan" allowBlank="1" showErrorMessage="1" errorTitle="NÚMERO DE HORAS" error="Esta casilla sólo admite números enteros mayores que cero. " promptTitle="Horas imputadas por tarea" prompt="Señale el número de horas totales que se imputan al proyecto para esta tarea y para la persona que se declara." sqref="F147:F153">
      <formula1>0</formula1>
    </dataValidation>
    <dataValidation type="list" allowBlank="1" showInputMessage="1" showErrorMessage="1" sqref="G37:H37 G63:H63 G89:H89 G115:H115">
      <formula1>"PLANIFICACIÓN INICIAL,MODIFICACION 1,MODIFICACIÓN 2,MODIFICACIÓN 3"</formula1>
    </dataValidation>
    <dataValidation type="list" allowBlank="1" showErrorMessage="1" errorTitle="Escoja una tarea de la lista" error="Si la lista de tareas o su carga horaria han cambiado, por favor, comuníquelo a la OTRI-UCM en el 6472." promptTitle="Asignación de tareas" prompt="Declare la tarea de investigación en la que ha participado la persona cuyas horas se declaran. Sólo puede escoger entre las tareas del listado, que coinciden con las declaradas en la solicitud." sqref="A147:E153">
      <formula1>TAREAS</formula1>
    </dataValidation>
    <dataValidation type="list" showInputMessage="1" showErrorMessage="1" sqref="D3">
      <formula1>CATPROF</formula1>
    </dataValidation>
    <dataValidation type="date" operator="lessThanOrEqual" allowBlank="1" showInputMessage="1" showErrorMessage="1" errorTitle="ERROR EN FECHA" error="La fecha de finalización del último trimestre presupuestado no puede superar la del final del proyecto. " sqref="H120">
      <formula1>B14</formula1>
    </dataValidation>
    <dataValidation type="date" operator="greaterThan" allowBlank="1" showInputMessage="1" showErrorMessage="1" errorTitle="ERROR EN FECHA" error="Debe introducir un valor posterior a fecha fin del último trimestre presupuestado_x000a_" sqref="A120 A68 A94">
      <formula1>H42</formula1>
    </dataValidation>
    <dataValidation type="date" operator="greaterThanOrEqual" allowBlank="1" showInputMessage="1" showErrorMessage="1" errorTitle="ERROR EN FECHA " error="Debe introducir una fecha que sea igual o posterior a la fecha de inicio del proyecto" sqref="A42">
      <formula1>B13</formula1>
    </dataValidation>
  </dataValidations>
  <hyperlinks>
    <hyperlink ref="A18:B18" location="'Planificación contratos'!A1" display="Volver a planificación de contratos"/>
  </hyperlinks>
  <pageMargins left="0.75" right="0.75" top="1" bottom="1" header="0" footer="0"/>
  <headerFooter alignWithMargins="0"/>
  <drawing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8"/>
  </sheetPr>
  <dimension ref="A1:N155"/>
  <sheetViews>
    <sheetView showGridLines="0" zoomScale="70" workbookViewId="0">
      <selection sqref="A1:H1"/>
    </sheetView>
  </sheetViews>
  <sheetFormatPr baseColWidth="10" defaultColWidth="11.42578125" defaultRowHeight="12.75" outlineLevelRow="1" x14ac:dyDescent="0.2"/>
  <cols>
    <col min="1" max="8" width="22.7109375" style="553" customWidth="1"/>
    <col min="9" max="9" width="17.140625" style="548" bestFit="1" customWidth="1"/>
    <col min="10" max="10" width="29.140625" style="548" bestFit="1" customWidth="1"/>
    <col min="11" max="11" width="13.42578125" style="548" bestFit="1" customWidth="1"/>
    <col min="12" max="12" width="14.85546875" style="548" bestFit="1" customWidth="1"/>
    <col min="13" max="13" width="13.42578125" style="548" bestFit="1" customWidth="1"/>
    <col min="14" max="16384" width="11.42578125" style="548"/>
  </cols>
  <sheetData>
    <row r="1" spans="1:10" ht="61.5" customHeight="1" thickBot="1" x14ac:dyDescent="0.25">
      <c r="A1" s="1441" t="s">
        <v>597</v>
      </c>
      <c r="B1" s="1442"/>
      <c r="C1" s="1442"/>
      <c r="D1" s="1442"/>
      <c r="E1" s="1442"/>
      <c r="F1" s="1442"/>
      <c r="G1" s="1442"/>
      <c r="H1" s="1442"/>
    </row>
    <row r="2" spans="1:10" ht="14.25" customHeight="1" thickBot="1" x14ac:dyDescent="0.25">
      <c r="A2" s="1438" t="s">
        <v>226</v>
      </c>
      <c r="B2" s="1448"/>
      <c r="C2" s="549" t="s">
        <v>468</v>
      </c>
      <c r="D2" s="550" t="s">
        <v>469</v>
      </c>
      <c r="E2" s="551" t="s">
        <v>470</v>
      </c>
      <c r="F2" s="551" t="s">
        <v>471</v>
      </c>
      <c r="G2" s="551" t="s">
        <v>472</v>
      </c>
      <c r="H2" s="551" t="s">
        <v>473</v>
      </c>
    </row>
    <row r="3" spans="1:10" ht="15.75" thickBot="1" x14ac:dyDescent="0.25">
      <c r="A3" s="1449" t="s">
        <v>554</v>
      </c>
      <c r="B3" s="1450"/>
      <c r="C3" s="599"/>
      <c r="D3" s="600" t="s">
        <v>228</v>
      </c>
      <c r="E3" s="600"/>
      <c r="F3" s="552">
        <f>IF($E$14="Propio",987,1470)</f>
        <v>1470</v>
      </c>
      <c r="G3" s="741">
        <f>B30</f>
        <v>40909</v>
      </c>
      <c r="H3" s="741">
        <f>C30</f>
        <v>41639</v>
      </c>
    </row>
    <row r="4" spans="1:10" ht="27" thickBot="1" x14ac:dyDescent="0.25">
      <c r="A4" s="546"/>
      <c r="B4" s="547"/>
      <c r="C4" s="547"/>
      <c r="D4" s="547"/>
      <c r="E4" s="547"/>
      <c r="F4" s="547"/>
      <c r="G4" s="547"/>
      <c r="H4" s="547"/>
    </row>
    <row r="5" spans="1:10" ht="16.5" thickBot="1" x14ac:dyDescent="0.3">
      <c r="A5" s="210" t="s">
        <v>635</v>
      </c>
      <c r="B5" s="211">
        <f>'Solicitud para cumplimentar'!B4:J4</f>
        <v>0</v>
      </c>
      <c r="D5" s="1446" t="s">
        <v>382</v>
      </c>
      <c r="E5" s="1447"/>
      <c r="G5" s="1452" t="s">
        <v>772</v>
      </c>
      <c r="H5" s="1452"/>
      <c r="I5" s="566"/>
      <c r="J5" s="355"/>
    </row>
    <row r="6" spans="1:10" ht="32.25" thickBot="1" x14ac:dyDescent="0.3">
      <c r="A6" s="213" t="s">
        <v>636</v>
      </c>
      <c r="B6" s="214">
        <f>'Solicitud para cumplimentar'!B6:M6</f>
        <v>0</v>
      </c>
      <c r="D6" s="1444"/>
      <c r="E6" s="1445"/>
      <c r="G6" s="554" t="s">
        <v>766</v>
      </c>
      <c r="H6" s="555" t="s">
        <v>767</v>
      </c>
    </row>
    <row r="7" spans="1:10" ht="32.25" thickBot="1" x14ac:dyDescent="0.3">
      <c r="A7" s="213" t="s">
        <v>637</v>
      </c>
      <c r="B7" s="214">
        <f>'Solicitud para cumplimentar'!B8:M8</f>
        <v>0</v>
      </c>
      <c r="D7" s="554" t="s">
        <v>600</v>
      </c>
      <c r="E7" s="555" t="s">
        <v>518</v>
      </c>
      <c r="G7" s="742">
        <f>$K$30</f>
        <v>2944.027397260274</v>
      </c>
      <c r="H7" s="743">
        <f>$H$59+$H$85+$H$111+$H$137</f>
        <v>0</v>
      </c>
    </row>
    <row r="8" spans="1:10" ht="33" thickBot="1" x14ac:dyDescent="0.35">
      <c r="A8" s="1443" t="s">
        <v>638</v>
      </c>
      <c r="B8" s="1451">
        <f>'Solicitud para cumplimentar'!B7:M7</f>
        <v>0</v>
      </c>
      <c r="C8" s="556"/>
      <c r="D8" s="557">
        <f>K30</f>
        <v>2944.027397260274</v>
      </c>
      <c r="E8" s="557">
        <f>SUM(F147:F153)</f>
        <v>0</v>
      </c>
      <c r="G8" s="555" t="s">
        <v>770</v>
      </c>
      <c r="H8" s="744">
        <f>G7-H7</f>
        <v>2944.027397260274</v>
      </c>
    </row>
    <row r="9" spans="1:10" ht="30.75" customHeight="1" thickBot="1" x14ac:dyDescent="0.3">
      <c r="A9" s="1443"/>
      <c r="B9" s="1451"/>
      <c r="G9" s="1453" t="s">
        <v>773</v>
      </c>
      <c r="H9" s="1453"/>
    </row>
    <row r="10" spans="1:10" ht="32.25" thickBot="1" x14ac:dyDescent="0.3">
      <c r="A10" s="1443"/>
      <c r="B10" s="1451"/>
      <c r="D10" s="554" t="s">
        <v>601</v>
      </c>
      <c r="E10" s="558">
        <f>'Planificación contratos'!D10</f>
        <v>60000</v>
      </c>
      <c r="G10" s="745" t="s">
        <v>769</v>
      </c>
      <c r="H10" s="555" t="s">
        <v>775</v>
      </c>
    </row>
    <row r="11" spans="1:10" ht="32.25" thickBot="1" x14ac:dyDescent="0.3">
      <c r="A11" s="213" t="s">
        <v>671</v>
      </c>
      <c r="B11" s="214">
        <f>'Solicitud para cumplimentar'!B9:M9</f>
        <v>0</v>
      </c>
      <c r="D11" s="554" t="s">
        <v>602</v>
      </c>
      <c r="E11" s="558">
        <f>J30</f>
        <v>13.461151902621513</v>
      </c>
      <c r="G11" s="748">
        <f>$L$30</f>
        <v>39630</v>
      </c>
      <c r="H11" s="746">
        <f>$A$40</f>
        <v>0</v>
      </c>
    </row>
    <row r="12" spans="1:10" ht="48.75" thickBot="1" x14ac:dyDescent="0.35">
      <c r="A12" s="213" t="s">
        <v>375</v>
      </c>
      <c r="B12" s="214"/>
      <c r="D12" s="554" t="s">
        <v>603</v>
      </c>
      <c r="E12" s="559">
        <f>E11*D8</f>
        <v>39630</v>
      </c>
      <c r="G12" s="555" t="s">
        <v>771</v>
      </c>
      <c r="H12" s="747">
        <f>G11-H11</f>
        <v>39630</v>
      </c>
      <c r="J12" s="354"/>
    </row>
    <row r="13" spans="1:10" ht="48.75" customHeight="1" thickBot="1" x14ac:dyDescent="0.3">
      <c r="A13" s="213" t="s">
        <v>376</v>
      </c>
      <c r="B13" s="215">
        <f>'Solicitud para cumplimentar'!C11</f>
        <v>0</v>
      </c>
      <c r="D13" s="554" t="s">
        <v>604</v>
      </c>
      <c r="E13" s="558">
        <f>'Planificación contratos'!G10</f>
        <v>37519.876322622069</v>
      </c>
      <c r="G13" s="1453" t="s">
        <v>774</v>
      </c>
      <c r="H13" s="1453"/>
    </row>
    <row r="14" spans="1:10" ht="48.75" thickBot="1" x14ac:dyDescent="0.35">
      <c r="A14" s="216" t="s">
        <v>377</v>
      </c>
      <c r="B14" s="217">
        <f>'Solicitud para cumplimentar'!F11</f>
        <v>0</v>
      </c>
      <c r="D14" s="554" t="s">
        <v>517</v>
      </c>
      <c r="E14" s="601" t="s">
        <v>768</v>
      </c>
      <c r="G14" s="555" t="s">
        <v>771</v>
      </c>
      <c r="H14" s="747">
        <f>$D$8-$E$8</f>
        <v>2944.027397260274</v>
      </c>
      <c r="I14" s="757"/>
      <c r="J14" s="758"/>
    </row>
    <row r="15" spans="1:10" ht="31.5" x14ac:dyDescent="0.25">
      <c r="A15" s="218" t="s">
        <v>445</v>
      </c>
      <c r="B15" s="219" t="str">
        <f>'Programación,alta,seguimiento'!B12</f>
        <v>numero</v>
      </c>
    </row>
    <row r="16" spans="1:10" ht="15.75" x14ac:dyDescent="0.25">
      <c r="A16" s="218"/>
      <c r="B16" s="219"/>
    </row>
    <row r="17" spans="1:14" ht="15" x14ac:dyDescent="0.2">
      <c r="A17" s="548"/>
      <c r="B17" s="548"/>
      <c r="C17" s="1346" t="s">
        <v>336</v>
      </c>
      <c r="D17" s="1346"/>
      <c r="E17" s="1346"/>
      <c r="F17" s="1346"/>
      <c r="G17" s="1346"/>
      <c r="H17" s="1346"/>
    </row>
    <row r="18" spans="1:14" ht="18.75" thickBot="1" x14ac:dyDescent="0.3">
      <c r="A18" s="1454" t="s">
        <v>298</v>
      </c>
      <c r="B18" s="1455"/>
      <c r="C18" s="1478" t="s">
        <v>479</v>
      </c>
      <c r="D18" s="1479"/>
      <c r="E18" s="1479"/>
      <c r="F18" s="1480"/>
      <c r="G18" s="1478" t="s">
        <v>335</v>
      </c>
      <c r="H18" s="1480"/>
    </row>
    <row r="19" spans="1:14" ht="31.5" x14ac:dyDescent="0.2">
      <c r="A19" s="1457" t="str">
        <f>'Planificación contratos'!A21</f>
        <v>Categoría profesional</v>
      </c>
      <c r="B19" s="1458"/>
      <c r="C19" s="560" t="str">
        <f>'Planificación contratos'!C21</f>
        <v>Nº contratos</v>
      </c>
      <c r="D19" s="561" t="str">
        <f>'Planificación contratos'!D21</f>
        <v xml:space="preserve">Nº de horas </v>
      </c>
      <c r="E19" s="561" t="str">
        <f>'Planificación contratos'!E21</f>
        <v>Nº horas concedidas</v>
      </c>
      <c r="F19" s="562" t="str">
        <f>'Planificación contratos'!F21</f>
        <v>Remanente horas</v>
      </c>
      <c r="G19" s="563" t="str">
        <f>'Planificación contratos'!G21</f>
        <v>Gasto total contratos</v>
      </c>
      <c r="H19" s="564" t="str">
        <f>'Planificación contratos'!H21</f>
        <v>Precio / hora MEDIO</v>
      </c>
      <c r="J19" s="565"/>
      <c r="K19" s="565"/>
      <c r="L19" s="565"/>
      <c r="M19" s="565"/>
      <c r="N19" s="565"/>
    </row>
    <row r="20" spans="1:14" x14ac:dyDescent="0.2">
      <c r="A20" s="1349" t="str">
        <f>'Planificación contratos'!A22</f>
        <v>DOCTOR</v>
      </c>
      <c r="B20" s="1350"/>
      <c r="C20" s="511">
        <f>'Planificación contratos'!C22</f>
        <v>30</v>
      </c>
      <c r="D20" s="536">
        <f>'Planificación contratos'!D22</f>
        <v>88320.821917808222</v>
      </c>
      <c r="E20" s="543">
        <f>'Planificación contratos'!E22</f>
        <v>0</v>
      </c>
      <c r="F20" s="512">
        <f>'Planificación contratos'!F22</f>
        <v>-88320.821917808222</v>
      </c>
      <c r="G20" s="497">
        <f>'Planificación contratos'!G22</f>
        <v>1188900</v>
      </c>
      <c r="H20" s="502">
        <f>'Planificación contratos'!H22</f>
        <v>13.461151902621513</v>
      </c>
    </row>
    <row r="21" spans="1:14" ht="16.5" customHeight="1" x14ac:dyDescent="0.2">
      <c r="A21" s="1351" t="str">
        <f>'Planificación contratos'!A23</f>
        <v>LICENCIADO / INGENIERO</v>
      </c>
      <c r="B21" s="1352"/>
      <c r="C21" s="499">
        <f>'Planificación contratos'!C23</f>
        <v>0</v>
      </c>
      <c r="D21" s="537">
        <f>'Planificación contratos'!D23</f>
        <v>0</v>
      </c>
      <c r="E21" s="544">
        <f>'Planificación contratos'!E23</f>
        <v>0</v>
      </c>
      <c r="F21" s="508">
        <f>'Planificación contratos'!F23</f>
        <v>0</v>
      </c>
      <c r="G21" s="498">
        <f>'Planificación contratos'!G23</f>
        <v>0</v>
      </c>
      <c r="H21" s="503">
        <f>'Planificación contratos'!H23</f>
        <v>0</v>
      </c>
    </row>
    <row r="22" spans="1:14" ht="16.5" customHeight="1" x14ac:dyDescent="0.2">
      <c r="A22" s="1351" t="str">
        <f>'Planificación contratos'!A24</f>
        <v>DIPLOMADO/ INGENIERO TÉCNICO</v>
      </c>
      <c r="B22" s="1352"/>
      <c r="C22" s="500">
        <f>'Planificación contratos'!C24</f>
        <v>0</v>
      </c>
      <c r="D22" s="538">
        <f>'Planificación contratos'!D24</f>
        <v>0</v>
      </c>
      <c r="E22" s="544">
        <f>'Planificación contratos'!E24</f>
        <v>0</v>
      </c>
      <c r="F22" s="509">
        <f>'Planificación contratos'!F24</f>
        <v>0</v>
      </c>
      <c r="G22" s="498">
        <f>'Planificación contratos'!G24</f>
        <v>0</v>
      </c>
      <c r="H22" s="503">
        <f>'Planificación contratos'!H24</f>
        <v>0</v>
      </c>
    </row>
    <row r="23" spans="1:14" s="565" customFormat="1" ht="16.5" customHeight="1" thickBot="1" x14ac:dyDescent="0.25">
      <c r="A23" s="1354" t="str">
        <f>'Planificación contratos'!A25</f>
        <v>ENSEÑANZAS MEDIAS</v>
      </c>
      <c r="B23" s="1355"/>
      <c r="C23" s="506">
        <f>'Planificación contratos'!C25</f>
        <v>0</v>
      </c>
      <c r="D23" s="539">
        <f>'Planificación contratos'!D25</f>
        <v>0</v>
      </c>
      <c r="E23" s="545">
        <f>'Planificación contratos'!E25</f>
        <v>0</v>
      </c>
      <c r="F23" s="510">
        <f>'Planificación contratos'!F25</f>
        <v>0</v>
      </c>
      <c r="G23" s="507">
        <f>'Planificación contratos'!G25</f>
        <v>0</v>
      </c>
      <c r="H23" s="501">
        <f>'Planificación contratos'!H25</f>
        <v>0</v>
      </c>
    </row>
    <row r="24" spans="1:14" x14ac:dyDescent="0.2">
      <c r="A24" s="548"/>
      <c r="B24" s="548"/>
      <c r="C24" s="548"/>
      <c r="D24" s="548"/>
      <c r="E24" s="548"/>
      <c r="F24" s="548"/>
      <c r="G24" s="548"/>
      <c r="H24" s="548"/>
    </row>
    <row r="25" spans="1:14" x14ac:dyDescent="0.2">
      <c r="A25" s="548"/>
      <c r="B25" s="548"/>
      <c r="C25" s="548"/>
      <c r="D25" s="548"/>
      <c r="E25" s="548"/>
      <c r="F25" s="548"/>
      <c r="G25" s="548"/>
      <c r="H25" s="548"/>
    </row>
    <row r="26" spans="1:14" ht="13.5" thickBot="1" x14ac:dyDescent="0.25">
      <c r="A26" s="548"/>
      <c r="B26" s="548"/>
      <c r="C26" s="548"/>
      <c r="D26" s="548"/>
      <c r="E26" s="548"/>
      <c r="F26" s="548"/>
      <c r="G26" s="548"/>
      <c r="H26" s="548"/>
    </row>
    <row r="27" spans="1:14" ht="13.5" thickBot="1" x14ac:dyDescent="0.25">
      <c r="A27" s="1408" t="s">
        <v>68</v>
      </c>
      <c r="B27" s="1470" t="s">
        <v>69</v>
      </c>
      <c r="C27" s="1467" t="s">
        <v>70</v>
      </c>
      <c r="D27" s="1461" t="s">
        <v>71</v>
      </c>
      <c r="E27" s="1464" t="s">
        <v>76</v>
      </c>
      <c r="F27" s="1473" t="s">
        <v>72</v>
      </c>
      <c r="G27" s="1474"/>
      <c r="H27" s="1474"/>
      <c r="I27" s="1475"/>
      <c r="J27" s="1473" t="s">
        <v>73</v>
      </c>
      <c r="K27" s="1474"/>
      <c r="L27" s="1475"/>
    </row>
    <row r="28" spans="1:14" x14ac:dyDescent="0.2">
      <c r="A28" s="1409"/>
      <c r="B28" s="1471"/>
      <c r="C28" s="1468"/>
      <c r="D28" s="1462"/>
      <c r="E28" s="1465"/>
      <c r="F28" s="1476" t="s">
        <v>77</v>
      </c>
      <c r="G28" s="1462" t="s">
        <v>74</v>
      </c>
      <c r="H28" s="1462" t="s">
        <v>78</v>
      </c>
      <c r="I28" s="1459" t="s">
        <v>75</v>
      </c>
      <c r="J28" s="1409" t="s">
        <v>79</v>
      </c>
      <c r="K28" s="1462" t="s">
        <v>81</v>
      </c>
      <c r="L28" s="1459" t="s">
        <v>80</v>
      </c>
    </row>
    <row r="29" spans="1:14" ht="13.5" thickBot="1" x14ac:dyDescent="0.25">
      <c r="A29" s="1410"/>
      <c r="B29" s="1472"/>
      <c r="C29" s="1469"/>
      <c r="D29" s="1463"/>
      <c r="E29" s="1466"/>
      <c r="F29" s="1477"/>
      <c r="G29" s="1463"/>
      <c r="H29" s="1463"/>
      <c r="I29" s="1460"/>
      <c r="J29" s="1410"/>
      <c r="K29" s="1463"/>
      <c r="L29" s="1460"/>
    </row>
    <row r="30" spans="1:14" x14ac:dyDescent="0.2">
      <c r="A30" s="665">
        <f>F3</f>
        <v>1470</v>
      </c>
      <c r="B30" s="666">
        <v>40909</v>
      </c>
      <c r="C30" s="667">
        <v>41639</v>
      </c>
      <c r="D30" s="668">
        <f>C30-B30+1</f>
        <v>731</v>
      </c>
      <c r="E30" s="669">
        <f>(A30*D30)/365</f>
        <v>2944.027397260274</v>
      </c>
      <c r="F30" s="670">
        <v>30000</v>
      </c>
      <c r="G30" s="671">
        <f>F30</f>
        <v>30000</v>
      </c>
      <c r="H30" s="672">
        <v>0.32100000000000001</v>
      </c>
      <c r="I30" s="673">
        <f>G30*H30</f>
        <v>9630</v>
      </c>
      <c r="J30" s="673">
        <f>(F30+I30)/E30</f>
        <v>13.461151902621513</v>
      </c>
      <c r="K30" s="674">
        <f>E30</f>
        <v>2944.027397260274</v>
      </c>
      <c r="L30" s="675">
        <f>J30*K30</f>
        <v>39630</v>
      </c>
    </row>
    <row r="31" spans="1:14" ht="14.25" customHeight="1" x14ac:dyDescent="0.2">
      <c r="A31" s="341"/>
      <c r="B31" s="341"/>
      <c r="C31" s="342"/>
      <c r="D31" s="342"/>
      <c r="E31" s="342"/>
      <c r="F31" s="342"/>
      <c r="G31" s="342"/>
      <c r="H31" s="342"/>
    </row>
    <row r="32" spans="1:14" ht="14.25" customHeight="1" x14ac:dyDescent="0.2"/>
    <row r="34" spans="1:14" x14ac:dyDescent="0.2">
      <c r="B34" s="567"/>
      <c r="C34" s="567"/>
      <c r="D34" s="567"/>
      <c r="E34" s="567"/>
    </row>
    <row r="35" spans="1:14" ht="14.25" customHeight="1" x14ac:dyDescent="0.2">
      <c r="B35" s="1456"/>
      <c r="C35" s="1456"/>
      <c r="D35" s="1456"/>
      <c r="E35" s="1456"/>
    </row>
    <row r="36" spans="1:14" ht="14.25" customHeight="1" x14ac:dyDescent="0.2">
      <c r="C36" s="567"/>
    </row>
    <row r="37" spans="1:14" ht="32.25" customHeight="1" x14ac:dyDescent="0.25">
      <c r="A37" s="568" t="s">
        <v>379</v>
      </c>
      <c r="B37" s="1425" t="s">
        <v>596</v>
      </c>
      <c r="C37" s="1425"/>
      <c r="D37" s="1425"/>
      <c r="E37" s="1419" t="str">
        <f>A3</f>
        <v>contratado 11</v>
      </c>
      <c r="F37" s="1420"/>
      <c r="G37" s="1426" t="s">
        <v>608</v>
      </c>
      <c r="H37" s="1427"/>
    </row>
    <row r="38" spans="1:14" ht="26.25" x14ac:dyDescent="0.25">
      <c r="A38" s="571">
        <f>H59*E11</f>
        <v>0</v>
      </c>
      <c r="B38" s="572"/>
      <c r="C38" s="572"/>
      <c r="D38" s="569" t="s">
        <v>402</v>
      </c>
      <c r="E38" s="570">
        <f>'Solicitud para cumplimentar'!D3</f>
        <v>2016</v>
      </c>
      <c r="F38" s="572"/>
      <c r="G38" s="602" t="s">
        <v>609</v>
      </c>
      <c r="H38" s="603"/>
    </row>
    <row r="39" spans="1:14" ht="43.5" customHeight="1" x14ac:dyDescent="0.25">
      <c r="A39" s="574" t="s">
        <v>380</v>
      </c>
      <c r="B39" s="572"/>
      <c r="C39" s="572"/>
      <c r="D39" s="569"/>
      <c r="E39" s="570"/>
      <c r="F39" s="572"/>
      <c r="G39" s="575" t="s">
        <v>381</v>
      </c>
      <c r="H39" s="576">
        <f>'Planificación contratos'!D14</f>
        <v>9730.7769619475694</v>
      </c>
    </row>
    <row r="40" spans="1:14" ht="18" x14ac:dyDescent="0.25">
      <c r="A40" s="571">
        <f>A38+A64+A90+A116</f>
        <v>0</v>
      </c>
      <c r="B40" s="572"/>
      <c r="C40" s="572"/>
      <c r="D40" s="569"/>
      <c r="E40" s="570"/>
      <c r="F40" s="572"/>
      <c r="G40" s="577"/>
      <c r="H40" s="578"/>
      <c r="J40" s="579"/>
      <c r="K40" s="579"/>
      <c r="L40" s="579"/>
      <c r="M40" s="579"/>
      <c r="N40" s="579"/>
    </row>
    <row r="41" spans="1:14" ht="18" customHeight="1" x14ac:dyDescent="0.2">
      <c r="A41" s="580" t="s">
        <v>611</v>
      </c>
      <c r="B41" s="580" t="s">
        <v>612</v>
      </c>
      <c r="C41" s="581" t="s">
        <v>611</v>
      </c>
      <c r="D41" s="581" t="s">
        <v>612</v>
      </c>
      <c r="E41" s="581" t="s">
        <v>611</v>
      </c>
      <c r="F41" s="581" t="s">
        <v>612</v>
      </c>
      <c r="G41" s="581" t="s">
        <v>611</v>
      </c>
      <c r="H41" s="581" t="s">
        <v>612</v>
      </c>
    </row>
    <row r="42" spans="1:14" ht="18" customHeight="1" thickBot="1" x14ac:dyDescent="0.25">
      <c r="A42" s="604"/>
      <c r="B42" s="605"/>
      <c r="C42" s="605"/>
      <c r="D42" s="605"/>
      <c r="E42" s="605"/>
      <c r="F42" s="605"/>
      <c r="G42" s="605"/>
      <c r="H42" s="605"/>
    </row>
    <row r="43" spans="1:14" ht="16.5" customHeight="1" thickBot="1" x14ac:dyDescent="0.3">
      <c r="A43" s="1411" t="s">
        <v>474</v>
      </c>
      <c r="B43" s="1412"/>
      <c r="C43" s="1411" t="s">
        <v>475</v>
      </c>
      <c r="D43" s="1412"/>
      <c r="E43" s="1411" t="s">
        <v>476</v>
      </c>
      <c r="F43" s="1412"/>
      <c r="G43" s="1411" t="s">
        <v>477</v>
      </c>
      <c r="H43" s="1421"/>
      <c r="J43" s="582"/>
    </row>
    <row r="44" spans="1:14" s="579" customFormat="1" ht="33" customHeight="1" outlineLevel="1" thickBot="1" x14ac:dyDescent="0.25">
      <c r="A44" s="583" t="s">
        <v>478</v>
      </c>
      <c r="B44" s="583" t="s">
        <v>479</v>
      </c>
      <c r="C44" s="583" t="s">
        <v>478</v>
      </c>
      <c r="D44" s="583" t="s">
        <v>479</v>
      </c>
      <c r="E44" s="583" t="s">
        <v>478</v>
      </c>
      <c r="F44" s="583" t="s">
        <v>479</v>
      </c>
      <c r="G44" s="583" t="s">
        <v>478</v>
      </c>
      <c r="H44" s="583" t="s">
        <v>479</v>
      </c>
      <c r="J44" s="548"/>
      <c r="K44" s="548"/>
      <c r="L44" s="548"/>
      <c r="M44" s="548"/>
      <c r="N44" s="548"/>
    </row>
    <row r="45" spans="1:14" ht="13.5" outlineLevel="1" x14ac:dyDescent="0.2">
      <c r="A45" s="584" t="s">
        <v>480</v>
      </c>
      <c r="B45" s="606"/>
      <c r="C45" s="584" t="s">
        <v>480</v>
      </c>
      <c r="D45" s="606"/>
      <c r="E45" s="584" t="s">
        <v>480</v>
      </c>
      <c r="F45" s="606"/>
      <c r="G45" s="584" t="s">
        <v>480</v>
      </c>
      <c r="H45" s="607"/>
    </row>
    <row r="46" spans="1:14" ht="13.5" outlineLevel="1" x14ac:dyDescent="0.2">
      <c r="A46" s="584" t="s">
        <v>481</v>
      </c>
      <c r="B46" s="606"/>
      <c r="C46" s="584" t="s">
        <v>481</v>
      </c>
      <c r="D46" s="606"/>
      <c r="E46" s="584" t="s">
        <v>481</v>
      </c>
      <c r="F46" s="606"/>
      <c r="G46" s="584" t="s">
        <v>481</v>
      </c>
      <c r="H46" s="607"/>
    </row>
    <row r="47" spans="1:14" ht="12.75" customHeight="1" outlineLevel="1" x14ac:dyDescent="0.2">
      <c r="A47" s="584" t="s">
        <v>482</v>
      </c>
      <c r="B47" s="606"/>
      <c r="C47" s="584" t="s">
        <v>482</v>
      </c>
      <c r="D47" s="606"/>
      <c r="E47" s="584" t="s">
        <v>482</v>
      </c>
      <c r="F47" s="606"/>
      <c r="G47" s="584" t="s">
        <v>482</v>
      </c>
      <c r="H47" s="607"/>
      <c r="I47" s="582"/>
    </row>
    <row r="48" spans="1:14" ht="13.5" outlineLevel="1" x14ac:dyDescent="0.2">
      <c r="A48" s="584" t="s">
        <v>483</v>
      </c>
      <c r="B48" s="606"/>
      <c r="C48" s="584" t="s">
        <v>483</v>
      </c>
      <c r="D48" s="606"/>
      <c r="E48" s="584" t="s">
        <v>483</v>
      </c>
      <c r="F48" s="606"/>
      <c r="G48" s="584" t="s">
        <v>483</v>
      </c>
      <c r="H48" s="607"/>
    </row>
    <row r="49" spans="1:8" ht="14.25" customHeight="1" outlineLevel="1" x14ac:dyDescent="0.2">
      <c r="A49" s="584" t="s">
        <v>484</v>
      </c>
      <c r="B49" s="606"/>
      <c r="C49" s="584" t="s">
        <v>484</v>
      </c>
      <c r="D49" s="606"/>
      <c r="E49" s="584" t="s">
        <v>484</v>
      </c>
      <c r="F49" s="606"/>
      <c r="G49" s="584" t="s">
        <v>484</v>
      </c>
      <c r="H49" s="607"/>
    </row>
    <row r="50" spans="1:8" ht="13.5" outlineLevel="1" x14ac:dyDescent="0.2">
      <c r="A50" s="584" t="s">
        <v>485</v>
      </c>
      <c r="B50" s="606"/>
      <c r="C50" s="584" t="s">
        <v>485</v>
      </c>
      <c r="D50" s="606"/>
      <c r="E50" s="584" t="s">
        <v>485</v>
      </c>
      <c r="F50" s="606"/>
      <c r="G50" s="584" t="s">
        <v>485</v>
      </c>
      <c r="H50" s="607"/>
    </row>
    <row r="51" spans="1:8" ht="13.5" outlineLevel="1" x14ac:dyDescent="0.2">
      <c r="A51" s="584" t="s">
        <v>486</v>
      </c>
      <c r="B51" s="606"/>
      <c r="C51" s="584" t="s">
        <v>486</v>
      </c>
      <c r="D51" s="606"/>
      <c r="E51" s="584" t="s">
        <v>486</v>
      </c>
      <c r="F51" s="606"/>
      <c r="G51" s="584" t="s">
        <v>486</v>
      </c>
      <c r="H51" s="607"/>
    </row>
    <row r="52" spans="1:8" ht="13.5" outlineLevel="1" x14ac:dyDescent="0.2">
      <c r="A52" s="584" t="s">
        <v>487</v>
      </c>
      <c r="B52" s="606"/>
      <c r="C52" s="584" t="s">
        <v>487</v>
      </c>
      <c r="D52" s="606"/>
      <c r="E52" s="584" t="s">
        <v>487</v>
      </c>
      <c r="F52" s="606"/>
      <c r="G52" s="584" t="s">
        <v>487</v>
      </c>
      <c r="H52" s="607"/>
    </row>
    <row r="53" spans="1:8" ht="13.5" outlineLevel="1" x14ac:dyDescent="0.2">
      <c r="A53" s="584" t="s">
        <v>488</v>
      </c>
      <c r="B53" s="606"/>
      <c r="C53" s="584" t="s">
        <v>488</v>
      </c>
      <c r="D53" s="606"/>
      <c r="E53" s="584" t="s">
        <v>488</v>
      </c>
      <c r="F53" s="606"/>
      <c r="G53" s="584" t="s">
        <v>488</v>
      </c>
      <c r="H53" s="607"/>
    </row>
    <row r="54" spans="1:8" ht="13.5" outlineLevel="1" x14ac:dyDescent="0.2">
      <c r="A54" s="584" t="s">
        <v>489</v>
      </c>
      <c r="B54" s="606"/>
      <c r="C54" s="584" t="s">
        <v>489</v>
      </c>
      <c r="D54" s="606"/>
      <c r="E54" s="584" t="s">
        <v>489</v>
      </c>
      <c r="F54" s="606"/>
      <c r="G54" s="584" t="s">
        <v>489</v>
      </c>
      <c r="H54" s="607"/>
    </row>
    <row r="55" spans="1:8" ht="13.5" outlineLevel="1" x14ac:dyDescent="0.2">
      <c r="A55" s="584" t="s">
        <v>490</v>
      </c>
      <c r="B55" s="606"/>
      <c r="C55" s="584" t="s">
        <v>490</v>
      </c>
      <c r="D55" s="606"/>
      <c r="E55" s="584" t="s">
        <v>490</v>
      </c>
      <c r="F55" s="606"/>
      <c r="G55" s="584" t="s">
        <v>490</v>
      </c>
      <c r="H55" s="607"/>
    </row>
    <row r="56" spans="1:8" ht="13.5" outlineLevel="1" x14ac:dyDescent="0.2">
      <c r="A56" s="584" t="s">
        <v>491</v>
      </c>
      <c r="B56" s="606"/>
      <c r="C56" s="584" t="s">
        <v>491</v>
      </c>
      <c r="D56" s="606"/>
      <c r="E56" s="584" t="s">
        <v>491</v>
      </c>
      <c r="F56" s="606"/>
      <c r="G56" s="584" t="s">
        <v>491</v>
      </c>
      <c r="H56" s="607"/>
    </row>
    <row r="57" spans="1:8" ht="13.5" outlineLevel="1" x14ac:dyDescent="0.2">
      <c r="A57" s="584" t="s">
        <v>492</v>
      </c>
      <c r="B57" s="606"/>
      <c r="C57" s="584" t="s">
        <v>492</v>
      </c>
      <c r="D57" s="606"/>
      <c r="E57" s="584" t="s">
        <v>492</v>
      </c>
      <c r="F57" s="606"/>
      <c r="G57" s="584" t="s">
        <v>492</v>
      </c>
      <c r="H57" s="607"/>
    </row>
    <row r="58" spans="1:8" ht="14.25" thickBot="1" x14ac:dyDescent="0.3">
      <c r="A58" s="585" t="s">
        <v>493</v>
      </c>
      <c r="B58" s="586">
        <f>SUM(B45:B57)</f>
        <v>0</v>
      </c>
      <c r="C58" s="585" t="s">
        <v>493</v>
      </c>
      <c r="D58" s="586">
        <f>SUM(D45:D57)</f>
        <v>0</v>
      </c>
      <c r="E58" s="585" t="s">
        <v>493</v>
      </c>
      <c r="F58" s="586">
        <f>SUM(F45:F57)</f>
        <v>0</v>
      </c>
      <c r="G58" s="585" t="s">
        <v>493</v>
      </c>
      <c r="H58" s="587">
        <f>SUM(H45:H57)</f>
        <v>0</v>
      </c>
    </row>
    <row r="59" spans="1:8" ht="14.25" customHeight="1" thickBot="1" x14ac:dyDescent="0.3">
      <c r="A59" s="1435" t="s">
        <v>494</v>
      </c>
      <c r="B59" s="1436"/>
      <c r="C59" s="1436"/>
      <c r="D59" s="1436"/>
      <c r="E59" s="1436"/>
      <c r="F59" s="1436"/>
      <c r="G59" s="1437"/>
      <c r="H59" s="588">
        <f>IF((B58+D58+F58+H58)&gt;$F$3,"Demasiadas horas asignadas",(B58+D58+F58+H58))</f>
        <v>0</v>
      </c>
    </row>
    <row r="61" spans="1:8" ht="16.5" customHeight="1" x14ac:dyDescent="0.2"/>
    <row r="62" spans="1:8" x14ac:dyDescent="0.2">
      <c r="H62" s="589"/>
    </row>
    <row r="63" spans="1:8" ht="32.25" customHeight="1" x14ac:dyDescent="0.25">
      <c r="A63" s="568" t="s">
        <v>379</v>
      </c>
      <c r="B63" s="1425" t="s">
        <v>596</v>
      </c>
      <c r="C63" s="1425"/>
      <c r="D63" s="1425"/>
      <c r="E63" s="1419" t="str">
        <f>A3</f>
        <v>contratado 11</v>
      </c>
      <c r="F63" s="1420"/>
      <c r="G63" s="1426" t="s">
        <v>608</v>
      </c>
      <c r="H63" s="1427"/>
    </row>
    <row r="64" spans="1:8" ht="26.25" x14ac:dyDescent="0.25">
      <c r="A64" s="571">
        <f>H85*E11</f>
        <v>0</v>
      </c>
      <c r="B64" s="572"/>
      <c r="C64" s="572"/>
      <c r="D64" s="569" t="s">
        <v>402</v>
      </c>
      <c r="E64" s="570">
        <f>E38+1</f>
        <v>2017</v>
      </c>
      <c r="F64" s="572"/>
      <c r="G64" s="602" t="s">
        <v>609</v>
      </c>
      <c r="H64" s="603"/>
    </row>
    <row r="65" spans="1:8" ht="44.25" customHeight="1" x14ac:dyDescent="0.25">
      <c r="A65" s="574" t="s">
        <v>380</v>
      </c>
      <c r="B65" s="572"/>
      <c r="C65" s="572"/>
      <c r="D65" s="569"/>
      <c r="E65" s="570"/>
      <c r="F65" s="572"/>
      <c r="G65" s="575" t="s">
        <v>381</v>
      </c>
      <c r="H65" s="576">
        <f>'Planificación contratos'!D15</f>
        <v>1673.6606270415141</v>
      </c>
    </row>
    <row r="66" spans="1:8" ht="18" x14ac:dyDescent="0.25">
      <c r="A66" s="571">
        <f>$A$40</f>
        <v>0</v>
      </c>
      <c r="B66" s="572"/>
      <c r="C66" s="572"/>
      <c r="D66" s="569"/>
      <c r="E66" s="570"/>
      <c r="F66" s="572"/>
      <c r="G66" s="577"/>
      <c r="H66" s="578"/>
    </row>
    <row r="67" spans="1:8" ht="17.25" customHeight="1" x14ac:dyDescent="0.2">
      <c r="A67" s="590" t="s">
        <v>611</v>
      </c>
      <c r="B67" s="590" t="s">
        <v>612</v>
      </c>
      <c r="C67" s="553" t="s">
        <v>611</v>
      </c>
      <c r="D67" s="553" t="s">
        <v>612</v>
      </c>
      <c r="E67" s="553" t="s">
        <v>611</v>
      </c>
      <c r="F67" s="553" t="s">
        <v>612</v>
      </c>
      <c r="G67" s="553" t="s">
        <v>611</v>
      </c>
      <c r="H67" s="553" t="s">
        <v>612</v>
      </c>
    </row>
    <row r="68" spans="1:8" ht="17.25" customHeight="1" thickBot="1" x14ac:dyDescent="0.25">
      <c r="A68" s="604"/>
      <c r="B68" s="605"/>
      <c r="C68" s="605"/>
      <c r="D68" s="605"/>
      <c r="E68" s="605"/>
      <c r="F68" s="605"/>
      <c r="G68" s="605"/>
      <c r="H68" s="605"/>
    </row>
    <row r="69" spans="1:8" ht="16.5" thickBot="1" x14ac:dyDescent="0.3">
      <c r="A69" s="1411" t="s">
        <v>474</v>
      </c>
      <c r="B69" s="1412"/>
      <c r="C69" s="1411" t="s">
        <v>475</v>
      </c>
      <c r="D69" s="1412"/>
      <c r="E69" s="1411" t="s">
        <v>476</v>
      </c>
      <c r="F69" s="1412"/>
      <c r="G69" s="1411" t="s">
        <v>477</v>
      </c>
      <c r="H69" s="1421"/>
    </row>
    <row r="70" spans="1:8" ht="13.5" outlineLevel="1" thickBot="1" x14ac:dyDescent="0.25">
      <c r="A70" s="583" t="s">
        <v>478</v>
      </c>
      <c r="B70" s="583" t="s">
        <v>479</v>
      </c>
      <c r="C70" s="583" t="s">
        <v>478</v>
      </c>
      <c r="D70" s="583" t="s">
        <v>479</v>
      </c>
      <c r="E70" s="583" t="s">
        <v>478</v>
      </c>
      <c r="F70" s="583" t="s">
        <v>479</v>
      </c>
      <c r="G70" s="583" t="s">
        <v>478</v>
      </c>
      <c r="H70" s="583" t="s">
        <v>479</v>
      </c>
    </row>
    <row r="71" spans="1:8" ht="13.5" outlineLevel="1" x14ac:dyDescent="0.2">
      <c r="A71" s="584" t="s">
        <v>480</v>
      </c>
      <c r="B71" s="606"/>
      <c r="C71" s="584" t="s">
        <v>480</v>
      </c>
      <c r="D71" s="606"/>
      <c r="E71" s="584" t="s">
        <v>480</v>
      </c>
      <c r="F71" s="606"/>
      <c r="G71" s="584" t="s">
        <v>480</v>
      </c>
      <c r="H71" s="607"/>
    </row>
    <row r="72" spans="1:8" ht="13.5" outlineLevel="1" x14ac:dyDescent="0.2">
      <c r="A72" s="584" t="s">
        <v>481</v>
      </c>
      <c r="B72" s="606"/>
      <c r="C72" s="584" t="s">
        <v>481</v>
      </c>
      <c r="D72" s="606"/>
      <c r="E72" s="584" t="s">
        <v>481</v>
      </c>
      <c r="F72" s="606"/>
      <c r="G72" s="584" t="s">
        <v>481</v>
      </c>
      <c r="H72" s="607"/>
    </row>
    <row r="73" spans="1:8" ht="13.5" outlineLevel="1" x14ac:dyDescent="0.2">
      <c r="A73" s="584" t="s">
        <v>482</v>
      </c>
      <c r="B73" s="606"/>
      <c r="C73" s="584" t="s">
        <v>482</v>
      </c>
      <c r="D73" s="606"/>
      <c r="E73" s="584" t="s">
        <v>482</v>
      </c>
      <c r="F73" s="606"/>
      <c r="G73" s="584" t="s">
        <v>482</v>
      </c>
      <c r="H73" s="607"/>
    </row>
    <row r="74" spans="1:8" ht="13.5" outlineLevel="1" x14ac:dyDescent="0.2">
      <c r="A74" s="584" t="s">
        <v>483</v>
      </c>
      <c r="B74" s="606"/>
      <c r="C74" s="584" t="s">
        <v>483</v>
      </c>
      <c r="D74" s="606"/>
      <c r="E74" s="584" t="s">
        <v>483</v>
      </c>
      <c r="F74" s="606"/>
      <c r="G74" s="584" t="s">
        <v>483</v>
      </c>
      <c r="H74" s="607"/>
    </row>
    <row r="75" spans="1:8" ht="13.5" outlineLevel="1" x14ac:dyDescent="0.2">
      <c r="A75" s="584" t="s">
        <v>484</v>
      </c>
      <c r="B75" s="606"/>
      <c r="C75" s="584" t="s">
        <v>484</v>
      </c>
      <c r="D75" s="606"/>
      <c r="E75" s="584" t="s">
        <v>484</v>
      </c>
      <c r="F75" s="606"/>
      <c r="G75" s="584" t="s">
        <v>484</v>
      </c>
      <c r="H75" s="607"/>
    </row>
    <row r="76" spans="1:8" ht="13.5" outlineLevel="1" x14ac:dyDescent="0.2">
      <c r="A76" s="584" t="s">
        <v>485</v>
      </c>
      <c r="B76" s="606"/>
      <c r="C76" s="584" t="s">
        <v>485</v>
      </c>
      <c r="D76" s="606"/>
      <c r="E76" s="584" t="s">
        <v>485</v>
      </c>
      <c r="F76" s="606"/>
      <c r="G76" s="584" t="s">
        <v>485</v>
      </c>
      <c r="H76" s="607"/>
    </row>
    <row r="77" spans="1:8" ht="13.5" outlineLevel="1" x14ac:dyDescent="0.2">
      <c r="A77" s="584" t="s">
        <v>486</v>
      </c>
      <c r="B77" s="606"/>
      <c r="C77" s="584" t="s">
        <v>486</v>
      </c>
      <c r="D77" s="606"/>
      <c r="E77" s="584" t="s">
        <v>486</v>
      </c>
      <c r="F77" s="606"/>
      <c r="G77" s="584" t="s">
        <v>486</v>
      </c>
      <c r="H77" s="607"/>
    </row>
    <row r="78" spans="1:8" ht="13.5" outlineLevel="1" x14ac:dyDescent="0.2">
      <c r="A78" s="584" t="s">
        <v>487</v>
      </c>
      <c r="B78" s="606"/>
      <c r="C78" s="584" t="s">
        <v>487</v>
      </c>
      <c r="D78" s="606"/>
      <c r="E78" s="584" t="s">
        <v>487</v>
      </c>
      <c r="F78" s="606"/>
      <c r="G78" s="584" t="s">
        <v>487</v>
      </c>
      <c r="H78" s="607"/>
    </row>
    <row r="79" spans="1:8" ht="13.5" outlineLevel="1" x14ac:dyDescent="0.2">
      <c r="A79" s="584" t="s">
        <v>488</v>
      </c>
      <c r="B79" s="606"/>
      <c r="C79" s="584" t="s">
        <v>488</v>
      </c>
      <c r="D79" s="606"/>
      <c r="E79" s="584" t="s">
        <v>488</v>
      </c>
      <c r="F79" s="606"/>
      <c r="G79" s="584" t="s">
        <v>488</v>
      </c>
      <c r="H79" s="607"/>
    </row>
    <row r="80" spans="1:8" ht="13.5" outlineLevel="1" x14ac:dyDescent="0.2">
      <c r="A80" s="584" t="s">
        <v>489</v>
      </c>
      <c r="B80" s="606"/>
      <c r="C80" s="584" t="s">
        <v>489</v>
      </c>
      <c r="D80" s="606"/>
      <c r="E80" s="584" t="s">
        <v>489</v>
      </c>
      <c r="F80" s="606"/>
      <c r="G80" s="584" t="s">
        <v>489</v>
      </c>
      <c r="H80" s="607"/>
    </row>
    <row r="81" spans="1:8" ht="13.5" outlineLevel="1" x14ac:dyDescent="0.2">
      <c r="A81" s="584" t="s">
        <v>490</v>
      </c>
      <c r="B81" s="606"/>
      <c r="C81" s="584" t="s">
        <v>490</v>
      </c>
      <c r="D81" s="606"/>
      <c r="E81" s="584" t="s">
        <v>490</v>
      </c>
      <c r="F81" s="606"/>
      <c r="G81" s="584" t="s">
        <v>490</v>
      </c>
      <c r="H81" s="607"/>
    </row>
    <row r="82" spans="1:8" ht="13.5" outlineLevel="1" x14ac:dyDescent="0.2">
      <c r="A82" s="584" t="s">
        <v>491</v>
      </c>
      <c r="B82" s="606"/>
      <c r="C82" s="584" t="s">
        <v>491</v>
      </c>
      <c r="D82" s="606"/>
      <c r="E82" s="584" t="s">
        <v>491</v>
      </c>
      <c r="F82" s="606"/>
      <c r="G82" s="584" t="s">
        <v>491</v>
      </c>
      <c r="H82" s="607"/>
    </row>
    <row r="83" spans="1:8" ht="13.5" outlineLevel="1" x14ac:dyDescent="0.2">
      <c r="A83" s="584" t="s">
        <v>492</v>
      </c>
      <c r="B83" s="606"/>
      <c r="C83" s="584" t="s">
        <v>492</v>
      </c>
      <c r="D83" s="606"/>
      <c r="E83" s="584" t="s">
        <v>492</v>
      </c>
      <c r="F83" s="606"/>
      <c r="G83" s="584" t="s">
        <v>492</v>
      </c>
      <c r="H83" s="607"/>
    </row>
    <row r="84" spans="1:8" ht="14.25" thickBot="1" x14ac:dyDescent="0.3">
      <c r="A84" s="585" t="s">
        <v>493</v>
      </c>
      <c r="B84" s="586">
        <f>SUM(B71:B83)</f>
        <v>0</v>
      </c>
      <c r="C84" s="585" t="s">
        <v>493</v>
      </c>
      <c r="D84" s="586">
        <f>SUM(D71:D83)</f>
        <v>0</v>
      </c>
      <c r="E84" s="585" t="s">
        <v>493</v>
      </c>
      <c r="F84" s="586">
        <f>SUM(F71:F83)</f>
        <v>0</v>
      </c>
      <c r="G84" s="585" t="s">
        <v>493</v>
      </c>
      <c r="H84" s="587">
        <f>SUM(H71:H83)</f>
        <v>0</v>
      </c>
    </row>
    <row r="85" spans="1:8" ht="14.25" thickBot="1" x14ac:dyDescent="0.3">
      <c r="A85" s="1435" t="s">
        <v>494</v>
      </c>
      <c r="B85" s="1436"/>
      <c r="C85" s="1436"/>
      <c r="D85" s="1436"/>
      <c r="E85" s="1436"/>
      <c r="F85" s="1436"/>
      <c r="G85" s="1437"/>
      <c r="H85" s="588">
        <f>IF((B84+D84+F84+H84)&gt;$F$3,"Demasiadas horas asignadas",(B84+D84+F84+H84))</f>
        <v>0</v>
      </c>
    </row>
    <row r="89" spans="1:8" ht="32.25" customHeight="1" x14ac:dyDescent="0.25">
      <c r="A89" s="568" t="s">
        <v>379</v>
      </c>
      <c r="B89" s="1425" t="s">
        <v>596</v>
      </c>
      <c r="C89" s="1425"/>
      <c r="D89" s="1425"/>
      <c r="E89" s="1419" t="str">
        <f>A3</f>
        <v>contratado 11</v>
      </c>
      <c r="F89" s="1420"/>
      <c r="G89" s="1426" t="s">
        <v>608</v>
      </c>
      <c r="H89" s="1427"/>
    </row>
    <row r="90" spans="1:8" ht="26.25" x14ac:dyDescent="0.25">
      <c r="A90" s="571">
        <f>H111*E11</f>
        <v>0</v>
      </c>
      <c r="B90" s="572"/>
      <c r="C90" s="572"/>
      <c r="D90" s="569" t="s">
        <v>402</v>
      </c>
      <c r="E90" s="570">
        <f>E64+1</f>
        <v>2018</v>
      </c>
      <c r="F90" s="572"/>
      <c r="G90" s="602" t="s">
        <v>609</v>
      </c>
      <c r="H90" s="603"/>
    </row>
    <row r="91" spans="1:8" ht="44.25" customHeight="1" x14ac:dyDescent="0.25">
      <c r="A91" s="574" t="s">
        <v>380</v>
      </c>
      <c r="B91" s="572"/>
      <c r="C91" s="572"/>
      <c r="D91" s="569"/>
      <c r="E91" s="570"/>
      <c r="F91" s="572"/>
      <c r="G91" s="575" t="s">
        <v>381</v>
      </c>
      <c r="H91" s="576">
        <f>'Planificación contratos'!D16</f>
        <v>23192.330885842708</v>
      </c>
    </row>
    <row r="92" spans="1:8" ht="18" x14ac:dyDescent="0.25">
      <c r="A92" s="571">
        <f>$A$40</f>
        <v>0</v>
      </c>
      <c r="B92" s="572"/>
      <c r="C92" s="572"/>
      <c r="D92" s="569"/>
      <c r="E92" s="570"/>
      <c r="F92" s="572"/>
      <c r="G92" s="577"/>
      <c r="H92" s="578"/>
    </row>
    <row r="93" spans="1:8" ht="16.5" customHeight="1" x14ac:dyDescent="0.2">
      <c r="A93" s="590" t="s">
        <v>611</v>
      </c>
      <c r="B93" s="590" t="s">
        <v>612</v>
      </c>
      <c r="C93" s="553" t="s">
        <v>611</v>
      </c>
      <c r="D93" s="553" t="s">
        <v>612</v>
      </c>
      <c r="E93" s="553" t="s">
        <v>611</v>
      </c>
      <c r="F93" s="553" t="s">
        <v>612</v>
      </c>
      <c r="G93" s="553" t="s">
        <v>611</v>
      </c>
      <c r="H93" s="553" t="s">
        <v>612</v>
      </c>
    </row>
    <row r="94" spans="1:8" ht="16.5" customHeight="1" thickBot="1" x14ac:dyDescent="0.25">
      <c r="A94" s="604"/>
      <c r="B94" s="605"/>
      <c r="C94" s="605"/>
      <c r="D94" s="605"/>
      <c r="E94" s="605"/>
      <c r="F94" s="605"/>
      <c r="G94" s="605"/>
      <c r="H94" s="605"/>
    </row>
    <row r="95" spans="1:8" ht="16.5" thickBot="1" x14ac:dyDescent="0.3">
      <c r="A95" s="1411" t="s">
        <v>474</v>
      </c>
      <c r="B95" s="1412"/>
      <c r="C95" s="1411" t="s">
        <v>475</v>
      </c>
      <c r="D95" s="1412"/>
      <c r="E95" s="1411" t="s">
        <v>476</v>
      </c>
      <c r="F95" s="1412"/>
      <c r="G95" s="1411" t="s">
        <v>477</v>
      </c>
      <c r="H95" s="1421"/>
    </row>
    <row r="96" spans="1:8" ht="13.5" customHeight="1" outlineLevel="1" thickBot="1" x14ac:dyDescent="0.25">
      <c r="A96" s="583" t="s">
        <v>478</v>
      </c>
      <c r="B96" s="583" t="s">
        <v>479</v>
      </c>
      <c r="C96" s="583" t="s">
        <v>478</v>
      </c>
      <c r="D96" s="583" t="s">
        <v>479</v>
      </c>
      <c r="E96" s="583" t="s">
        <v>478</v>
      </c>
      <c r="F96" s="583" t="s">
        <v>479</v>
      </c>
      <c r="G96" s="583" t="s">
        <v>478</v>
      </c>
      <c r="H96" s="583" t="s">
        <v>479</v>
      </c>
    </row>
    <row r="97" spans="1:8" ht="13.5" customHeight="1" outlineLevel="1" x14ac:dyDescent="0.2">
      <c r="A97" s="584" t="s">
        <v>480</v>
      </c>
      <c r="B97" s="606"/>
      <c r="C97" s="584" t="s">
        <v>480</v>
      </c>
      <c r="D97" s="606"/>
      <c r="E97" s="584" t="s">
        <v>480</v>
      </c>
      <c r="F97" s="606"/>
      <c r="G97" s="584" t="s">
        <v>480</v>
      </c>
      <c r="H97" s="607"/>
    </row>
    <row r="98" spans="1:8" ht="13.5" customHeight="1" outlineLevel="1" x14ac:dyDescent="0.2">
      <c r="A98" s="584" t="s">
        <v>481</v>
      </c>
      <c r="B98" s="606"/>
      <c r="C98" s="584" t="s">
        <v>481</v>
      </c>
      <c r="D98" s="606"/>
      <c r="E98" s="584" t="s">
        <v>481</v>
      </c>
      <c r="F98" s="606"/>
      <c r="G98" s="584" t="s">
        <v>481</v>
      </c>
      <c r="H98" s="607"/>
    </row>
    <row r="99" spans="1:8" ht="13.5" customHeight="1" outlineLevel="1" x14ac:dyDescent="0.2">
      <c r="A99" s="584" t="s">
        <v>482</v>
      </c>
      <c r="B99" s="606"/>
      <c r="C99" s="584" t="s">
        <v>482</v>
      </c>
      <c r="D99" s="606"/>
      <c r="E99" s="584" t="s">
        <v>482</v>
      </c>
      <c r="F99" s="606"/>
      <c r="G99" s="584" t="s">
        <v>482</v>
      </c>
      <c r="H99" s="607"/>
    </row>
    <row r="100" spans="1:8" ht="13.5" customHeight="1" outlineLevel="1" x14ac:dyDescent="0.2">
      <c r="A100" s="584" t="s">
        <v>483</v>
      </c>
      <c r="B100" s="606"/>
      <c r="C100" s="584" t="s">
        <v>483</v>
      </c>
      <c r="D100" s="606"/>
      <c r="E100" s="584" t="s">
        <v>483</v>
      </c>
      <c r="F100" s="606"/>
      <c r="G100" s="584" t="s">
        <v>483</v>
      </c>
      <c r="H100" s="607"/>
    </row>
    <row r="101" spans="1:8" ht="13.5" customHeight="1" outlineLevel="1" x14ac:dyDescent="0.2">
      <c r="A101" s="584" t="s">
        <v>484</v>
      </c>
      <c r="B101" s="606"/>
      <c r="C101" s="584" t="s">
        <v>484</v>
      </c>
      <c r="D101" s="606"/>
      <c r="E101" s="584" t="s">
        <v>484</v>
      </c>
      <c r="F101" s="606"/>
      <c r="G101" s="584" t="s">
        <v>484</v>
      </c>
      <c r="H101" s="607"/>
    </row>
    <row r="102" spans="1:8" ht="13.5" customHeight="1" outlineLevel="1" x14ac:dyDescent="0.2">
      <c r="A102" s="584" t="s">
        <v>485</v>
      </c>
      <c r="B102" s="606"/>
      <c r="C102" s="584" t="s">
        <v>485</v>
      </c>
      <c r="D102" s="606"/>
      <c r="E102" s="584" t="s">
        <v>485</v>
      </c>
      <c r="F102" s="606"/>
      <c r="G102" s="584" t="s">
        <v>485</v>
      </c>
      <c r="H102" s="607"/>
    </row>
    <row r="103" spans="1:8" ht="13.5" customHeight="1" outlineLevel="1" x14ac:dyDescent="0.2">
      <c r="A103" s="584" t="s">
        <v>486</v>
      </c>
      <c r="B103" s="606"/>
      <c r="C103" s="584" t="s">
        <v>486</v>
      </c>
      <c r="D103" s="606"/>
      <c r="E103" s="584" t="s">
        <v>486</v>
      </c>
      <c r="F103" s="606"/>
      <c r="G103" s="584" t="s">
        <v>486</v>
      </c>
      <c r="H103" s="607"/>
    </row>
    <row r="104" spans="1:8" ht="13.5" customHeight="1" outlineLevel="1" x14ac:dyDescent="0.2">
      <c r="A104" s="584" t="s">
        <v>487</v>
      </c>
      <c r="B104" s="606"/>
      <c r="C104" s="584" t="s">
        <v>487</v>
      </c>
      <c r="D104" s="606"/>
      <c r="E104" s="584" t="s">
        <v>487</v>
      </c>
      <c r="F104" s="606"/>
      <c r="G104" s="584" t="s">
        <v>487</v>
      </c>
      <c r="H104" s="607"/>
    </row>
    <row r="105" spans="1:8" ht="13.5" customHeight="1" outlineLevel="1" x14ac:dyDescent="0.2">
      <c r="A105" s="584" t="s">
        <v>488</v>
      </c>
      <c r="B105" s="606"/>
      <c r="C105" s="584" t="s">
        <v>488</v>
      </c>
      <c r="D105" s="606"/>
      <c r="E105" s="584" t="s">
        <v>488</v>
      </c>
      <c r="F105" s="606"/>
      <c r="G105" s="584" t="s">
        <v>488</v>
      </c>
      <c r="H105" s="607"/>
    </row>
    <row r="106" spans="1:8" ht="13.5" customHeight="1" outlineLevel="1" x14ac:dyDescent="0.2">
      <c r="A106" s="584" t="s">
        <v>489</v>
      </c>
      <c r="B106" s="606"/>
      <c r="C106" s="584" t="s">
        <v>489</v>
      </c>
      <c r="D106" s="606"/>
      <c r="E106" s="584" t="s">
        <v>489</v>
      </c>
      <c r="F106" s="606"/>
      <c r="G106" s="584" t="s">
        <v>489</v>
      </c>
      <c r="H106" s="607"/>
    </row>
    <row r="107" spans="1:8" ht="13.5" customHeight="1" outlineLevel="1" x14ac:dyDescent="0.2">
      <c r="A107" s="584" t="s">
        <v>490</v>
      </c>
      <c r="B107" s="606"/>
      <c r="C107" s="584" t="s">
        <v>490</v>
      </c>
      <c r="D107" s="606"/>
      <c r="E107" s="584" t="s">
        <v>490</v>
      </c>
      <c r="F107" s="606"/>
      <c r="G107" s="584" t="s">
        <v>490</v>
      </c>
      <c r="H107" s="607"/>
    </row>
    <row r="108" spans="1:8" ht="13.5" customHeight="1" outlineLevel="1" x14ac:dyDescent="0.2">
      <c r="A108" s="584" t="s">
        <v>491</v>
      </c>
      <c r="B108" s="606"/>
      <c r="C108" s="584" t="s">
        <v>491</v>
      </c>
      <c r="D108" s="606"/>
      <c r="E108" s="584" t="s">
        <v>491</v>
      </c>
      <c r="F108" s="606"/>
      <c r="G108" s="584" t="s">
        <v>491</v>
      </c>
      <c r="H108" s="607"/>
    </row>
    <row r="109" spans="1:8" ht="13.5" customHeight="1" outlineLevel="1" x14ac:dyDescent="0.2">
      <c r="A109" s="584" t="s">
        <v>492</v>
      </c>
      <c r="B109" s="606"/>
      <c r="C109" s="584" t="s">
        <v>492</v>
      </c>
      <c r="D109" s="606"/>
      <c r="E109" s="584" t="s">
        <v>492</v>
      </c>
      <c r="F109" s="606"/>
      <c r="G109" s="584" t="s">
        <v>492</v>
      </c>
      <c r="H109" s="607"/>
    </row>
    <row r="110" spans="1:8" ht="14.25" thickBot="1" x14ac:dyDescent="0.3">
      <c r="A110" s="585" t="s">
        <v>493</v>
      </c>
      <c r="B110" s="586">
        <f>SUM(B97:B109)</f>
        <v>0</v>
      </c>
      <c r="C110" s="585" t="s">
        <v>493</v>
      </c>
      <c r="D110" s="586">
        <f>SUM(D97:D109)</f>
        <v>0</v>
      </c>
      <c r="E110" s="585" t="s">
        <v>493</v>
      </c>
      <c r="F110" s="586">
        <f>SUM(F97:F109)</f>
        <v>0</v>
      </c>
      <c r="G110" s="585" t="s">
        <v>493</v>
      </c>
      <c r="H110" s="587">
        <f>SUM(H97:H109)</f>
        <v>0</v>
      </c>
    </row>
    <row r="111" spans="1:8" ht="14.25" thickBot="1" x14ac:dyDescent="0.3">
      <c r="A111" s="1435" t="s">
        <v>494</v>
      </c>
      <c r="B111" s="1436"/>
      <c r="C111" s="1436"/>
      <c r="D111" s="1436"/>
      <c r="E111" s="1436"/>
      <c r="F111" s="1436"/>
      <c r="G111" s="1437"/>
      <c r="H111" s="588">
        <f>IF((B110+D110+F110+H110)&gt;$F$3,"Demasiadas horas asignadas",(B110+D110+F110+H110))</f>
        <v>0</v>
      </c>
    </row>
    <row r="115" spans="1:8" ht="32.25" customHeight="1" x14ac:dyDescent="0.25">
      <c r="A115" s="568" t="s">
        <v>379</v>
      </c>
      <c r="B115" s="1425" t="s">
        <v>596</v>
      </c>
      <c r="C115" s="1425"/>
      <c r="D115" s="1425"/>
      <c r="E115" s="1419" t="str">
        <f>A3</f>
        <v>contratado 11</v>
      </c>
      <c r="F115" s="1420"/>
      <c r="G115" s="1426" t="s">
        <v>608</v>
      </c>
      <c r="H115" s="1427"/>
    </row>
    <row r="116" spans="1:8" ht="26.25" x14ac:dyDescent="0.25">
      <c r="A116" s="571">
        <f>H137*E11</f>
        <v>0</v>
      </c>
      <c r="B116" s="572"/>
      <c r="C116" s="572"/>
      <c r="D116" s="569" t="s">
        <v>402</v>
      </c>
      <c r="E116" s="570">
        <f>E90+1</f>
        <v>2019</v>
      </c>
      <c r="F116" s="570"/>
      <c r="G116" s="602" t="s">
        <v>609</v>
      </c>
      <c r="H116" s="603"/>
    </row>
    <row r="117" spans="1:8" ht="44.25" customHeight="1" x14ac:dyDescent="0.25">
      <c r="A117" s="574" t="s">
        <v>380</v>
      </c>
      <c r="B117" s="572"/>
      <c r="C117" s="572"/>
      <c r="D117" s="569"/>
      <c r="E117" s="570"/>
      <c r="F117" s="570"/>
      <c r="G117" s="575" t="s">
        <v>381</v>
      </c>
      <c r="H117" s="576">
        <f>'Planificación contratos'!D17</f>
        <v>20923.107847790277</v>
      </c>
    </row>
    <row r="118" spans="1:8" ht="18" x14ac:dyDescent="0.25">
      <c r="A118" s="571">
        <f>$A$40</f>
        <v>0</v>
      </c>
      <c r="B118" s="572"/>
      <c r="C118" s="572"/>
      <c r="D118" s="569"/>
      <c r="E118" s="570"/>
      <c r="F118" s="570"/>
      <c r="G118" s="577"/>
      <c r="H118" s="578"/>
    </row>
    <row r="119" spans="1:8" ht="16.5" customHeight="1" x14ac:dyDescent="0.2">
      <c r="A119" s="590" t="s">
        <v>611</v>
      </c>
      <c r="B119" s="590" t="s">
        <v>612</v>
      </c>
      <c r="C119" s="553" t="s">
        <v>611</v>
      </c>
      <c r="D119" s="553" t="s">
        <v>612</v>
      </c>
      <c r="E119" s="553" t="s">
        <v>611</v>
      </c>
      <c r="F119" s="553" t="s">
        <v>612</v>
      </c>
      <c r="G119" s="553" t="s">
        <v>611</v>
      </c>
      <c r="H119" s="553" t="s">
        <v>612</v>
      </c>
    </row>
    <row r="120" spans="1:8" ht="16.5" customHeight="1" thickBot="1" x14ac:dyDescent="0.25">
      <c r="A120" s="604"/>
      <c r="B120" s="605"/>
      <c r="C120" s="605"/>
      <c r="D120" s="605"/>
      <c r="E120" s="605"/>
      <c r="F120" s="605"/>
      <c r="G120" s="605"/>
      <c r="H120" s="605"/>
    </row>
    <row r="121" spans="1:8" ht="16.5" thickBot="1" x14ac:dyDescent="0.3">
      <c r="A121" s="1411" t="s">
        <v>474</v>
      </c>
      <c r="B121" s="1412"/>
      <c r="C121" s="1411" t="s">
        <v>475</v>
      </c>
      <c r="D121" s="1412"/>
      <c r="E121" s="1411" t="s">
        <v>476</v>
      </c>
      <c r="F121" s="1412"/>
      <c r="G121" s="1411" t="s">
        <v>477</v>
      </c>
      <c r="H121" s="1421"/>
    </row>
    <row r="122" spans="1:8" ht="13.5" outlineLevel="1" thickBot="1" x14ac:dyDescent="0.25">
      <c r="A122" s="583" t="s">
        <v>478</v>
      </c>
      <c r="B122" s="583" t="s">
        <v>479</v>
      </c>
      <c r="C122" s="583" t="s">
        <v>478</v>
      </c>
      <c r="D122" s="583" t="s">
        <v>479</v>
      </c>
      <c r="E122" s="583" t="s">
        <v>478</v>
      </c>
      <c r="F122" s="583" t="s">
        <v>479</v>
      </c>
      <c r="G122" s="583" t="s">
        <v>478</v>
      </c>
      <c r="H122" s="583" t="s">
        <v>479</v>
      </c>
    </row>
    <row r="123" spans="1:8" ht="13.5" outlineLevel="1" x14ac:dyDescent="0.2">
      <c r="A123" s="584" t="s">
        <v>480</v>
      </c>
      <c r="B123" s="606"/>
      <c r="C123" s="584" t="s">
        <v>480</v>
      </c>
      <c r="D123" s="606"/>
      <c r="E123" s="584" t="s">
        <v>480</v>
      </c>
      <c r="F123" s="606"/>
      <c r="G123" s="584" t="s">
        <v>480</v>
      </c>
      <c r="H123" s="607"/>
    </row>
    <row r="124" spans="1:8" ht="13.5" outlineLevel="1" x14ac:dyDescent="0.2">
      <c r="A124" s="584" t="s">
        <v>481</v>
      </c>
      <c r="B124" s="606"/>
      <c r="C124" s="584" t="s">
        <v>481</v>
      </c>
      <c r="D124" s="606"/>
      <c r="E124" s="584" t="s">
        <v>481</v>
      </c>
      <c r="F124" s="606"/>
      <c r="G124" s="584" t="s">
        <v>481</v>
      </c>
      <c r="H124" s="607"/>
    </row>
    <row r="125" spans="1:8" ht="13.5" outlineLevel="1" x14ac:dyDescent="0.2">
      <c r="A125" s="584" t="s">
        <v>482</v>
      </c>
      <c r="B125" s="606"/>
      <c r="C125" s="584" t="s">
        <v>482</v>
      </c>
      <c r="D125" s="606"/>
      <c r="E125" s="584" t="s">
        <v>482</v>
      </c>
      <c r="F125" s="606"/>
      <c r="G125" s="584" t="s">
        <v>482</v>
      </c>
      <c r="H125" s="607"/>
    </row>
    <row r="126" spans="1:8" ht="13.5" outlineLevel="1" x14ac:dyDescent="0.2">
      <c r="A126" s="584" t="s">
        <v>483</v>
      </c>
      <c r="B126" s="606"/>
      <c r="C126" s="584" t="s">
        <v>483</v>
      </c>
      <c r="D126" s="606"/>
      <c r="E126" s="584" t="s">
        <v>483</v>
      </c>
      <c r="F126" s="606"/>
      <c r="G126" s="584" t="s">
        <v>483</v>
      </c>
      <c r="H126" s="607"/>
    </row>
    <row r="127" spans="1:8" ht="13.5" outlineLevel="1" x14ac:dyDescent="0.2">
      <c r="A127" s="584" t="s">
        <v>484</v>
      </c>
      <c r="B127" s="606"/>
      <c r="C127" s="584" t="s">
        <v>484</v>
      </c>
      <c r="D127" s="606"/>
      <c r="E127" s="584" t="s">
        <v>484</v>
      </c>
      <c r="F127" s="606"/>
      <c r="G127" s="584" t="s">
        <v>484</v>
      </c>
      <c r="H127" s="607"/>
    </row>
    <row r="128" spans="1:8" ht="13.5" outlineLevel="1" x14ac:dyDescent="0.2">
      <c r="A128" s="584" t="s">
        <v>485</v>
      </c>
      <c r="B128" s="606"/>
      <c r="C128" s="584" t="s">
        <v>485</v>
      </c>
      <c r="D128" s="606"/>
      <c r="E128" s="584" t="s">
        <v>485</v>
      </c>
      <c r="F128" s="606"/>
      <c r="G128" s="584" t="s">
        <v>485</v>
      </c>
      <c r="H128" s="607"/>
    </row>
    <row r="129" spans="1:8" ht="13.5" outlineLevel="1" x14ac:dyDescent="0.2">
      <c r="A129" s="584" t="s">
        <v>486</v>
      </c>
      <c r="B129" s="606"/>
      <c r="C129" s="584" t="s">
        <v>486</v>
      </c>
      <c r="D129" s="606"/>
      <c r="E129" s="584" t="s">
        <v>486</v>
      </c>
      <c r="F129" s="606"/>
      <c r="G129" s="584" t="s">
        <v>486</v>
      </c>
      <c r="H129" s="607"/>
    </row>
    <row r="130" spans="1:8" ht="13.5" outlineLevel="1" x14ac:dyDescent="0.2">
      <c r="A130" s="584" t="s">
        <v>487</v>
      </c>
      <c r="B130" s="606"/>
      <c r="C130" s="584" t="s">
        <v>487</v>
      </c>
      <c r="D130" s="606"/>
      <c r="E130" s="584" t="s">
        <v>487</v>
      </c>
      <c r="F130" s="606"/>
      <c r="G130" s="584" t="s">
        <v>487</v>
      </c>
      <c r="H130" s="607"/>
    </row>
    <row r="131" spans="1:8" ht="13.5" outlineLevel="1" x14ac:dyDescent="0.2">
      <c r="A131" s="584" t="s">
        <v>488</v>
      </c>
      <c r="B131" s="606"/>
      <c r="C131" s="584" t="s">
        <v>488</v>
      </c>
      <c r="D131" s="606"/>
      <c r="E131" s="584" t="s">
        <v>488</v>
      </c>
      <c r="F131" s="606"/>
      <c r="G131" s="584" t="s">
        <v>488</v>
      </c>
      <c r="H131" s="607"/>
    </row>
    <row r="132" spans="1:8" ht="13.5" outlineLevel="1" x14ac:dyDescent="0.2">
      <c r="A132" s="584" t="s">
        <v>489</v>
      </c>
      <c r="B132" s="606"/>
      <c r="C132" s="584" t="s">
        <v>489</v>
      </c>
      <c r="D132" s="606"/>
      <c r="E132" s="584" t="s">
        <v>489</v>
      </c>
      <c r="F132" s="606"/>
      <c r="G132" s="584" t="s">
        <v>489</v>
      </c>
      <c r="H132" s="607"/>
    </row>
    <row r="133" spans="1:8" ht="13.5" outlineLevel="1" x14ac:dyDescent="0.2">
      <c r="A133" s="584" t="s">
        <v>490</v>
      </c>
      <c r="B133" s="606"/>
      <c r="C133" s="584" t="s">
        <v>490</v>
      </c>
      <c r="D133" s="606"/>
      <c r="E133" s="584" t="s">
        <v>490</v>
      </c>
      <c r="F133" s="606"/>
      <c r="G133" s="584" t="s">
        <v>490</v>
      </c>
      <c r="H133" s="607"/>
    </row>
    <row r="134" spans="1:8" ht="13.5" outlineLevel="1" x14ac:dyDescent="0.2">
      <c r="A134" s="584" t="s">
        <v>491</v>
      </c>
      <c r="B134" s="606"/>
      <c r="C134" s="584" t="s">
        <v>491</v>
      </c>
      <c r="D134" s="606"/>
      <c r="E134" s="584" t="s">
        <v>491</v>
      </c>
      <c r="F134" s="606"/>
      <c r="G134" s="584" t="s">
        <v>491</v>
      </c>
      <c r="H134" s="607"/>
    </row>
    <row r="135" spans="1:8" ht="13.5" outlineLevel="1" x14ac:dyDescent="0.2">
      <c r="A135" s="584" t="s">
        <v>492</v>
      </c>
      <c r="B135" s="606"/>
      <c r="C135" s="584" t="s">
        <v>492</v>
      </c>
      <c r="D135" s="606"/>
      <c r="E135" s="584" t="s">
        <v>492</v>
      </c>
      <c r="F135" s="606"/>
      <c r="G135" s="584" t="s">
        <v>492</v>
      </c>
      <c r="H135" s="607"/>
    </row>
    <row r="136" spans="1:8" ht="14.25" thickBot="1" x14ac:dyDescent="0.3">
      <c r="A136" s="585" t="s">
        <v>493</v>
      </c>
      <c r="B136" s="586">
        <f>SUM(B123:B135)</f>
        <v>0</v>
      </c>
      <c r="C136" s="585" t="s">
        <v>493</v>
      </c>
      <c r="D136" s="586">
        <f>SUM(D123:D135)</f>
        <v>0</v>
      </c>
      <c r="E136" s="585" t="s">
        <v>493</v>
      </c>
      <c r="F136" s="586">
        <f>SUM(F123:F135)</f>
        <v>0</v>
      </c>
      <c r="G136" s="585" t="s">
        <v>493</v>
      </c>
      <c r="H136" s="587">
        <f>SUM(H123:H135)</f>
        <v>0</v>
      </c>
    </row>
    <row r="137" spans="1:8" ht="14.25" thickBot="1" x14ac:dyDescent="0.3">
      <c r="A137" s="1435" t="s">
        <v>494</v>
      </c>
      <c r="B137" s="1436"/>
      <c r="C137" s="1436"/>
      <c r="D137" s="1436"/>
      <c r="E137" s="1436"/>
      <c r="F137" s="1436"/>
      <c r="G137" s="1437"/>
      <c r="H137" s="588">
        <f>IF((B136+D136+F136+H136)&gt;$F$3,"Demasiadas horas asignadas",(B136+D136+F136+H136))</f>
        <v>0</v>
      </c>
    </row>
    <row r="138" spans="1:8" ht="13.5" x14ac:dyDescent="0.25">
      <c r="A138" s="591"/>
      <c r="B138" s="591"/>
      <c r="C138" s="591"/>
      <c r="D138" s="591"/>
      <c r="E138" s="591"/>
      <c r="F138" s="591"/>
      <c r="G138" s="591"/>
      <c r="H138" s="592"/>
    </row>
    <row r="139" spans="1:8" ht="13.5" x14ac:dyDescent="0.25">
      <c r="A139" s="591"/>
      <c r="B139" s="591"/>
      <c r="C139" s="591"/>
      <c r="D139" s="591"/>
      <c r="E139" s="591"/>
      <c r="F139" s="591"/>
      <c r="G139" s="591"/>
      <c r="H139" s="592"/>
    </row>
    <row r="140" spans="1:8" ht="13.5" x14ac:dyDescent="0.25">
      <c r="A140" s="591"/>
      <c r="B140" s="591"/>
      <c r="C140" s="591"/>
      <c r="D140" s="591"/>
      <c r="E140" s="591"/>
      <c r="F140" s="591"/>
      <c r="G140" s="591"/>
      <c r="H140" s="592"/>
    </row>
    <row r="143" spans="1:8" ht="18" x14ac:dyDescent="0.25">
      <c r="B143" s="1425" t="s">
        <v>598</v>
      </c>
      <c r="C143" s="1425"/>
      <c r="D143" s="1425"/>
      <c r="E143" s="1431" t="str">
        <f>A3</f>
        <v>contratado 11</v>
      </c>
      <c r="F143" s="1431"/>
    </row>
    <row r="144" spans="1:8" ht="13.5" thickBot="1" x14ac:dyDescent="0.25">
      <c r="F144" s="567"/>
    </row>
    <row r="145" spans="1:7" ht="16.5" customHeight="1" thickBot="1" x14ac:dyDescent="0.25">
      <c r="A145" s="1438" t="s">
        <v>519</v>
      </c>
      <c r="B145" s="1439"/>
      <c r="C145" s="1439"/>
      <c r="D145" s="1439"/>
      <c r="E145" s="1439"/>
      <c r="F145" s="1439"/>
      <c r="G145" s="1440"/>
    </row>
    <row r="146" spans="1:7" ht="26.25" customHeight="1" outlineLevel="1" thickBot="1" x14ac:dyDescent="0.25">
      <c r="A146" s="1416" t="s">
        <v>496</v>
      </c>
      <c r="B146" s="1417"/>
      <c r="C146" s="1417"/>
      <c r="D146" s="1417"/>
      <c r="E146" s="1418"/>
      <c r="F146" s="593" t="s">
        <v>497</v>
      </c>
      <c r="G146" s="594" t="s">
        <v>495</v>
      </c>
    </row>
    <row r="147" spans="1:7" outlineLevel="1" x14ac:dyDescent="0.2">
      <c r="A147" s="1402"/>
      <c r="B147" s="1403"/>
      <c r="C147" s="1403"/>
      <c r="D147" s="1403"/>
      <c r="E147" s="1404"/>
      <c r="F147" s="608"/>
      <c r="G147" s="595">
        <f>$D$8-F147</f>
        <v>2944.027397260274</v>
      </c>
    </row>
    <row r="148" spans="1:7" outlineLevel="1" x14ac:dyDescent="0.2">
      <c r="A148" s="1413"/>
      <c r="B148" s="1414"/>
      <c r="C148" s="1414"/>
      <c r="D148" s="1414"/>
      <c r="E148" s="1415"/>
      <c r="F148" s="609"/>
      <c r="G148" s="596">
        <f t="shared" ref="G148:G153" si="0">IF(F148&gt;0,(G147-F148), )</f>
        <v>0</v>
      </c>
    </row>
    <row r="149" spans="1:7" outlineLevel="1" x14ac:dyDescent="0.2">
      <c r="A149" s="1413"/>
      <c r="B149" s="1414"/>
      <c r="C149" s="1414"/>
      <c r="D149" s="1414"/>
      <c r="E149" s="1415"/>
      <c r="F149" s="610"/>
      <c r="G149" s="596">
        <f t="shared" si="0"/>
        <v>0</v>
      </c>
    </row>
    <row r="150" spans="1:7" outlineLevel="1" x14ac:dyDescent="0.2">
      <c r="A150" s="1405"/>
      <c r="B150" s="1406"/>
      <c r="C150" s="1406"/>
      <c r="D150" s="1406"/>
      <c r="E150" s="1407"/>
      <c r="F150" s="611"/>
      <c r="G150" s="596">
        <f t="shared" si="0"/>
        <v>0</v>
      </c>
    </row>
    <row r="151" spans="1:7" outlineLevel="1" x14ac:dyDescent="0.2">
      <c r="A151" s="1405"/>
      <c r="B151" s="1406"/>
      <c r="C151" s="1406"/>
      <c r="D151" s="1406"/>
      <c r="E151" s="1407"/>
      <c r="F151" s="612"/>
      <c r="G151" s="596">
        <f t="shared" si="0"/>
        <v>0</v>
      </c>
    </row>
    <row r="152" spans="1:7" outlineLevel="1" x14ac:dyDescent="0.2">
      <c r="A152" s="1432"/>
      <c r="B152" s="1433"/>
      <c r="C152" s="1433"/>
      <c r="D152" s="1433"/>
      <c r="E152" s="1434"/>
      <c r="F152" s="612"/>
      <c r="G152" s="596">
        <f t="shared" si="0"/>
        <v>0</v>
      </c>
    </row>
    <row r="153" spans="1:7" ht="13.5" outlineLevel="1" thickBot="1" x14ac:dyDescent="0.25">
      <c r="A153" s="1428"/>
      <c r="B153" s="1429"/>
      <c r="C153" s="1429"/>
      <c r="D153" s="1429"/>
      <c r="E153" s="1430"/>
      <c r="F153" s="613"/>
      <c r="G153" s="597">
        <f t="shared" si="0"/>
        <v>0</v>
      </c>
    </row>
    <row r="155" spans="1:7" ht="20.25" x14ac:dyDescent="0.3">
      <c r="G155" s="598">
        <f>D8-(SUM(F147:F153))</f>
        <v>2944.027397260274</v>
      </c>
    </row>
  </sheetData>
  <sheetProtection selectLockedCells="1"/>
  <mergeCells count="77">
    <mergeCell ref="A150:E150"/>
    <mergeCell ref="A151:E151"/>
    <mergeCell ref="A152:E152"/>
    <mergeCell ref="A153:E153"/>
    <mergeCell ref="A146:E146"/>
    <mergeCell ref="A147:E147"/>
    <mergeCell ref="A148:E148"/>
    <mergeCell ref="A149:E149"/>
    <mergeCell ref="A137:G137"/>
    <mergeCell ref="B143:D143"/>
    <mergeCell ref="E143:F143"/>
    <mergeCell ref="A145:G145"/>
    <mergeCell ref="A121:B121"/>
    <mergeCell ref="C121:D121"/>
    <mergeCell ref="E121:F121"/>
    <mergeCell ref="G121:H121"/>
    <mergeCell ref="A111:G111"/>
    <mergeCell ref="B115:D115"/>
    <mergeCell ref="E115:F115"/>
    <mergeCell ref="G115:H115"/>
    <mergeCell ref="A95:B95"/>
    <mergeCell ref="C95:D95"/>
    <mergeCell ref="E95:F95"/>
    <mergeCell ref="G95:H95"/>
    <mergeCell ref="A85:G85"/>
    <mergeCell ref="B89:D89"/>
    <mergeCell ref="E89:F89"/>
    <mergeCell ref="G89:H89"/>
    <mergeCell ref="A69:B69"/>
    <mergeCell ref="C69:D69"/>
    <mergeCell ref="E69:F69"/>
    <mergeCell ref="G69:H69"/>
    <mergeCell ref="A59:G59"/>
    <mergeCell ref="B63:D63"/>
    <mergeCell ref="E63:F63"/>
    <mergeCell ref="G63:H63"/>
    <mergeCell ref="G37:H37"/>
    <mergeCell ref="A43:B43"/>
    <mergeCell ref="C43:D43"/>
    <mergeCell ref="E43:F43"/>
    <mergeCell ref="G43:H43"/>
    <mergeCell ref="B35:E35"/>
    <mergeCell ref="B37:D37"/>
    <mergeCell ref="E37:F37"/>
    <mergeCell ref="A19:B19"/>
    <mergeCell ref="A20:B20"/>
    <mergeCell ref="A21:B21"/>
    <mergeCell ref="A22:B22"/>
    <mergeCell ref="A27:A29"/>
    <mergeCell ref="B27:B29"/>
    <mergeCell ref="D6:E6"/>
    <mergeCell ref="A8:A10"/>
    <mergeCell ref="B8:B10"/>
    <mergeCell ref="G9:H9"/>
    <mergeCell ref="A23:B23"/>
    <mergeCell ref="C17:H17"/>
    <mergeCell ref="G13:H13"/>
    <mergeCell ref="A18:B18"/>
    <mergeCell ref="C18:F18"/>
    <mergeCell ref="G18:H18"/>
    <mergeCell ref="A1:H1"/>
    <mergeCell ref="A2:B2"/>
    <mergeCell ref="A3:B3"/>
    <mergeCell ref="D5:E5"/>
    <mergeCell ref="G5:H5"/>
    <mergeCell ref="K28:K29"/>
    <mergeCell ref="L28:L29"/>
    <mergeCell ref="C27:C29"/>
    <mergeCell ref="D27:D29"/>
    <mergeCell ref="E27:E29"/>
    <mergeCell ref="F27:I27"/>
    <mergeCell ref="J27:L27"/>
    <mergeCell ref="F28:F29"/>
    <mergeCell ref="G28:G29"/>
    <mergeCell ref="H28:H29"/>
    <mergeCell ref="I28:I29"/>
    <mergeCell ref="J28:J29"/>
  </mergeCells>
  <phoneticPr fontId="3" type="noConversion"/>
  <conditionalFormatting sqref="G155">
    <cfRule type="cellIs" dxfId="23" priority="3" stopIfTrue="1" operator="greaterThan">
      <formula>0</formula>
    </cfRule>
  </conditionalFormatting>
  <conditionalFormatting sqref="G147:G153">
    <cfRule type="cellIs" dxfId="22" priority="4" stopIfTrue="1" operator="equal">
      <formula>0</formula>
    </cfRule>
  </conditionalFormatting>
  <conditionalFormatting sqref="H8">
    <cfRule type="cellIs" dxfId="21" priority="1" stopIfTrue="1" operator="lessThan">
      <formula>0</formula>
    </cfRule>
    <cfRule type="cellIs" priority="2" stopIfTrue="1" operator="lessThan">
      <formula>0</formula>
    </cfRule>
  </conditionalFormatting>
  <dataValidations count="9">
    <dataValidation type="list" allowBlank="1" showInputMessage="1" showErrorMessage="1" sqref="D6:E6">
      <formula1>"CONTRATO,BECA"</formula1>
    </dataValidation>
    <dataValidation type="list" allowBlank="1" showInputMessage="1" showErrorMessage="1" sqref="E14">
      <formula1>"Propio,Externo"</formula1>
    </dataValidation>
    <dataValidation type="whole" operator="greaterThan" allowBlank="1" showErrorMessage="1" errorTitle="NÚMERO DE HORAS" error="Esta casilla sólo admite números enteros mayores que cero. " promptTitle="Horas imputadas por tarea" prompt="Señale el número de horas totales que se imputan al proyecto para esta tarea y para la persona que se declara." sqref="F147:F153">
      <formula1>0</formula1>
    </dataValidation>
    <dataValidation type="list" allowBlank="1" showInputMessage="1" showErrorMessage="1" sqref="G37:H37 G63:H63 G89:H89 G115:H115">
      <formula1>"PLANIFICACIÓN INICIAL,MODIFICACION 1,MODIFICACIÓN 2,MODIFICACIÓN 3"</formula1>
    </dataValidation>
    <dataValidation type="list" allowBlank="1" showErrorMessage="1" errorTitle="Escoja una tarea de la lista" error="Si la lista de tareas o su carga horaria han cambiado, por favor, comuníquelo a la OTRI-UCM en el 6472." promptTitle="Asignación de tareas" prompt="Declare la tarea de investigación en la que ha participado la persona cuyas horas se declaran. Sólo puede escoger entre las tareas del listado, que coinciden con las declaradas en la solicitud." sqref="A147:E153">
      <formula1>TAREAS</formula1>
    </dataValidation>
    <dataValidation type="list" showInputMessage="1" showErrorMessage="1" sqref="D3">
      <formula1>CATPROF</formula1>
    </dataValidation>
    <dataValidation type="date" operator="lessThanOrEqual" allowBlank="1" showInputMessage="1" showErrorMessage="1" errorTitle="ERROR EN FECHA" error="La fecha de finalización del último trimestre presupuestado no puede superar la del final del proyecto. " sqref="H120">
      <formula1>B14</formula1>
    </dataValidation>
    <dataValidation type="date" operator="greaterThan" allowBlank="1" showInputMessage="1" showErrorMessage="1" errorTitle="ERROR EN FECHA" error="Debe introducir un valor posterior a fecha fin del último trimestre presupuestado_x000a_" sqref="A120 A68 A94">
      <formula1>H42</formula1>
    </dataValidation>
    <dataValidation type="date" operator="greaterThanOrEqual" allowBlank="1" showInputMessage="1" showErrorMessage="1" errorTitle="ERROR EN FECHA " error="Debe introducir una fecha que sea igual o posterior a la fecha de inicio del proyecto" sqref="A42">
      <formula1>B13</formula1>
    </dataValidation>
  </dataValidations>
  <hyperlinks>
    <hyperlink ref="A18:B18" location="'Planificación contratos'!A1" display="Volver a planificación de contratos"/>
  </hyperlinks>
  <pageMargins left="0.75" right="0.75" top="1" bottom="1" header="0" footer="0"/>
  <headerFooter alignWithMargins="0"/>
  <drawing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8"/>
  </sheetPr>
  <dimension ref="A1:N155"/>
  <sheetViews>
    <sheetView showGridLines="0" zoomScale="70" workbookViewId="0">
      <selection sqref="A1:H1"/>
    </sheetView>
  </sheetViews>
  <sheetFormatPr baseColWidth="10" defaultColWidth="11.42578125" defaultRowHeight="12.75" outlineLevelRow="1" x14ac:dyDescent="0.2"/>
  <cols>
    <col min="1" max="8" width="22.7109375" style="553" customWidth="1"/>
    <col min="9" max="9" width="17.140625" style="548" bestFit="1" customWidth="1"/>
    <col min="10" max="10" width="29.140625" style="548" bestFit="1" customWidth="1"/>
    <col min="11" max="11" width="13.42578125" style="548" bestFit="1" customWidth="1"/>
    <col min="12" max="12" width="14.85546875" style="548" bestFit="1" customWidth="1"/>
    <col min="13" max="13" width="13.42578125" style="548" bestFit="1" customWidth="1"/>
    <col min="14" max="16384" width="11.42578125" style="548"/>
  </cols>
  <sheetData>
    <row r="1" spans="1:10" ht="61.5" customHeight="1" thickBot="1" x14ac:dyDescent="0.25">
      <c r="A1" s="1441" t="s">
        <v>597</v>
      </c>
      <c r="B1" s="1442"/>
      <c r="C1" s="1442"/>
      <c r="D1" s="1442"/>
      <c r="E1" s="1442"/>
      <c r="F1" s="1442"/>
      <c r="G1" s="1442"/>
      <c r="H1" s="1442"/>
    </row>
    <row r="2" spans="1:10" ht="14.25" customHeight="1" thickBot="1" x14ac:dyDescent="0.25">
      <c r="A2" s="1438" t="s">
        <v>226</v>
      </c>
      <c r="B2" s="1448"/>
      <c r="C2" s="549" t="s">
        <v>468</v>
      </c>
      <c r="D2" s="550" t="s">
        <v>469</v>
      </c>
      <c r="E2" s="551" t="s">
        <v>470</v>
      </c>
      <c r="F2" s="551" t="s">
        <v>471</v>
      </c>
      <c r="G2" s="551" t="s">
        <v>472</v>
      </c>
      <c r="H2" s="551" t="s">
        <v>473</v>
      </c>
    </row>
    <row r="3" spans="1:10" ht="15.75" thickBot="1" x14ac:dyDescent="0.25">
      <c r="A3" s="1449" t="s">
        <v>554</v>
      </c>
      <c r="B3" s="1450"/>
      <c r="C3" s="599"/>
      <c r="D3" s="600" t="s">
        <v>228</v>
      </c>
      <c r="E3" s="600"/>
      <c r="F3" s="552">
        <f>IF($E$14="Propio",987,1470)</f>
        <v>1470</v>
      </c>
      <c r="G3" s="741">
        <f>B30</f>
        <v>40909</v>
      </c>
      <c r="H3" s="741">
        <f>C30</f>
        <v>41639</v>
      </c>
    </row>
    <row r="4" spans="1:10" ht="27" thickBot="1" x14ac:dyDescent="0.25">
      <c r="A4" s="546"/>
      <c r="B4" s="547"/>
      <c r="C4" s="547"/>
      <c r="D4" s="547"/>
      <c r="E4" s="547"/>
      <c r="F4" s="547"/>
      <c r="G4" s="547"/>
      <c r="H4" s="547"/>
    </row>
    <row r="5" spans="1:10" ht="16.5" thickBot="1" x14ac:dyDescent="0.3">
      <c r="A5" s="210" t="s">
        <v>635</v>
      </c>
      <c r="B5" s="211">
        <f>'Solicitud para cumplimentar'!B4:J4</f>
        <v>0</v>
      </c>
      <c r="D5" s="1446" t="s">
        <v>382</v>
      </c>
      <c r="E5" s="1447"/>
      <c r="G5" s="1452" t="s">
        <v>772</v>
      </c>
      <c r="H5" s="1452"/>
      <c r="I5" s="566"/>
      <c r="J5" s="355"/>
    </row>
    <row r="6" spans="1:10" ht="32.25" thickBot="1" x14ac:dyDescent="0.3">
      <c r="A6" s="213" t="s">
        <v>636</v>
      </c>
      <c r="B6" s="214">
        <f>'Solicitud para cumplimentar'!B6:M6</f>
        <v>0</v>
      </c>
      <c r="D6" s="1444"/>
      <c r="E6" s="1445"/>
      <c r="G6" s="554" t="s">
        <v>766</v>
      </c>
      <c r="H6" s="555" t="s">
        <v>767</v>
      </c>
    </row>
    <row r="7" spans="1:10" ht="32.25" thickBot="1" x14ac:dyDescent="0.3">
      <c r="A7" s="213" t="s">
        <v>637</v>
      </c>
      <c r="B7" s="214">
        <f>'Solicitud para cumplimentar'!B8:M8</f>
        <v>0</v>
      </c>
      <c r="D7" s="554" t="s">
        <v>600</v>
      </c>
      <c r="E7" s="555" t="s">
        <v>518</v>
      </c>
      <c r="G7" s="742">
        <f>$K$30</f>
        <v>2944.027397260274</v>
      </c>
      <c r="H7" s="743">
        <f>$H$59+$H$85+$H$111+$H$137</f>
        <v>0</v>
      </c>
    </row>
    <row r="8" spans="1:10" ht="33" thickBot="1" x14ac:dyDescent="0.35">
      <c r="A8" s="1443" t="s">
        <v>638</v>
      </c>
      <c r="B8" s="1451">
        <f>'Solicitud para cumplimentar'!B7:M7</f>
        <v>0</v>
      </c>
      <c r="C8" s="556"/>
      <c r="D8" s="557">
        <f>K30</f>
        <v>2944.027397260274</v>
      </c>
      <c r="E8" s="557">
        <f>SUM(F147:F153)</f>
        <v>0</v>
      </c>
      <c r="G8" s="555" t="s">
        <v>770</v>
      </c>
      <c r="H8" s="744">
        <f>G7-H7</f>
        <v>2944.027397260274</v>
      </c>
    </row>
    <row r="9" spans="1:10" ht="30.75" customHeight="1" thickBot="1" x14ac:dyDescent="0.3">
      <c r="A9" s="1443"/>
      <c r="B9" s="1451"/>
      <c r="G9" s="1453" t="s">
        <v>773</v>
      </c>
      <c r="H9" s="1453"/>
    </row>
    <row r="10" spans="1:10" ht="32.25" thickBot="1" x14ac:dyDescent="0.3">
      <c r="A10" s="1443"/>
      <c r="B10" s="1451"/>
      <c r="D10" s="554" t="s">
        <v>601</v>
      </c>
      <c r="E10" s="558">
        <f>'Planificación contratos'!D10</f>
        <v>60000</v>
      </c>
      <c r="G10" s="745" t="s">
        <v>769</v>
      </c>
      <c r="H10" s="555" t="s">
        <v>775</v>
      </c>
    </row>
    <row r="11" spans="1:10" ht="32.25" thickBot="1" x14ac:dyDescent="0.3">
      <c r="A11" s="213" t="s">
        <v>671</v>
      </c>
      <c r="B11" s="214">
        <f>'Solicitud para cumplimentar'!B9:M9</f>
        <v>0</v>
      </c>
      <c r="D11" s="554" t="s">
        <v>602</v>
      </c>
      <c r="E11" s="558">
        <f>J30</f>
        <v>13.461151902621513</v>
      </c>
      <c r="G11" s="748">
        <f>$L$30</f>
        <v>39630</v>
      </c>
      <c r="H11" s="746">
        <f>$A$40</f>
        <v>0</v>
      </c>
    </row>
    <row r="12" spans="1:10" ht="48.75" thickBot="1" x14ac:dyDescent="0.35">
      <c r="A12" s="213" t="s">
        <v>375</v>
      </c>
      <c r="B12" s="214"/>
      <c r="D12" s="554" t="s">
        <v>603</v>
      </c>
      <c r="E12" s="559">
        <f>E11*D8</f>
        <v>39630</v>
      </c>
      <c r="G12" s="555" t="s">
        <v>771</v>
      </c>
      <c r="H12" s="747">
        <f>G11-H11</f>
        <v>39630</v>
      </c>
      <c r="J12" s="354"/>
    </row>
    <row r="13" spans="1:10" ht="48.75" customHeight="1" thickBot="1" x14ac:dyDescent="0.3">
      <c r="A13" s="213" t="s">
        <v>376</v>
      </c>
      <c r="B13" s="215">
        <f>'Solicitud para cumplimentar'!C11</f>
        <v>0</v>
      </c>
      <c r="D13" s="554" t="s">
        <v>604</v>
      </c>
      <c r="E13" s="558">
        <f>'Planificación contratos'!G10</f>
        <v>37519.876322622069</v>
      </c>
      <c r="G13" s="1453" t="s">
        <v>774</v>
      </c>
      <c r="H13" s="1453"/>
    </row>
    <row r="14" spans="1:10" ht="48.75" thickBot="1" x14ac:dyDescent="0.35">
      <c r="A14" s="216" t="s">
        <v>377</v>
      </c>
      <c r="B14" s="217">
        <f>'Solicitud para cumplimentar'!F11</f>
        <v>0</v>
      </c>
      <c r="D14" s="554" t="s">
        <v>517</v>
      </c>
      <c r="E14" s="601" t="s">
        <v>768</v>
      </c>
      <c r="G14" s="555" t="s">
        <v>771</v>
      </c>
      <c r="H14" s="747">
        <f>$D$8-$E$8</f>
        <v>2944.027397260274</v>
      </c>
      <c r="I14" s="757"/>
      <c r="J14" s="758"/>
    </row>
    <row r="15" spans="1:10" ht="31.5" x14ac:dyDescent="0.25">
      <c r="A15" s="218" t="s">
        <v>445</v>
      </c>
      <c r="B15" s="219" t="str">
        <f>'Programación,alta,seguimiento'!B12</f>
        <v>numero</v>
      </c>
    </row>
    <row r="16" spans="1:10" ht="15.75" x14ac:dyDescent="0.25">
      <c r="A16" s="218"/>
      <c r="B16" s="219"/>
    </row>
    <row r="17" spans="1:14" ht="15" x14ac:dyDescent="0.2">
      <c r="A17" s="548"/>
      <c r="B17" s="548"/>
      <c r="C17" s="1346" t="s">
        <v>336</v>
      </c>
      <c r="D17" s="1346"/>
      <c r="E17" s="1346"/>
      <c r="F17" s="1346"/>
      <c r="G17" s="1346"/>
      <c r="H17" s="1346"/>
    </row>
    <row r="18" spans="1:14" ht="18.75" thickBot="1" x14ac:dyDescent="0.3">
      <c r="A18" s="1454" t="s">
        <v>298</v>
      </c>
      <c r="B18" s="1455"/>
      <c r="C18" s="1478" t="s">
        <v>479</v>
      </c>
      <c r="D18" s="1479"/>
      <c r="E18" s="1479"/>
      <c r="F18" s="1480"/>
      <c r="G18" s="1478" t="s">
        <v>335</v>
      </c>
      <c r="H18" s="1480"/>
    </row>
    <row r="19" spans="1:14" ht="31.5" x14ac:dyDescent="0.2">
      <c r="A19" s="1457" t="str">
        <f>'Planificación contratos'!A21</f>
        <v>Categoría profesional</v>
      </c>
      <c r="B19" s="1458"/>
      <c r="C19" s="560" t="str">
        <f>'Planificación contratos'!C21</f>
        <v>Nº contratos</v>
      </c>
      <c r="D19" s="561" t="str">
        <f>'Planificación contratos'!D21</f>
        <v xml:space="preserve">Nº de horas </v>
      </c>
      <c r="E19" s="561" t="str">
        <f>'Planificación contratos'!E21</f>
        <v>Nº horas concedidas</v>
      </c>
      <c r="F19" s="562" t="str">
        <f>'Planificación contratos'!F21</f>
        <v>Remanente horas</v>
      </c>
      <c r="G19" s="563" t="str">
        <f>'Planificación contratos'!G21</f>
        <v>Gasto total contratos</v>
      </c>
      <c r="H19" s="564" t="str">
        <f>'Planificación contratos'!H21</f>
        <v>Precio / hora MEDIO</v>
      </c>
      <c r="J19" s="565"/>
      <c r="K19" s="565"/>
      <c r="L19" s="565"/>
      <c r="M19" s="565"/>
      <c r="N19" s="565"/>
    </row>
    <row r="20" spans="1:14" x14ac:dyDescent="0.2">
      <c r="A20" s="1349" t="str">
        <f>'Planificación contratos'!A22</f>
        <v>DOCTOR</v>
      </c>
      <c r="B20" s="1350"/>
      <c r="C20" s="511">
        <f>'Planificación contratos'!C22</f>
        <v>30</v>
      </c>
      <c r="D20" s="536">
        <f>'Planificación contratos'!D22</f>
        <v>88320.821917808222</v>
      </c>
      <c r="E20" s="543">
        <f>'Planificación contratos'!E22</f>
        <v>0</v>
      </c>
      <c r="F20" s="512">
        <f>'Planificación contratos'!F22</f>
        <v>-88320.821917808222</v>
      </c>
      <c r="G20" s="497">
        <f>'Planificación contratos'!G22</f>
        <v>1188900</v>
      </c>
      <c r="H20" s="502">
        <f>'Planificación contratos'!H22</f>
        <v>13.461151902621513</v>
      </c>
    </row>
    <row r="21" spans="1:14" ht="16.5" customHeight="1" x14ac:dyDescent="0.2">
      <c r="A21" s="1351" t="str">
        <f>'Planificación contratos'!A23</f>
        <v>LICENCIADO / INGENIERO</v>
      </c>
      <c r="B21" s="1352"/>
      <c r="C21" s="499">
        <f>'Planificación contratos'!C23</f>
        <v>0</v>
      </c>
      <c r="D21" s="537">
        <f>'Planificación contratos'!D23</f>
        <v>0</v>
      </c>
      <c r="E21" s="544">
        <f>'Planificación contratos'!E23</f>
        <v>0</v>
      </c>
      <c r="F21" s="508">
        <f>'Planificación contratos'!F23</f>
        <v>0</v>
      </c>
      <c r="G21" s="498">
        <f>'Planificación contratos'!G23</f>
        <v>0</v>
      </c>
      <c r="H21" s="503">
        <f>'Planificación contratos'!H23</f>
        <v>0</v>
      </c>
    </row>
    <row r="22" spans="1:14" ht="16.5" customHeight="1" x14ac:dyDescent="0.2">
      <c r="A22" s="1351" t="str">
        <f>'Planificación contratos'!A24</f>
        <v>DIPLOMADO/ INGENIERO TÉCNICO</v>
      </c>
      <c r="B22" s="1352"/>
      <c r="C22" s="500">
        <f>'Planificación contratos'!C24</f>
        <v>0</v>
      </c>
      <c r="D22" s="538">
        <f>'Planificación contratos'!D24</f>
        <v>0</v>
      </c>
      <c r="E22" s="544">
        <f>'Planificación contratos'!E24</f>
        <v>0</v>
      </c>
      <c r="F22" s="509">
        <f>'Planificación contratos'!F24</f>
        <v>0</v>
      </c>
      <c r="G22" s="498">
        <f>'Planificación contratos'!G24</f>
        <v>0</v>
      </c>
      <c r="H22" s="503">
        <f>'Planificación contratos'!H24</f>
        <v>0</v>
      </c>
    </row>
    <row r="23" spans="1:14" s="565" customFormat="1" ht="16.5" customHeight="1" thickBot="1" x14ac:dyDescent="0.25">
      <c r="A23" s="1354" t="str">
        <f>'Planificación contratos'!A25</f>
        <v>ENSEÑANZAS MEDIAS</v>
      </c>
      <c r="B23" s="1355"/>
      <c r="C23" s="506">
        <f>'Planificación contratos'!C25</f>
        <v>0</v>
      </c>
      <c r="D23" s="539">
        <f>'Planificación contratos'!D25</f>
        <v>0</v>
      </c>
      <c r="E23" s="545">
        <f>'Planificación contratos'!E25</f>
        <v>0</v>
      </c>
      <c r="F23" s="510">
        <f>'Planificación contratos'!F25</f>
        <v>0</v>
      </c>
      <c r="G23" s="507">
        <f>'Planificación contratos'!G25</f>
        <v>0</v>
      </c>
      <c r="H23" s="501">
        <f>'Planificación contratos'!H25</f>
        <v>0</v>
      </c>
    </row>
    <row r="24" spans="1:14" x14ac:dyDescent="0.2">
      <c r="A24" s="548"/>
      <c r="B24" s="548"/>
      <c r="C24" s="548"/>
      <c r="D24" s="548"/>
      <c r="E24" s="548"/>
      <c r="F24" s="548"/>
      <c r="G24" s="548"/>
      <c r="H24" s="548"/>
    </row>
    <row r="25" spans="1:14" x14ac:dyDescent="0.2">
      <c r="A25" s="548"/>
      <c r="B25" s="548"/>
      <c r="C25" s="548"/>
      <c r="D25" s="548"/>
      <c r="E25" s="548"/>
      <c r="F25" s="548"/>
      <c r="G25" s="548"/>
      <c r="H25" s="548"/>
    </row>
    <row r="26" spans="1:14" ht="13.5" thickBot="1" x14ac:dyDescent="0.25">
      <c r="A26" s="548"/>
      <c r="B26" s="548"/>
      <c r="C26" s="548"/>
      <c r="D26" s="548"/>
      <c r="E26" s="548"/>
      <c r="F26" s="548"/>
      <c r="G26" s="548"/>
      <c r="H26" s="548"/>
    </row>
    <row r="27" spans="1:14" ht="13.5" thickBot="1" x14ac:dyDescent="0.25">
      <c r="A27" s="1408" t="s">
        <v>68</v>
      </c>
      <c r="B27" s="1470" t="s">
        <v>69</v>
      </c>
      <c r="C27" s="1467" t="s">
        <v>70</v>
      </c>
      <c r="D27" s="1461" t="s">
        <v>71</v>
      </c>
      <c r="E27" s="1464" t="s">
        <v>76</v>
      </c>
      <c r="F27" s="1473" t="s">
        <v>72</v>
      </c>
      <c r="G27" s="1474"/>
      <c r="H27" s="1474"/>
      <c r="I27" s="1475"/>
      <c r="J27" s="1473" t="s">
        <v>73</v>
      </c>
      <c r="K27" s="1474"/>
      <c r="L27" s="1475"/>
    </row>
    <row r="28" spans="1:14" x14ac:dyDescent="0.2">
      <c r="A28" s="1409"/>
      <c r="B28" s="1471"/>
      <c r="C28" s="1468"/>
      <c r="D28" s="1462"/>
      <c r="E28" s="1465"/>
      <c r="F28" s="1476" t="s">
        <v>77</v>
      </c>
      <c r="G28" s="1462" t="s">
        <v>74</v>
      </c>
      <c r="H28" s="1462" t="s">
        <v>78</v>
      </c>
      <c r="I28" s="1459" t="s">
        <v>75</v>
      </c>
      <c r="J28" s="1409" t="s">
        <v>79</v>
      </c>
      <c r="K28" s="1462" t="s">
        <v>81</v>
      </c>
      <c r="L28" s="1459" t="s">
        <v>80</v>
      </c>
    </row>
    <row r="29" spans="1:14" ht="13.5" thickBot="1" x14ac:dyDescent="0.25">
      <c r="A29" s="1410"/>
      <c r="B29" s="1472"/>
      <c r="C29" s="1469"/>
      <c r="D29" s="1463"/>
      <c r="E29" s="1466"/>
      <c r="F29" s="1477"/>
      <c r="G29" s="1463"/>
      <c r="H29" s="1463"/>
      <c r="I29" s="1460"/>
      <c r="J29" s="1410"/>
      <c r="K29" s="1463"/>
      <c r="L29" s="1460"/>
    </row>
    <row r="30" spans="1:14" x14ac:dyDescent="0.2">
      <c r="A30" s="665">
        <f>F3</f>
        <v>1470</v>
      </c>
      <c r="B30" s="666">
        <v>40909</v>
      </c>
      <c r="C30" s="667">
        <v>41639</v>
      </c>
      <c r="D30" s="668">
        <f>C30-B30+1</f>
        <v>731</v>
      </c>
      <c r="E30" s="669">
        <f>(A30*D30)/365</f>
        <v>2944.027397260274</v>
      </c>
      <c r="F30" s="670">
        <v>30000</v>
      </c>
      <c r="G30" s="671">
        <f>F30</f>
        <v>30000</v>
      </c>
      <c r="H30" s="672">
        <v>0.32100000000000001</v>
      </c>
      <c r="I30" s="673">
        <f>G30*H30</f>
        <v>9630</v>
      </c>
      <c r="J30" s="673">
        <f>(F30+I30)/E30</f>
        <v>13.461151902621513</v>
      </c>
      <c r="K30" s="674">
        <f>E30</f>
        <v>2944.027397260274</v>
      </c>
      <c r="L30" s="675">
        <f>J30*K30</f>
        <v>39630</v>
      </c>
    </row>
    <row r="31" spans="1:14" ht="14.25" customHeight="1" x14ac:dyDescent="0.2">
      <c r="A31" s="341"/>
      <c r="B31" s="341"/>
      <c r="C31" s="342"/>
      <c r="D31" s="342"/>
      <c r="E31" s="342"/>
      <c r="F31" s="342"/>
      <c r="G31" s="342"/>
      <c r="H31" s="342"/>
    </row>
    <row r="32" spans="1:14" ht="14.25" customHeight="1" x14ac:dyDescent="0.2"/>
    <row r="34" spans="1:14" x14ac:dyDescent="0.2">
      <c r="B34" s="567"/>
      <c r="C34" s="567"/>
      <c r="D34" s="567"/>
      <c r="E34" s="567"/>
    </row>
    <row r="35" spans="1:14" ht="14.25" customHeight="1" x14ac:dyDescent="0.2">
      <c r="B35" s="1456"/>
      <c r="C35" s="1456"/>
      <c r="D35" s="1456"/>
      <c r="E35" s="1456"/>
    </row>
    <row r="36" spans="1:14" ht="14.25" customHeight="1" x14ac:dyDescent="0.2">
      <c r="C36" s="567"/>
    </row>
    <row r="37" spans="1:14" ht="32.25" customHeight="1" x14ac:dyDescent="0.25">
      <c r="A37" s="568" t="s">
        <v>379</v>
      </c>
      <c r="B37" s="1425" t="s">
        <v>596</v>
      </c>
      <c r="C37" s="1425"/>
      <c r="D37" s="1425"/>
      <c r="E37" s="1419" t="str">
        <f>A3</f>
        <v>contratado 11</v>
      </c>
      <c r="F37" s="1420"/>
      <c r="G37" s="1426" t="s">
        <v>608</v>
      </c>
      <c r="H37" s="1427"/>
    </row>
    <row r="38" spans="1:14" ht="26.25" x14ac:dyDescent="0.25">
      <c r="A38" s="571">
        <f>H59*E11</f>
        <v>0</v>
      </c>
      <c r="B38" s="572"/>
      <c r="C38" s="572"/>
      <c r="D38" s="569" t="s">
        <v>402</v>
      </c>
      <c r="E38" s="570">
        <f>'Solicitud para cumplimentar'!D3</f>
        <v>2016</v>
      </c>
      <c r="F38" s="572"/>
      <c r="G38" s="602" t="s">
        <v>609</v>
      </c>
      <c r="H38" s="603"/>
    </row>
    <row r="39" spans="1:14" ht="43.5" customHeight="1" x14ac:dyDescent="0.25">
      <c r="A39" s="574" t="s">
        <v>380</v>
      </c>
      <c r="B39" s="572"/>
      <c r="C39" s="572"/>
      <c r="D39" s="569"/>
      <c r="E39" s="570"/>
      <c r="F39" s="572"/>
      <c r="G39" s="575" t="s">
        <v>381</v>
      </c>
      <c r="H39" s="576">
        <f>'Planificación contratos'!D14</f>
        <v>9730.7769619475694</v>
      </c>
    </row>
    <row r="40" spans="1:14" ht="18" x14ac:dyDescent="0.25">
      <c r="A40" s="571">
        <f>A38+A64+A90+A116</f>
        <v>0</v>
      </c>
      <c r="B40" s="572"/>
      <c r="C40" s="572"/>
      <c r="D40" s="569"/>
      <c r="E40" s="570"/>
      <c r="F40" s="572"/>
      <c r="G40" s="577"/>
      <c r="H40" s="578"/>
      <c r="J40" s="579"/>
      <c r="K40" s="579"/>
      <c r="L40" s="579"/>
      <c r="M40" s="579"/>
      <c r="N40" s="579"/>
    </row>
    <row r="41" spans="1:14" ht="18" customHeight="1" x14ac:dyDescent="0.2">
      <c r="A41" s="580" t="s">
        <v>611</v>
      </c>
      <c r="B41" s="580" t="s">
        <v>612</v>
      </c>
      <c r="C41" s="581" t="s">
        <v>611</v>
      </c>
      <c r="D41" s="581" t="s">
        <v>612</v>
      </c>
      <c r="E41" s="581" t="s">
        <v>611</v>
      </c>
      <c r="F41" s="581" t="s">
        <v>612</v>
      </c>
      <c r="G41" s="581" t="s">
        <v>611</v>
      </c>
      <c r="H41" s="581" t="s">
        <v>612</v>
      </c>
    </row>
    <row r="42" spans="1:14" ht="18" customHeight="1" thickBot="1" x14ac:dyDescent="0.25">
      <c r="A42" s="604"/>
      <c r="B42" s="605"/>
      <c r="C42" s="605"/>
      <c r="D42" s="605"/>
      <c r="E42" s="605"/>
      <c r="F42" s="605"/>
      <c r="G42" s="605"/>
      <c r="H42" s="605"/>
    </row>
    <row r="43" spans="1:14" ht="16.5" customHeight="1" thickBot="1" x14ac:dyDescent="0.3">
      <c r="A43" s="1411" t="s">
        <v>474</v>
      </c>
      <c r="B43" s="1412"/>
      <c r="C43" s="1411" t="s">
        <v>475</v>
      </c>
      <c r="D43" s="1412"/>
      <c r="E43" s="1411" t="s">
        <v>476</v>
      </c>
      <c r="F43" s="1412"/>
      <c r="G43" s="1411" t="s">
        <v>477</v>
      </c>
      <c r="H43" s="1421"/>
      <c r="J43" s="582"/>
    </row>
    <row r="44" spans="1:14" s="579" customFormat="1" ht="33" customHeight="1" outlineLevel="1" thickBot="1" x14ac:dyDescent="0.25">
      <c r="A44" s="583" t="s">
        <v>478</v>
      </c>
      <c r="B44" s="583" t="s">
        <v>479</v>
      </c>
      <c r="C44" s="583" t="s">
        <v>478</v>
      </c>
      <c r="D44" s="583" t="s">
        <v>479</v>
      </c>
      <c r="E44" s="583" t="s">
        <v>478</v>
      </c>
      <c r="F44" s="583" t="s">
        <v>479</v>
      </c>
      <c r="G44" s="583" t="s">
        <v>478</v>
      </c>
      <c r="H44" s="583" t="s">
        <v>479</v>
      </c>
      <c r="J44" s="548"/>
      <c r="K44" s="548"/>
      <c r="L44" s="548"/>
      <c r="M44" s="548"/>
      <c r="N44" s="548"/>
    </row>
    <row r="45" spans="1:14" ht="13.5" outlineLevel="1" x14ac:dyDescent="0.2">
      <c r="A45" s="584" t="s">
        <v>480</v>
      </c>
      <c r="B45" s="606"/>
      <c r="C45" s="584" t="s">
        <v>480</v>
      </c>
      <c r="D45" s="606"/>
      <c r="E45" s="584" t="s">
        <v>480</v>
      </c>
      <c r="F45" s="606"/>
      <c r="G45" s="584" t="s">
        <v>480</v>
      </c>
      <c r="H45" s="607"/>
    </row>
    <row r="46" spans="1:14" ht="13.5" outlineLevel="1" x14ac:dyDescent="0.2">
      <c r="A46" s="584" t="s">
        <v>481</v>
      </c>
      <c r="B46" s="606"/>
      <c r="C46" s="584" t="s">
        <v>481</v>
      </c>
      <c r="D46" s="606"/>
      <c r="E46" s="584" t="s">
        <v>481</v>
      </c>
      <c r="F46" s="606"/>
      <c r="G46" s="584" t="s">
        <v>481</v>
      </c>
      <c r="H46" s="607"/>
    </row>
    <row r="47" spans="1:14" ht="12.75" customHeight="1" outlineLevel="1" x14ac:dyDescent="0.2">
      <c r="A47" s="584" t="s">
        <v>482</v>
      </c>
      <c r="B47" s="606"/>
      <c r="C47" s="584" t="s">
        <v>482</v>
      </c>
      <c r="D47" s="606"/>
      <c r="E47" s="584" t="s">
        <v>482</v>
      </c>
      <c r="F47" s="606"/>
      <c r="G47" s="584" t="s">
        <v>482</v>
      </c>
      <c r="H47" s="607"/>
      <c r="I47" s="582"/>
    </row>
    <row r="48" spans="1:14" ht="13.5" outlineLevel="1" x14ac:dyDescent="0.2">
      <c r="A48" s="584" t="s">
        <v>483</v>
      </c>
      <c r="B48" s="606"/>
      <c r="C48" s="584" t="s">
        <v>483</v>
      </c>
      <c r="D48" s="606"/>
      <c r="E48" s="584" t="s">
        <v>483</v>
      </c>
      <c r="F48" s="606"/>
      <c r="G48" s="584" t="s">
        <v>483</v>
      </c>
      <c r="H48" s="607"/>
    </row>
    <row r="49" spans="1:8" ht="14.25" customHeight="1" outlineLevel="1" x14ac:dyDescent="0.2">
      <c r="A49" s="584" t="s">
        <v>484</v>
      </c>
      <c r="B49" s="606"/>
      <c r="C49" s="584" t="s">
        <v>484</v>
      </c>
      <c r="D49" s="606"/>
      <c r="E49" s="584" t="s">
        <v>484</v>
      </c>
      <c r="F49" s="606"/>
      <c r="G49" s="584" t="s">
        <v>484</v>
      </c>
      <c r="H49" s="607"/>
    </row>
    <row r="50" spans="1:8" ht="13.5" outlineLevel="1" x14ac:dyDescent="0.2">
      <c r="A50" s="584" t="s">
        <v>485</v>
      </c>
      <c r="B50" s="606"/>
      <c r="C50" s="584" t="s">
        <v>485</v>
      </c>
      <c r="D50" s="606"/>
      <c r="E50" s="584" t="s">
        <v>485</v>
      </c>
      <c r="F50" s="606"/>
      <c r="G50" s="584" t="s">
        <v>485</v>
      </c>
      <c r="H50" s="607"/>
    </row>
    <row r="51" spans="1:8" ht="13.5" outlineLevel="1" x14ac:dyDescent="0.2">
      <c r="A51" s="584" t="s">
        <v>486</v>
      </c>
      <c r="B51" s="606"/>
      <c r="C51" s="584" t="s">
        <v>486</v>
      </c>
      <c r="D51" s="606"/>
      <c r="E51" s="584" t="s">
        <v>486</v>
      </c>
      <c r="F51" s="606"/>
      <c r="G51" s="584" t="s">
        <v>486</v>
      </c>
      <c r="H51" s="607"/>
    </row>
    <row r="52" spans="1:8" ht="13.5" outlineLevel="1" x14ac:dyDescent="0.2">
      <c r="A52" s="584" t="s">
        <v>487</v>
      </c>
      <c r="B52" s="606"/>
      <c r="C52" s="584" t="s">
        <v>487</v>
      </c>
      <c r="D52" s="606"/>
      <c r="E52" s="584" t="s">
        <v>487</v>
      </c>
      <c r="F52" s="606"/>
      <c r="G52" s="584" t="s">
        <v>487</v>
      </c>
      <c r="H52" s="607"/>
    </row>
    <row r="53" spans="1:8" ht="13.5" outlineLevel="1" x14ac:dyDescent="0.2">
      <c r="A53" s="584" t="s">
        <v>488</v>
      </c>
      <c r="B53" s="606"/>
      <c r="C53" s="584" t="s">
        <v>488</v>
      </c>
      <c r="D53" s="606"/>
      <c r="E53" s="584" t="s">
        <v>488</v>
      </c>
      <c r="F53" s="606"/>
      <c r="G53" s="584" t="s">
        <v>488</v>
      </c>
      <c r="H53" s="607"/>
    </row>
    <row r="54" spans="1:8" ht="13.5" outlineLevel="1" x14ac:dyDescent="0.2">
      <c r="A54" s="584" t="s">
        <v>489</v>
      </c>
      <c r="B54" s="606"/>
      <c r="C54" s="584" t="s">
        <v>489</v>
      </c>
      <c r="D54" s="606"/>
      <c r="E54" s="584" t="s">
        <v>489</v>
      </c>
      <c r="F54" s="606"/>
      <c r="G54" s="584" t="s">
        <v>489</v>
      </c>
      <c r="H54" s="607"/>
    </row>
    <row r="55" spans="1:8" ht="13.5" outlineLevel="1" x14ac:dyDescent="0.2">
      <c r="A55" s="584" t="s">
        <v>490</v>
      </c>
      <c r="B55" s="606"/>
      <c r="C55" s="584" t="s">
        <v>490</v>
      </c>
      <c r="D55" s="606"/>
      <c r="E55" s="584" t="s">
        <v>490</v>
      </c>
      <c r="F55" s="606"/>
      <c r="G55" s="584" t="s">
        <v>490</v>
      </c>
      <c r="H55" s="607"/>
    </row>
    <row r="56" spans="1:8" ht="13.5" outlineLevel="1" x14ac:dyDescent="0.2">
      <c r="A56" s="584" t="s">
        <v>491</v>
      </c>
      <c r="B56" s="606"/>
      <c r="C56" s="584" t="s">
        <v>491</v>
      </c>
      <c r="D56" s="606"/>
      <c r="E56" s="584" t="s">
        <v>491</v>
      </c>
      <c r="F56" s="606"/>
      <c r="G56" s="584" t="s">
        <v>491</v>
      </c>
      <c r="H56" s="607"/>
    </row>
    <row r="57" spans="1:8" ht="13.5" outlineLevel="1" x14ac:dyDescent="0.2">
      <c r="A57" s="584" t="s">
        <v>492</v>
      </c>
      <c r="B57" s="606"/>
      <c r="C57" s="584" t="s">
        <v>492</v>
      </c>
      <c r="D57" s="606"/>
      <c r="E57" s="584" t="s">
        <v>492</v>
      </c>
      <c r="F57" s="606"/>
      <c r="G57" s="584" t="s">
        <v>492</v>
      </c>
      <c r="H57" s="607"/>
    </row>
    <row r="58" spans="1:8" ht="14.25" thickBot="1" x14ac:dyDescent="0.3">
      <c r="A58" s="585" t="s">
        <v>493</v>
      </c>
      <c r="B58" s="586">
        <f>SUM(B45:B57)</f>
        <v>0</v>
      </c>
      <c r="C58" s="585" t="s">
        <v>493</v>
      </c>
      <c r="D58" s="586">
        <f>SUM(D45:D57)</f>
        <v>0</v>
      </c>
      <c r="E58" s="585" t="s">
        <v>493</v>
      </c>
      <c r="F58" s="586">
        <f>SUM(F45:F57)</f>
        <v>0</v>
      </c>
      <c r="G58" s="585" t="s">
        <v>493</v>
      </c>
      <c r="H58" s="587">
        <f>SUM(H45:H57)</f>
        <v>0</v>
      </c>
    </row>
    <row r="59" spans="1:8" ht="14.25" customHeight="1" thickBot="1" x14ac:dyDescent="0.3">
      <c r="A59" s="1435" t="s">
        <v>494</v>
      </c>
      <c r="B59" s="1436"/>
      <c r="C59" s="1436"/>
      <c r="D59" s="1436"/>
      <c r="E59" s="1436"/>
      <c r="F59" s="1436"/>
      <c r="G59" s="1437"/>
      <c r="H59" s="588">
        <f>IF((B58+D58+F58+H58)&gt;$F$3,"Demasiadas horas asignadas",(B58+D58+F58+H58))</f>
        <v>0</v>
      </c>
    </row>
    <row r="61" spans="1:8" ht="16.5" customHeight="1" x14ac:dyDescent="0.2"/>
    <row r="62" spans="1:8" x14ac:dyDescent="0.2">
      <c r="H62" s="589"/>
    </row>
    <row r="63" spans="1:8" ht="32.25" customHeight="1" x14ac:dyDescent="0.25">
      <c r="A63" s="568" t="s">
        <v>379</v>
      </c>
      <c r="B63" s="1425" t="s">
        <v>596</v>
      </c>
      <c r="C63" s="1425"/>
      <c r="D63" s="1425"/>
      <c r="E63" s="1419" t="str">
        <f>A3</f>
        <v>contratado 11</v>
      </c>
      <c r="F63" s="1420"/>
      <c r="G63" s="1426" t="s">
        <v>608</v>
      </c>
      <c r="H63" s="1427"/>
    </row>
    <row r="64" spans="1:8" ht="26.25" x14ac:dyDescent="0.25">
      <c r="A64" s="571">
        <f>H85*E11</f>
        <v>0</v>
      </c>
      <c r="B64" s="572"/>
      <c r="C64" s="572"/>
      <c r="D64" s="569" t="s">
        <v>402</v>
      </c>
      <c r="E64" s="570">
        <f>E38+1</f>
        <v>2017</v>
      </c>
      <c r="F64" s="572"/>
      <c r="G64" s="602" t="s">
        <v>609</v>
      </c>
      <c r="H64" s="603"/>
    </row>
    <row r="65" spans="1:8" ht="44.25" customHeight="1" x14ac:dyDescent="0.25">
      <c r="A65" s="574" t="s">
        <v>380</v>
      </c>
      <c r="B65" s="572"/>
      <c r="C65" s="572"/>
      <c r="D65" s="569"/>
      <c r="E65" s="570"/>
      <c r="F65" s="572"/>
      <c r="G65" s="575" t="s">
        <v>381</v>
      </c>
      <c r="H65" s="576">
        <f>'Planificación contratos'!D15</f>
        <v>1673.6606270415141</v>
      </c>
    </row>
    <row r="66" spans="1:8" ht="18" x14ac:dyDescent="0.25">
      <c r="A66" s="571">
        <f>$A$40</f>
        <v>0</v>
      </c>
      <c r="B66" s="572"/>
      <c r="C66" s="572"/>
      <c r="D66" s="569"/>
      <c r="E66" s="570"/>
      <c r="F66" s="572"/>
      <c r="G66" s="577"/>
      <c r="H66" s="578"/>
    </row>
    <row r="67" spans="1:8" ht="17.25" customHeight="1" x14ac:dyDescent="0.2">
      <c r="A67" s="590" t="s">
        <v>611</v>
      </c>
      <c r="B67" s="590" t="s">
        <v>612</v>
      </c>
      <c r="C67" s="553" t="s">
        <v>611</v>
      </c>
      <c r="D67" s="553" t="s">
        <v>612</v>
      </c>
      <c r="E67" s="553" t="s">
        <v>611</v>
      </c>
      <c r="F67" s="553" t="s">
        <v>612</v>
      </c>
      <c r="G67" s="553" t="s">
        <v>611</v>
      </c>
      <c r="H67" s="553" t="s">
        <v>612</v>
      </c>
    </row>
    <row r="68" spans="1:8" ht="17.25" customHeight="1" thickBot="1" x14ac:dyDescent="0.25">
      <c r="A68" s="604"/>
      <c r="B68" s="605"/>
      <c r="C68" s="605"/>
      <c r="D68" s="605"/>
      <c r="E68" s="605"/>
      <c r="F68" s="605"/>
      <c r="G68" s="605"/>
      <c r="H68" s="605"/>
    </row>
    <row r="69" spans="1:8" ht="16.5" thickBot="1" x14ac:dyDescent="0.3">
      <c r="A69" s="1411" t="s">
        <v>474</v>
      </c>
      <c r="B69" s="1412"/>
      <c r="C69" s="1411" t="s">
        <v>475</v>
      </c>
      <c r="D69" s="1412"/>
      <c r="E69" s="1411" t="s">
        <v>476</v>
      </c>
      <c r="F69" s="1412"/>
      <c r="G69" s="1411" t="s">
        <v>477</v>
      </c>
      <c r="H69" s="1421"/>
    </row>
    <row r="70" spans="1:8" ht="13.5" outlineLevel="1" thickBot="1" x14ac:dyDescent="0.25">
      <c r="A70" s="583" t="s">
        <v>478</v>
      </c>
      <c r="B70" s="583" t="s">
        <v>479</v>
      </c>
      <c r="C70" s="583" t="s">
        <v>478</v>
      </c>
      <c r="D70" s="583" t="s">
        <v>479</v>
      </c>
      <c r="E70" s="583" t="s">
        <v>478</v>
      </c>
      <c r="F70" s="583" t="s">
        <v>479</v>
      </c>
      <c r="G70" s="583" t="s">
        <v>478</v>
      </c>
      <c r="H70" s="583" t="s">
        <v>479</v>
      </c>
    </row>
    <row r="71" spans="1:8" ht="13.5" outlineLevel="1" x14ac:dyDescent="0.2">
      <c r="A71" s="584" t="s">
        <v>480</v>
      </c>
      <c r="B71" s="606"/>
      <c r="C71" s="584" t="s">
        <v>480</v>
      </c>
      <c r="D71" s="606"/>
      <c r="E71" s="584" t="s">
        <v>480</v>
      </c>
      <c r="F71" s="606"/>
      <c r="G71" s="584" t="s">
        <v>480</v>
      </c>
      <c r="H71" s="607"/>
    </row>
    <row r="72" spans="1:8" ht="13.5" outlineLevel="1" x14ac:dyDescent="0.2">
      <c r="A72" s="584" t="s">
        <v>481</v>
      </c>
      <c r="B72" s="606"/>
      <c r="C72" s="584" t="s">
        <v>481</v>
      </c>
      <c r="D72" s="606"/>
      <c r="E72" s="584" t="s">
        <v>481</v>
      </c>
      <c r="F72" s="606"/>
      <c r="G72" s="584" t="s">
        <v>481</v>
      </c>
      <c r="H72" s="607"/>
    </row>
    <row r="73" spans="1:8" ht="13.5" outlineLevel="1" x14ac:dyDescent="0.2">
      <c r="A73" s="584" t="s">
        <v>482</v>
      </c>
      <c r="B73" s="606"/>
      <c r="C73" s="584" t="s">
        <v>482</v>
      </c>
      <c r="D73" s="606"/>
      <c r="E73" s="584" t="s">
        <v>482</v>
      </c>
      <c r="F73" s="606"/>
      <c r="G73" s="584" t="s">
        <v>482</v>
      </c>
      <c r="H73" s="607"/>
    </row>
    <row r="74" spans="1:8" ht="13.5" outlineLevel="1" x14ac:dyDescent="0.2">
      <c r="A74" s="584" t="s">
        <v>483</v>
      </c>
      <c r="B74" s="606"/>
      <c r="C74" s="584" t="s">
        <v>483</v>
      </c>
      <c r="D74" s="606"/>
      <c r="E74" s="584" t="s">
        <v>483</v>
      </c>
      <c r="F74" s="606"/>
      <c r="G74" s="584" t="s">
        <v>483</v>
      </c>
      <c r="H74" s="607"/>
    </row>
    <row r="75" spans="1:8" ht="13.5" outlineLevel="1" x14ac:dyDescent="0.2">
      <c r="A75" s="584" t="s">
        <v>484</v>
      </c>
      <c r="B75" s="606"/>
      <c r="C75" s="584" t="s">
        <v>484</v>
      </c>
      <c r="D75" s="606"/>
      <c r="E75" s="584" t="s">
        <v>484</v>
      </c>
      <c r="F75" s="606"/>
      <c r="G75" s="584" t="s">
        <v>484</v>
      </c>
      <c r="H75" s="607"/>
    </row>
    <row r="76" spans="1:8" ht="13.5" outlineLevel="1" x14ac:dyDescent="0.2">
      <c r="A76" s="584" t="s">
        <v>485</v>
      </c>
      <c r="B76" s="606"/>
      <c r="C76" s="584" t="s">
        <v>485</v>
      </c>
      <c r="D76" s="606"/>
      <c r="E76" s="584" t="s">
        <v>485</v>
      </c>
      <c r="F76" s="606"/>
      <c r="G76" s="584" t="s">
        <v>485</v>
      </c>
      <c r="H76" s="607"/>
    </row>
    <row r="77" spans="1:8" ht="13.5" outlineLevel="1" x14ac:dyDescent="0.2">
      <c r="A77" s="584" t="s">
        <v>486</v>
      </c>
      <c r="B77" s="606"/>
      <c r="C77" s="584" t="s">
        <v>486</v>
      </c>
      <c r="D77" s="606"/>
      <c r="E77" s="584" t="s">
        <v>486</v>
      </c>
      <c r="F77" s="606"/>
      <c r="G77" s="584" t="s">
        <v>486</v>
      </c>
      <c r="H77" s="607"/>
    </row>
    <row r="78" spans="1:8" ht="13.5" outlineLevel="1" x14ac:dyDescent="0.2">
      <c r="A78" s="584" t="s">
        <v>487</v>
      </c>
      <c r="B78" s="606"/>
      <c r="C78" s="584" t="s">
        <v>487</v>
      </c>
      <c r="D78" s="606"/>
      <c r="E78" s="584" t="s">
        <v>487</v>
      </c>
      <c r="F78" s="606"/>
      <c r="G78" s="584" t="s">
        <v>487</v>
      </c>
      <c r="H78" s="607"/>
    </row>
    <row r="79" spans="1:8" ht="13.5" outlineLevel="1" x14ac:dyDescent="0.2">
      <c r="A79" s="584" t="s">
        <v>488</v>
      </c>
      <c r="B79" s="606"/>
      <c r="C79" s="584" t="s">
        <v>488</v>
      </c>
      <c r="D79" s="606"/>
      <c r="E79" s="584" t="s">
        <v>488</v>
      </c>
      <c r="F79" s="606"/>
      <c r="G79" s="584" t="s">
        <v>488</v>
      </c>
      <c r="H79" s="607"/>
    </row>
    <row r="80" spans="1:8" ht="13.5" outlineLevel="1" x14ac:dyDescent="0.2">
      <c r="A80" s="584" t="s">
        <v>489</v>
      </c>
      <c r="B80" s="606"/>
      <c r="C80" s="584" t="s">
        <v>489</v>
      </c>
      <c r="D80" s="606"/>
      <c r="E80" s="584" t="s">
        <v>489</v>
      </c>
      <c r="F80" s="606"/>
      <c r="G80" s="584" t="s">
        <v>489</v>
      </c>
      <c r="H80" s="607"/>
    </row>
    <row r="81" spans="1:8" ht="13.5" outlineLevel="1" x14ac:dyDescent="0.2">
      <c r="A81" s="584" t="s">
        <v>490</v>
      </c>
      <c r="B81" s="606"/>
      <c r="C81" s="584" t="s">
        <v>490</v>
      </c>
      <c r="D81" s="606"/>
      <c r="E81" s="584" t="s">
        <v>490</v>
      </c>
      <c r="F81" s="606"/>
      <c r="G81" s="584" t="s">
        <v>490</v>
      </c>
      <c r="H81" s="607"/>
    </row>
    <row r="82" spans="1:8" ht="13.5" outlineLevel="1" x14ac:dyDescent="0.2">
      <c r="A82" s="584" t="s">
        <v>491</v>
      </c>
      <c r="B82" s="606"/>
      <c r="C82" s="584" t="s">
        <v>491</v>
      </c>
      <c r="D82" s="606"/>
      <c r="E82" s="584" t="s">
        <v>491</v>
      </c>
      <c r="F82" s="606"/>
      <c r="G82" s="584" t="s">
        <v>491</v>
      </c>
      <c r="H82" s="607"/>
    </row>
    <row r="83" spans="1:8" ht="13.5" outlineLevel="1" x14ac:dyDescent="0.2">
      <c r="A83" s="584" t="s">
        <v>492</v>
      </c>
      <c r="B83" s="606"/>
      <c r="C83" s="584" t="s">
        <v>492</v>
      </c>
      <c r="D83" s="606"/>
      <c r="E83" s="584" t="s">
        <v>492</v>
      </c>
      <c r="F83" s="606"/>
      <c r="G83" s="584" t="s">
        <v>492</v>
      </c>
      <c r="H83" s="607"/>
    </row>
    <row r="84" spans="1:8" ht="14.25" thickBot="1" x14ac:dyDescent="0.3">
      <c r="A84" s="585" t="s">
        <v>493</v>
      </c>
      <c r="B84" s="586">
        <f>SUM(B71:B83)</f>
        <v>0</v>
      </c>
      <c r="C84" s="585" t="s">
        <v>493</v>
      </c>
      <c r="D84" s="586">
        <f>SUM(D71:D83)</f>
        <v>0</v>
      </c>
      <c r="E84" s="585" t="s">
        <v>493</v>
      </c>
      <c r="F84" s="586">
        <f>SUM(F71:F83)</f>
        <v>0</v>
      </c>
      <c r="G84" s="585" t="s">
        <v>493</v>
      </c>
      <c r="H84" s="587">
        <f>SUM(H71:H83)</f>
        <v>0</v>
      </c>
    </row>
    <row r="85" spans="1:8" ht="14.25" thickBot="1" x14ac:dyDescent="0.3">
      <c r="A85" s="1435" t="s">
        <v>494</v>
      </c>
      <c r="B85" s="1436"/>
      <c r="C85" s="1436"/>
      <c r="D85" s="1436"/>
      <c r="E85" s="1436"/>
      <c r="F85" s="1436"/>
      <c r="G85" s="1437"/>
      <c r="H85" s="588">
        <f>IF((B84+D84+F84+H84)&gt;$F$3,"Demasiadas horas asignadas",(B84+D84+F84+H84))</f>
        <v>0</v>
      </c>
    </row>
    <row r="89" spans="1:8" ht="32.25" customHeight="1" x14ac:dyDescent="0.25">
      <c r="A89" s="568" t="s">
        <v>379</v>
      </c>
      <c r="B89" s="1425" t="s">
        <v>596</v>
      </c>
      <c r="C89" s="1425"/>
      <c r="D89" s="1425"/>
      <c r="E89" s="1419" t="str">
        <f>A3</f>
        <v>contratado 11</v>
      </c>
      <c r="F89" s="1420"/>
      <c r="G89" s="1426" t="s">
        <v>608</v>
      </c>
      <c r="H89" s="1427"/>
    </row>
    <row r="90" spans="1:8" ht="26.25" x14ac:dyDescent="0.25">
      <c r="A90" s="571">
        <f>H111*E11</f>
        <v>0</v>
      </c>
      <c r="B90" s="572"/>
      <c r="C90" s="572"/>
      <c r="D90" s="569" t="s">
        <v>402</v>
      </c>
      <c r="E90" s="570">
        <f>E64+1</f>
        <v>2018</v>
      </c>
      <c r="F90" s="572"/>
      <c r="G90" s="602" t="s">
        <v>609</v>
      </c>
      <c r="H90" s="603"/>
    </row>
    <row r="91" spans="1:8" ht="44.25" customHeight="1" x14ac:dyDescent="0.25">
      <c r="A91" s="574" t="s">
        <v>380</v>
      </c>
      <c r="B91" s="572"/>
      <c r="C91" s="572"/>
      <c r="D91" s="569"/>
      <c r="E91" s="570"/>
      <c r="F91" s="572"/>
      <c r="G91" s="575" t="s">
        <v>381</v>
      </c>
      <c r="H91" s="576">
        <f>'Planificación contratos'!D16</f>
        <v>23192.330885842708</v>
      </c>
    </row>
    <row r="92" spans="1:8" ht="18" x14ac:dyDescent="0.25">
      <c r="A92" s="571">
        <f>$A$40</f>
        <v>0</v>
      </c>
      <c r="B92" s="572"/>
      <c r="C92" s="572"/>
      <c r="D92" s="569"/>
      <c r="E92" s="570"/>
      <c r="F92" s="572"/>
      <c r="G92" s="577"/>
      <c r="H92" s="578"/>
    </row>
    <row r="93" spans="1:8" ht="16.5" customHeight="1" x14ac:dyDescent="0.2">
      <c r="A93" s="590" t="s">
        <v>611</v>
      </c>
      <c r="B93" s="590" t="s">
        <v>612</v>
      </c>
      <c r="C93" s="553" t="s">
        <v>611</v>
      </c>
      <c r="D93" s="553" t="s">
        <v>612</v>
      </c>
      <c r="E93" s="553" t="s">
        <v>611</v>
      </c>
      <c r="F93" s="553" t="s">
        <v>612</v>
      </c>
      <c r="G93" s="553" t="s">
        <v>611</v>
      </c>
      <c r="H93" s="553" t="s">
        <v>612</v>
      </c>
    </row>
    <row r="94" spans="1:8" ht="16.5" customHeight="1" thickBot="1" x14ac:dyDescent="0.25">
      <c r="A94" s="604"/>
      <c r="B94" s="605"/>
      <c r="C94" s="605"/>
      <c r="D94" s="605"/>
      <c r="E94" s="605"/>
      <c r="F94" s="605"/>
      <c r="G94" s="605"/>
      <c r="H94" s="605"/>
    </row>
    <row r="95" spans="1:8" ht="16.5" thickBot="1" x14ac:dyDescent="0.3">
      <c r="A95" s="1411" t="s">
        <v>474</v>
      </c>
      <c r="B95" s="1412"/>
      <c r="C95" s="1411" t="s">
        <v>475</v>
      </c>
      <c r="D95" s="1412"/>
      <c r="E95" s="1411" t="s">
        <v>476</v>
      </c>
      <c r="F95" s="1412"/>
      <c r="G95" s="1411" t="s">
        <v>477</v>
      </c>
      <c r="H95" s="1421"/>
    </row>
    <row r="96" spans="1:8" ht="13.5" customHeight="1" outlineLevel="1" thickBot="1" x14ac:dyDescent="0.25">
      <c r="A96" s="583" t="s">
        <v>478</v>
      </c>
      <c r="B96" s="583" t="s">
        <v>479</v>
      </c>
      <c r="C96" s="583" t="s">
        <v>478</v>
      </c>
      <c r="D96" s="583" t="s">
        <v>479</v>
      </c>
      <c r="E96" s="583" t="s">
        <v>478</v>
      </c>
      <c r="F96" s="583" t="s">
        <v>479</v>
      </c>
      <c r="G96" s="583" t="s">
        <v>478</v>
      </c>
      <c r="H96" s="583" t="s">
        <v>479</v>
      </c>
    </row>
    <row r="97" spans="1:8" ht="13.5" customHeight="1" outlineLevel="1" x14ac:dyDescent="0.2">
      <c r="A97" s="584" t="s">
        <v>480</v>
      </c>
      <c r="B97" s="606"/>
      <c r="C97" s="584" t="s">
        <v>480</v>
      </c>
      <c r="D97" s="606"/>
      <c r="E97" s="584" t="s">
        <v>480</v>
      </c>
      <c r="F97" s="606"/>
      <c r="G97" s="584" t="s">
        <v>480</v>
      </c>
      <c r="H97" s="607"/>
    </row>
    <row r="98" spans="1:8" ht="13.5" customHeight="1" outlineLevel="1" x14ac:dyDescent="0.2">
      <c r="A98" s="584" t="s">
        <v>481</v>
      </c>
      <c r="B98" s="606"/>
      <c r="C98" s="584" t="s">
        <v>481</v>
      </c>
      <c r="D98" s="606"/>
      <c r="E98" s="584" t="s">
        <v>481</v>
      </c>
      <c r="F98" s="606"/>
      <c r="G98" s="584" t="s">
        <v>481</v>
      </c>
      <c r="H98" s="607"/>
    </row>
    <row r="99" spans="1:8" ht="13.5" customHeight="1" outlineLevel="1" x14ac:dyDescent="0.2">
      <c r="A99" s="584" t="s">
        <v>482</v>
      </c>
      <c r="B99" s="606"/>
      <c r="C99" s="584" t="s">
        <v>482</v>
      </c>
      <c r="D99" s="606"/>
      <c r="E99" s="584" t="s">
        <v>482</v>
      </c>
      <c r="F99" s="606"/>
      <c r="G99" s="584" t="s">
        <v>482</v>
      </c>
      <c r="H99" s="607"/>
    </row>
    <row r="100" spans="1:8" ht="13.5" customHeight="1" outlineLevel="1" x14ac:dyDescent="0.2">
      <c r="A100" s="584" t="s">
        <v>483</v>
      </c>
      <c r="B100" s="606"/>
      <c r="C100" s="584" t="s">
        <v>483</v>
      </c>
      <c r="D100" s="606"/>
      <c r="E100" s="584" t="s">
        <v>483</v>
      </c>
      <c r="F100" s="606"/>
      <c r="G100" s="584" t="s">
        <v>483</v>
      </c>
      <c r="H100" s="607"/>
    </row>
    <row r="101" spans="1:8" ht="13.5" customHeight="1" outlineLevel="1" x14ac:dyDescent="0.2">
      <c r="A101" s="584" t="s">
        <v>484</v>
      </c>
      <c r="B101" s="606"/>
      <c r="C101" s="584" t="s">
        <v>484</v>
      </c>
      <c r="D101" s="606"/>
      <c r="E101" s="584" t="s">
        <v>484</v>
      </c>
      <c r="F101" s="606"/>
      <c r="G101" s="584" t="s">
        <v>484</v>
      </c>
      <c r="H101" s="607"/>
    </row>
    <row r="102" spans="1:8" ht="13.5" customHeight="1" outlineLevel="1" x14ac:dyDescent="0.2">
      <c r="A102" s="584" t="s">
        <v>485</v>
      </c>
      <c r="B102" s="606"/>
      <c r="C102" s="584" t="s">
        <v>485</v>
      </c>
      <c r="D102" s="606"/>
      <c r="E102" s="584" t="s">
        <v>485</v>
      </c>
      <c r="F102" s="606"/>
      <c r="G102" s="584" t="s">
        <v>485</v>
      </c>
      <c r="H102" s="607"/>
    </row>
    <row r="103" spans="1:8" ht="13.5" customHeight="1" outlineLevel="1" x14ac:dyDescent="0.2">
      <c r="A103" s="584" t="s">
        <v>486</v>
      </c>
      <c r="B103" s="606"/>
      <c r="C103" s="584" t="s">
        <v>486</v>
      </c>
      <c r="D103" s="606"/>
      <c r="E103" s="584" t="s">
        <v>486</v>
      </c>
      <c r="F103" s="606"/>
      <c r="G103" s="584" t="s">
        <v>486</v>
      </c>
      <c r="H103" s="607"/>
    </row>
    <row r="104" spans="1:8" ht="13.5" customHeight="1" outlineLevel="1" x14ac:dyDescent="0.2">
      <c r="A104" s="584" t="s">
        <v>487</v>
      </c>
      <c r="B104" s="606"/>
      <c r="C104" s="584" t="s">
        <v>487</v>
      </c>
      <c r="D104" s="606"/>
      <c r="E104" s="584" t="s">
        <v>487</v>
      </c>
      <c r="F104" s="606"/>
      <c r="G104" s="584" t="s">
        <v>487</v>
      </c>
      <c r="H104" s="607"/>
    </row>
    <row r="105" spans="1:8" ht="13.5" customHeight="1" outlineLevel="1" x14ac:dyDescent="0.2">
      <c r="A105" s="584" t="s">
        <v>488</v>
      </c>
      <c r="B105" s="606"/>
      <c r="C105" s="584" t="s">
        <v>488</v>
      </c>
      <c r="D105" s="606"/>
      <c r="E105" s="584" t="s">
        <v>488</v>
      </c>
      <c r="F105" s="606"/>
      <c r="G105" s="584" t="s">
        <v>488</v>
      </c>
      <c r="H105" s="607"/>
    </row>
    <row r="106" spans="1:8" ht="13.5" customHeight="1" outlineLevel="1" x14ac:dyDescent="0.2">
      <c r="A106" s="584" t="s">
        <v>489</v>
      </c>
      <c r="B106" s="606"/>
      <c r="C106" s="584" t="s">
        <v>489</v>
      </c>
      <c r="D106" s="606"/>
      <c r="E106" s="584" t="s">
        <v>489</v>
      </c>
      <c r="F106" s="606"/>
      <c r="G106" s="584" t="s">
        <v>489</v>
      </c>
      <c r="H106" s="607"/>
    </row>
    <row r="107" spans="1:8" ht="13.5" customHeight="1" outlineLevel="1" x14ac:dyDescent="0.2">
      <c r="A107" s="584" t="s">
        <v>490</v>
      </c>
      <c r="B107" s="606"/>
      <c r="C107" s="584" t="s">
        <v>490</v>
      </c>
      <c r="D107" s="606"/>
      <c r="E107" s="584" t="s">
        <v>490</v>
      </c>
      <c r="F107" s="606"/>
      <c r="G107" s="584" t="s">
        <v>490</v>
      </c>
      <c r="H107" s="607"/>
    </row>
    <row r="108" spans="1:8" ht="13.5" customHeight="1" outlineLevel="1" x14ac:dyDescent="0.2">
      <c r="A108" s="584" t="s">
        <v>491</v>
      </c>
      <c r="B108" s="606"/>
      <c r="C108" s="584" t="s">
        <v>491</v>
      </c>
      <c r="D108" s="606"/>
      <c r="E108" s="584" t="s">
        <v>491</v>
      </c>
      <c r="F108" s="606"/>
      <c r="G108" s="584" t="s">
        <v>491</v>
      </c>
      <c r="H108" s="607"/>
    </row>
    <row r="109" spans="1:8" ht="13.5" customHeight="1" outlineLevel="1" x14ac:dyDescent="0.2">
      <c r="A109" s="584" t="s">
        <v>492</v>
      </c>
      <c r="B109" s="606"/>
      <c r="C109" s="584" t="s">
        <v>492</v>
      </c>
      <c r="D109" s="606"/>
      <c r="E109" s="584" t="s">
        <v>492</v>
      </c>
      <c r="F109" s="606"/>
      <c r="G109" s="584" t="s">
        <v>492</v>
      </c>
      <c r="H109" s="607"/>
    </row>
    <row r="110" spans="1:8" ht="14.25" thickBot="1" x14ac:dyDescent="0.3">
      <c r="A110" s="585" t="s">
        <v>493</v>
      </c>
      <c r="B110" s="586">
        <f>SUM(B97:B109)</f>
        <v>0</v>
      </c>
      <c r="C110" s="585" t="s">
        <v>493</v>
      </c>
      <c r="D110" s="586">
        <f>SUM(D97:D109)</f>
        <v>0</v>
      </c>
      <c r="E110" s="585" t="s">
        <v>493</v>
      </c>
      <c r="F110" s="586">
        <f>SUM(F97:F109)</f>
        <v>0</v>
      </c>
      <c r="G110" s="585" t="s">
        <v>493</v>
      </c>
      <c r="H110" s="587">
        <f>SUM(H97:H109)</f>
        <v>0</v>
      </c>
    </row>
    <row r="111" spans="1:8" ht="14.25" thickBot="1" x14ac:dyDescent="0.3">
      <c r="A111" s="1435" t="s">
        <v>494</v>
      </c>
      <c r="B111" s="1436"/>
      <c r="C111" s="1436"/>
      <c r="D111" s="1436"/>
      <c r="E111" s="1436"/>
      <c r="F111" s="1436"/>
      <c r="G111" s="1437"/>
      <c r="H111" s="588">
        <f>IF((B110+D110+F110+H110)&gt;$F$3,"Demasiadas horas asignadas",(B110+D110+F110+H110))</f>
        <v>0</v>
      </c>
    </row>
    <row r="115" spans="1:8" ht="32.25" customHeight="1" x14ac:dyDescent="0.25">
      <c r="A115" s="568" t="s">
        <v>379</v>
      </c>
      <c r="B115" s="1425" t="s">
        <v>596</v>
      </c>
      <c r="C115" s="1425"/>
      <c r="D115" s="1425"/>
      <c r="E115" s="1419" t="str">
        <f>A3</f>
        <v>contratado 11</v>
      </c>
      <c r="F115" s="1420"/>
      <c r="G115" s="1426" t="s">
        <v>608</v>
      </c>
      <c r="H115" s="1427"/>
    </row>
    <row r="116" spans="1:8" ht="26.25" x14ac:dyDescent="0.25">
      <c r="A116" s="571">
        <f>H137*E11</f>
        <v>0</v>
      </c>
      <c r="B116" s="572"/>
      <c r="C116" s="572"/>
      <c r="D116" s="569" t="s">
        <v>402</v>
      </c>
      <c r="E116" s="570">
        <f>E90+1</f>
        <v>2019</v>
      </c>
      <c r="F116" s="570"/>
      <c r="G116" s="602" t="s">
        <v>609</v>
      </c>
      <c r="H116" s="603"/>
    </row>
    <row r="117" spans="1:8" ht="44.25" customHeight="1" x14ac:dyDescent="0.25">
      <c r="A117" s="574" t="s">
        <v>380</v>
      </c>
      <c r="B117" s="572"/>
      <c r="C117" s="572"/>
      <c r="D117" s="569"/>
      <c r="E117" s="570"/>
      <c r="F117" s="570"/>
      <c r="G117" s="575" t="s">
        <v>381</v>
      </c>
      <c r="H117" s="576">
        <f>'Planificación contratos'!D17</f>
        <v>20923.107847790277</v>
      </c>
    </row>
    <row r="118" spans="1:8" ht="18" x14ac:dyDescent="0.25">
      <c r="A118" s="571">
        <f>$A$40</f>
        <v>0</v>
      </c>
      <c r="B118" s="572"/>
      <c r="C118" s="572"/>
      <c r="D118" s="569"/>
      <c r="E118" s="570"/>
      <c r="F118" s="570"/>
      <c r="G118" s="577"/>
      <c r="H118" s="578"/>
    </row>
    <row r="119" spans="1:8" ht="16.5" customHeight="1" x14ac:dyDescent="0.2">
      <c r="A119" s="590" t="s">
        <v>611</v>
      </c>
      <c r="B119" s="590" t="s">
        <v>612</v>
      </c>
      <c r="C119" s="553" t="s">
        <v>611</v>
      </c>
      <c r="D119" s="553" t="s">
        <v>612</v>
      </c>
      <c r="E119" s="553" t="s">
        <v>611</v>
      </c>
      <c r="F119" s="553" t="s">
        <v>612</v>
      </c>
      <c r="G119" s="553" t="s">
        <v>611</v>
      </c>
      <c r="H119" s="553" t="s">
        <v>612</v>
      </c>
    </row>
    <row r="120" spans="1:8" ht="16.5" customHeight="1" thickBot="1" x14ac:dyDescent="0.25">
      <c r="A120" s="604"/>
      <c r="B120" s="605"/>
      <c r="C120" s="605"/>
      <c r="D120" s="605"/>
      <c r="E120" s="605"/>
      <c r="F120" s="605"/>
      <c r="G120" s="605"/>
      <c r="H120" s="605"/>
    </row>
    <row r="121" spans="1:8" ht="16.5" thickBot="1" x14ac:dyDescent="0.3">
      <c r="A121" s="1411" t="s">
        <v>474</v>
      </c>
      <c r="B121" s="1412"/>
      <c r="C121" s="1411" t="s">
        <v>475</v>
      </c>
      <c r="D121" s="1412"/>
      <c r="E121" s="1411" t="s">
        <v>476</v>
      </c>
      <c r="F121" s="1412"/>
      <c r="G121" s="1411" t="s">
        <v>477</v>
      </c>
      <c r="H121" s="1421"/>
    </row>
    <row r="122" spans="1:8" ht="13.5" outlineLevel="1" thickBot="1" x14ac:dyDescent="0.25">
      <c r="A122" s="583" t="s">
        <v>478</v>
      </c>
      <c r="B122" s="583" t="s">
        <v>479</v>
      </c>
      <c r="C122" s="583" t="s">
        <v>478</v>
      </c>
      <c r="D122" s="583" t="s">
        <v>479</v>
      </c>
      <c r="E122" s="583" t="s">
        <v>478</v>
      </c>
      <c r="F122" s="583" t="s">
        <v>479</v>
      </c>
      <c r="G122" s="583" t="s">
        <v>478</v>
      </c>
      <c r="H122" s="583" t="s">
        <v>479</v>
      </c>
    </row>
    <row r="123" spans="1:8" ht="13.5" outlineLevel="1" x14ac:dyDescent="0.2">
      <c r="A123" s="584" t="s">
        <v>480</v>
      </c>
      <c r="B123" s="606"/>
      <c r="C123" s="584" t="s">
        <v>480</v>
      </c>
      <c r="D123" s="606"/>
      <c r="E123" s="584" t="s">
        <v>480</v>
      </c>
      <c r="F123" s="606"/>
      <c r="G123" s="584" t="s">
        <v>480</v>
      </c>
      <c r="H123" s="607"/>
    </row>
    <row r="124" spans="1:8" ht="13.5" outlineLevel="1" x14ac:dyDescent="0.2">
      <c r="A124" s="584" t="s">
        <v>481</v>
      </c>
      <c r="B124" s="606"/>
      <c r="C124" s="584" t="s">
        <v>481</v>
      </c>
      <c r="D124" s="606"/>
      <c r="E124" s="584" t="s">
        <v>481</v>
      </c>
      <c r="F124" s="606"/>
      <c r="G124" s="584" t="s">
        <v>481</v>
      </c>
      <c r="H124" s="607"/>
    </row>
    <row r="125" spans="1:8" ht="13.5" outlineLevel="1" x14ac:dyDescent="0.2">
      <c r="A125" s="584" t="s">
        <v>482</v>
      </c>
      <c r="B125" s="606"/>
      <c r="C125" s="584" t="s">
        <v>482</v>
      </c>
      <c r="D125" s="606"/>
      <c r="E125" s="584" t="s">
        <v>482</v>
      </c>
      <c r="F125" s="606"/>
      <c r="G125" s="584" t="s">
        <v>482</v>
      </c>
      <c r="H125" s="607"/>
    </row>
    <row r="126" spans="1:8" ht="13.5" outlineLevel="1" x14ac:dyDescent="0.2">
      <c r="A126" s="584" t="s">
        <v>483</v>
      </c>
      <c r="B126" s="606"/>
      <c r="C126" s="584" t="s">
        <v>483</v>
      </c>
      <c r="D126" s="606"/>
      <c r="E126" s="584" t="s">
        <v>483</v>
      </c>
      <c r="F126" s="606"/>
      <c r="G126" s="584" t="s">
        <v>483</v>
      </c>
      <c r="H126" s="607"/>
    </row>
    <row r="127" spans="1:8" ht="13.5" outlineLevel="1" x14ac:dyDescent="0.2">
      <c r="A127" s="584" t="s">
        <v>484</v>
      </c>
      <c r="B127" s="606"/>
      <c r="C127" s="584" t="s">
        <v>484</v>
      </c>
      <c r="D127" s="606"/>
      <c r="E127" s="584" t="s">
        <v>484</v>
      </c>
      <c r="F127" s="606"/>
      <c r="G127" s="584" t="s">
        <v>484</v>
      </c>
      <c r="H127" s="607"/>
    </row>
    <row r="128" spans="1:8" ht="13.5" outlineLevel="1" x14ac:dyDescent="0.2">
      <c r="A128" s="584" t="s">
        <v>485</v>
      </c>
      <c r="B128" s="606"/>
      <c r="C128" s="584" t="s">
        <v>485</v>
      </c>
      <c r="D128" s="606"/>
      <c r="E128" s="584" t="s">
        <v>485</v>
      </c>
      <c r="F128" s="606"/>
      <c r="G128" s="584" t="s">
        <v>485</v>
      </c>
      <c r="H128" s="607"/>
    </row>
    <row r="129" spans="1:8" ht="13.5" outlineLevel="1" x14ac:dyDescent="0.2">
      <c r="A129" s="584" t="s">
        <v>486</v>
      </c>
      <c r="B129" s="606"/>
      <c r="C129" s="584" t="s">
        <v>486</v>
      </c>
      <c r="D129" s="606"/>
      <c r="E129" s="584" t="s">
        <v>486</v>
      </c>
      <c r="F129" s="606"/>
      <c r="G129" s="584" t="s">
        <v>486</v>
      </c>
      <c r="H129" s="607"/>
    </row>
    <row r="130" spans="1:8" ht="13.5" outlineLevel="1" x14ac:dyDescent="0.2">
      <c r="A130" s="584" t="s">
        <v>487</v>
      </c>
      <c r="B130" s="606"/>
      <c r="C130" s="584" t="s">
        <v>487</v>
      </c>
      <c r="D130" s="606"/>
      <c r="E130" s="584" t="s">
        <v>487</v>
      </c>
      <c r="F130" s="606"/>
      <c r="G130" s="584" t="s">
        <v>487</v>
      </c>
      <c r="H130" s="607"/>
    </row>
    <row r="131" spans="1:8" ht="13.5" outlineLevel="1" x14ac:dyDescent="0.2">
      <c r="A131" s="584" t="s">
        <v>488</v>
      </c>
      <c r="B131" s="606"/>
      <c r="C131" s="584" t="s">
        <v>488</v>
      </c>
      <c r="D131" s="606"/>
      <c r="E131" s="584" t="s">
        <v>488</v>
      </c>
      <c r="F131" s="606"/>
      <c r="G131" s="584" t="s">
        <v>488</v>
      </c>
      <c r="H131" s="607"/>
    </row>
    <row r="132" spans="1:8" ht="13.5" outlineLevel="1" x14ac:dyDescent="0.2">
      <c r="A132" s="584" t="s">
        <v>489</v>
      </c>
      <c r="B132" s="606"/>
      <c r="C132" s="584" t="s">
        <v>489</v>
      </c>
      <c r="D132" s="606"/>
      <c r="E132" s="584" t="s">
        <v>489</v>
      </c>
      <c r="F132" s="606"/>
      <c r="G132" s="584" t="s">
        <v>489</v>
      </c>
      <c r="H132" s="607"/>
    </row>
    <row r="133" spans="1:8" ht="13.5" outlineLevel="1" x14ac:dyDescent="0.2">
      <c r="A133" s="584" t="s">
        <v>490</v>
      </c>
      <c r="B133" s="606"/>
      <c r="C133" s="584" t="s">
        <v>490</v>
      </c>
      <c r="D133" s="606"/>
      <c r="E133" s="584" t="s">
        <v>490</v>
      </c>
      <c r="F133" s="606"/>
      <c r="G133" s="584" t="s">
        <v>490</v>
      </c>
      <c r="H133" s="607"/>
    </row>
    <row r="134" spans="1:8" ht="13.5" outlineLevel="1" x14ac:dyDescent="0.2">
      <c r="A134" s="584" t="s">
        <v>491</v>
      </c>
      <c r="B134" s="606"/>
      <c r="C134" s="584" t="s">
        <v>491</v>
      </c>
      <c r="D134" s="606"/>
      <c r="E134" s="584" t="s">
        <v>491</v>
      </c>
      <c r="F134" s="606"/>
      <c r="G134" s="584" t="s">
        <v>491</v>
      </c>
      <c r="H134" s="607"/>
    </row>
    <row r="135" spans="1:8" ht="13.5" outlineLevel="1" x14ac:dyDescent="0.2">
      <c r="A135" s="584" t="s">
        <v>492</v>
      </c>
      <c r="B135" s="606"/>
      <c r="C135" s="584" t="s">
        <v>492</v>
      </c>
      <c r="D135" s="606"/>
      <c r="E135" s="584" t="s">
        <v>492</v>
      </c>
      <c r="F135" s="606"/>
      <c r="G135" s="584" t="s">
        <v>492</v>
      </c>
      <c r="H135" s="607"/>
    </row>
    <row r="136" spans="1:8" ht="14.25" thickBot="1" x14ac:dyDescent="0.3">
      <c r="A136" s="585" t="s">
        <v>493</v>
      </c>
      <c r="B136" s="586">
        <f>SUM(B123:B135)</f>
        <v>0</v>
      </c>
      <c r="C136" s="585" t="s">
        <v>493</v>
      </c>
      <c r="D136" s="586">
        <f>SUM(D123:D135)</f>
        <v>0</v>
      </c>
      <c r="E136" s="585" t="s">
        <v>493</v>
      </c>
      <c r="F136" s="586">
        <f>SUM(F123:F135)</f>
        <v>0</v>
      </c>
      <c r="G136" s="585" t="s">
        <v>493</v>
      </c>
      <c r="H136" s="587">
        <f>SUM(H123:H135)</f>
        <v>0</v>
      </c>
    </row>
    <row r="137" spans="1:8" ht="14.25" thickBot="1" x14ac:dyDescent="0.3">
      <c r="A137" s="1435" t="s">
        <v>494</v>
      </c>
      <c r="B137" s="1436"/>
      <c r="C137" s="1436"/>
      <c r="D137" s="1436"/>
      <c r="E137" s="1436"/>
      <c r="F137" s="1436"/>
      <c r="G137" s="1437"/>
      <c r="H137" s="588">
        <f>IF((B136+D136+F136+H136)&gt;$F$3,"Demasiadas horas asignadas",(B136+D136+F136+H136))</f>
        <v>0</v>
      </c>
    </row>
    <row r="138" spans="1:8" ht="13.5" x14ac:dyDescent="0.25">
      <c r="A138" s="591"/>
      <c r="B138" s="591"/>
      <c r="C138" s="591"/>
      <c r="D138" s="591"/>
      <c r="E138" s="591"/>
      <c r="F138" s="591"/>
      <c r="G138" s="591"/>
      <c r="H138" s="592"/>
    </row>
    <row r="139" spans="1:8" ht="13.5" x14ac:dyDescent="0.25">
      <c r="A139" s="591"/>
      <c r="B139" s="591"/>
      <c r="C139" s="591"/>
      <c r="D139" s="591"/>
      <c r="E139" s="591"/>
      <c r="F139" s="591"/>
      <c r="G139" s="591"/>
      <c r="H139" s="592"/>
    </row>
    <row r="140" spans="1:8" ht="13.5" x14ac:dyDescent="0.25">
      <c r="A140" s="591"/>
      <c r="B140" s="591"/>
      <c r="C140" s="591"/>
      <c r="D140" s="591"/>
      <c r="E140" s="591"/>
      <c r="F140" s="591"/>
      <c r="G140" s="591"/>
      <c r="H140" s="592"/>
    </row>
    <row r="143" spans="1:8" ht="18" x14ac:dyDescent="0.25">
      <c r="B143" s="1425" t="s">
        <v>598</v>
      </c>
      <c r="C143" s="1425"/>
      <c r="D143" s="1425"/>
      <c r="E143" s="1431" t="str">
        <f>A3</f>
        <v>contratado 11</v>
      </c>
      <c r="F143" s="1431"/>
    </row>
    <row r="144" spans="1:8" ht="13.5" thickBot="1" x14ac:dyDescent="0.25">
      <c r="F144" s="567"/>
    </row>
    <row r="145" spans="1:7" ht="16.5" customHeight="1" thickBot="1" x14ac:dyDescent="0.25">
      <c r="A145" s="1438" t="s">
        <v>519</v>
      </c>
      <c r="B145" s="1439"/>
      <c r="C145" s="1439"/>
      <c r="D145" s="1439"/>
      <c r="E145" s="1439"/>
      <c r="F145" s="1439"/>
      <c r="G145" s="1440"/>
    </row>
    <row r="146" spans="1:7" ht="26.25" customHeight="1" outlineLevel="1" thickBot="1" x14ac:dyDescent="0.25">
      <c r="A146" s="1416" t="s">
        <v>496</v>
      </c>
      <c r="B146" s="1417"/>
      <c r="C146" s="1417"/>
      <c r="D146" s="1417"/>
      <c r="E146" s="1418"/>
      <c r="F146" s="593" t="s">
        <v>497</v>
      </c>
      <c r="G146" s="594" t="s">
        <v>495</v>
      </c>
    </row>
    <row r="147" spans="1:7" outlineLevel="1" x14ac:dyDescent="0.2">
      <c r="A147" s="1402"/>
      <c r="B147" s="1403"/>
      <c r="C147" s="1403"/>
      <c r="D147" s="1403"/>
      <c r="E147" s="1404"/>
      <c r="F147" s="608"/>
      <c r="G147" s="595">
        <f>$D$8-F147</f>
        <v>2944.027397260274</v>
      </c>
    </row>
    <row r="148" spans="1:7" outlineLevel="1" x14ac:dyDescent="0.2">
      <c r="A148" s="1413"/>
      <c r="B148" s="1414"/>
      <c r="C148" s="1414"/>
      <c r="D148" s="1414"/>
      <c r="E148" s="1415"/>
      <c r="F148" s="609"/>
      <c r="G148" s="596">
        <f t="shared" ref="G148:G153" si="0">IF(F148&gt;0,(G147-F148), )</f>
        <v>0</v>
      </c>
    </row>
    <row r="149" spans="1:7" outlineLevel="1" x14ac:dyDescent="0.2">
      <c r="A149" s="1413"/>
      <c r="B149" s="1414"/>
      <c r="C149" s="1414"/>
      <c r="D149" s="1414"/>
      <c r="E149" s="1415"/>
      <c r="F149" s="610"/>
      <c r="G149" s="596">
        <f t="shared" si="0"/>
        <v>0</v>
      </c>
    </row>
    <row r="150" spans="1:7" outlineLevel="1" x14ac:dyDescent="0.2">
      <c r="A150" s="1405"/>
      <c r="B150" s="1406"/>
      <c r="C150" s="1406"/>
      <c r="D150" s="1406"/>
      <c r="E150" s="1407"/>
      <c r="F150" s="611"/>
      <c r="G150" s="596">
        <f t="shared" si="0"/>
        <v>0</v>
      </c>
    </row>
    <row r="151" spans="1:7" outlineLevel="1" x14ac:dyDescent="0.2">
      <c r="A151" s="1405"/>
      <c r="B151" s="1406"/>
      <c r="C151" s="1406"/>
      <c r="D151" s="1406"/>
      <c r="E151" s="1407"/>
      <c r="F151" s="612"/>
      <c r="G151" s="596">
        <f t="shared" si="0"/>
        <v>0</v>
      </c>
    </row>
    <row r="152" spans="1:7" outlineLevel="1" x14ac:dyDescent="0.2">
      <c r="A152" s="1432"/>
      <c r="B152" s="1433"/>
      <c r="C152" s="1433"/>
      <c r="D152" s="1433"/>
      <c r="E152" s="1434"/>
      <c r="F152" s="612"/>
      <c r="G152" s="596">
        <f t="shared" si="0"/>
        <v>0</v>
      </c>
    </row>
    <row r="153" spans="1:7" ht="13.5" outlineLevel="1" thickBot="1" x14ac:dyDescent="0.25">
      <c r="A153" s="1428"/>
      <c r="B153" s="1429"/>
      <c r="C153" s="1429"/>
      <c r="D153" s="1429"/>
      <c r="E153" s="1430"/>
      <c r="F153" s="613"/>
      <c r="G153" s="597">
        <f t="shared" si="0"/>
        <v>0</v>
      </c>
    </row>
    <row r="155" spans="1:7" ht="20.25" x14ac:dyDescent="0.3">
      <c r="G155" s="598">
        <f>D8-(SUM(F147:F153))</f>
        <v>2944.027397260274</v>
      </c>
    </row>
  </sheetData>
  <sheetProtection selectLockedCells="1"/>
  <mergeCells count="77">
    <mergeCell ref="A150:E150"/>
    <mergeCell ref="A151:E151"/>
    <mergeCell ref="A152:E152"/>
    <mergeCell ref="A153:E153"/>
    <mergeCell ref="A146:E146"/>
    <mergeCell ref="A147:E147"/>
    <mergeCell ref="A148:E148"/>
    <mergeCell ref="A149:E149"/>
    <mergeCell ref="A137:G137"/>
    <mergeCell ref="B143:D143"/>
    <mergeCell ref="E143:F143"/>
    <mergeCell ref="A145:G145"/>
    <mergeCell ref="A121:B121"/>
    <mergeCell ref="C121:D121"/>
    <mergeCell ref="E121:F121"/>
    <mergeCell ref="G121:H121"/>
    <mergeCell ref="A111:G111"/>
    <mergeCell ref="B115:D115"/>
    <mergeCell ref="E115:F115"/>
    <mergeCell ref="G115:H115"/>
    <mergeCell ref="A95:B95"/>
    <mergeCell ref="C95:D95"/>
    <mergeCell ref="E95:F95"/>
    <mergeCell ref="G95:H95"/>
    <mergeCell ref="A85:G85"/>
    <mergeCell ref="B89:D89"/>
    <mergeCell ref="E89:F89"/>
    <mergeCell ref="G89:H89"/>
    <mergeCell ref="A69:B69"/>
    <mergeCell ref="C69:D69"/>
    <mergeCell ref="E69:F69"/>
    <mergeCell ref="G69:H69"/>
    <mergeCell ref="A59:G59"/>
    <mergeCell ref="B63:D63"/>
    <mergeCell ref="E63:F63"/>
    <mergeCell ref="G63:H63"/>
    <mergeCell ref="G37:H37"/>
    <mergeCell ref="A43:B43"/>
    <mergeCell ref="C43:D43"/>
    <mergeCell ref="E43:F43"/>
    <mergeCell ref="G43:H43"/>
    <mergeCell ref="B35:E35"/>
    <mergeCell ref="B37:D37"/>
    <mergeCell ref="E37:F37"/>
    <mergeCell ref="A19:B19"/>
    <mergeCell ref="A20:B20"/>
    <mergeCell ref="A21:B21"/>
    <mergeCell ref="A22:B22"/>
    <mergeCell ref="A27:A29"/>
    <mergeCell ref="B27:B29"/>
    <mergeCell ref="D6:E6"/>
    <mergeCell ref="A8:A10"/>
    <mergeCell ref="B8:B10"/>
    <mergeCell ref="G9:H9"/>
    <mergeCell ref="A23:B23"/>
    <mergeCell ref="C17:H17"/>
    <mergeCell ref="G13:H13"/>
    <mergeCell ref="A18:B18"/>
    <mergeCell ref="C18:F18"/>
    <mergeCell ref="G18:H18"/>
    <mergeCell ref="A1:H1"/>
    <mergeCell ref="A2:B2"/>
    <mergeCell ref="A3:B3"/>
    <mergeCell ref="D5:E5"/>
    <mergeCell ref="G5:H5"/>
    <mergeCell ref="K28:K29"/>
    <mergeCell ref="L28:L29"/>
    <mergeCell ref="C27:C29"/>
    <mergeCell ref="D27:D29"/>
    <mergeCell ref="E27:E29"/>
    <mergeCell ref="F27:I27"/>
    <mergeCell ref="J27:L27"/>
    <mergeCell ref="F28:F29"/>
    <mergeCell ref="G28:G29"/>
    <mergeCell ref="H28:H29"/>
    <mergeCell ref="I28:I29"/>
    <mergeCell ref="J28:J29"/>
  </mergeCells>
  <phoneticPr fontId="3" type="noConversion"/>
  <conditionalFormatting sqref="G155">
    <cfRule type="cellIs" dxfId="20" priority="3" stopIfTrue="1" operator="greaterThan">
      <formula>0</formula>
    </cfRule>
  </conditionalFormatting>
  <conditionalFormatting sqref="G147:G153">
    <cfRule type="cellIs" dxfId="19" priority="4" stopIfTrue="1" operator="equal">
      <formula>0</formula>
    </cfRule>
  </conditionalFormatting>
  <conditionalFormatting sqref="H8">
    <cfRule type="cellIs" dxfId="18" priority="1" stopIfTrue="1" operator="lessThan">
      <formula>0</formula>
    </cfRule>
    <cfRule type="cellIs" priority="2" stopIfTrue="1" operator="lessThan">
      <formula>0</formula>
    </cfRule>
  </conditionalFormatting>
  <dataValidations count="9">
    <dataValidation type="list" allowBlank="1" showInputMessage="1" showErrorMessage="1" sqref="D6:E6">
      <formula1>"CONTRATO,BECA"</formula1>
    </dataValidation>
    <dataValidation type="list" allowBlank="1" showInputMessage="1" showErrorMessage="1" sqref="E14">
      <formula1>"Propio,Externo"</formula1>
    </dataValidation>
    <dataValidation type="whole" operator="greaterThan" allowBlank="1" showErrorMessage="1" errorTitle="NÚMERO DE HORAS" error="Esta casilla sólo admite números enteros mayores que cero. " promptTitle="Horas imputadas por tarea" prompt="Señale el número de horas totales que se imputan al proyecto para esta tarea y para la persona que se declara." sqref="F147:F153">
      <formula1>0</formula1>
    </dataValidation>
    <dataValidation type="list" allowBlank="1" showInputMessage="1" showErrorMessage="1" sqref="G37:H37 G63:H63 G89:H89 G115:H115">
      <formula1>"PLANIFICACIÓN INICIAL,MODIFICACION 1,MODIFICACIÓN 2,MODIFICACIÓN 3"</formula1>
    </dataValidation>
    <dataValidation type="list" allowBlank="1" showErrorMessage="1" errorTitle="Escoja una tarea de la lista" error="Si la lista de tareas o su carga horaria han cambiado, por favor, comuníquelo a la OTRI-UCM en el 6472." promptTitle="Asignación de tareas" prompt="Declare la tarea de investigación en la que ha participado la persona cuyas horas se declaran. Sólo puede escoger entre las tareas del listado, que coinciden con las declaradas en la solicitud." sqref="A147:E153">
      <formula1>TAREAS</formula1>
    </dataValidation>
    <dataValidation type="list" showInputMessage="1" showErrorMessage="1" sqref="D3">
      <formula1>CATPROF</formula1>
    </dataValidation>
    <dataValidation type="date" operator="lessThanOrEqual" allowBlank="1" showInputMessage="1" showErrorMessage="1" errorTitle="ERROR EN FECHA" error="La fecha de finalización del último trimestre presupuestado no puede superar la del final del proyecto. " sqref="H120">
      <formula1>B14</formula1>
    </dataValidation>
    <dataValidation type="date" operator="greaterThan" allowBlank="1" showInputMessage="1" showErrorMessage="1" errorTitle="ERROR EN FECHA" error="Debe introducir un valor posterior a fecha fin del último trimestre presupuestado_x000a_" sqref="A120 A68 A94">
      <formula1>H42</formula1>
    </dataValidation>
    <dataValidation type="date" operator="greaterThanOrEqual" allowBlank="1" showInputMessage="1" showErrorMessage="1" errorTitle="ERROR EN FECHA " error="Debe introducir una fecha que sea igual o posterior a la fecha de inicio del proyecto" sqref="A42">
      <formula1>B13</formula1>
    </dataValidation>
  </dataValidations>
  <hyperlinks>
    <hyperlink ref="A18:B18" location="'Planificación contratos'!A1" display="Volver a planificación de contratos"/>
  </hyperlinks>
  <pageMargins left="0.75" right="0.75" top="1" bottom="1" header="0" footer="0"/>
  <headerFooter alignWithMargins="0"/>
  <drawing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8"/>
  </sheetPr>
  <dimension ref="A1:N155"/>
  <sheetViews>
    <sheetView showGridLines="0" zoomScale="70" workbookViewId="0">
      <selection sqref="A1:H1"/>
    </sheetView>
  </sheetViews>
  <sheetFormatPr baseColWidth="10" defaultColWidth="11.42578125" defaultRowHeight="12.75" outlineLevelRow="1" x14ac:dyDescent="0.2"/>
  <cols>
    <col min="1" max="8" width="22.7109375" style="553" customWidth="1"/>
    <col min="9" max="9" width="17.140625" style="548" bestFit="1" customWidth="1"/>
    <col min="10" max="10" width="29.140625" style="548" bestFit="1" customWidth="1"/>
    <col min="11" max="11" width="13.42578125" style="548" bestFit="1" customWidth="1"/>
    <col min="12" max="12" width="14.85546875" style="548" bestFit="1" customWidth="1"/>
    <col min="13" max="13" width="13.42578125" style="548" bestFit="1" customWidth="1"/>
    <col min="14" max="16384" width="11.42578125" style="548"/>
  </cols>
  <sheetData>
    <row r="1" spans="1:10" ht="61.5" customHeight="1" thickBot="1" x14ac:dyDescent="0.25">
      <c r="A1" s="1441" t="s">
        <v>597</v>
      </c>
      <c r="B1" s="1442"/>
      <c r="C1" s="1442"/>
      <c r="D1" s="1442"/>
      <c r="E1" s="1442"/>
      <c r="F1" s="1442"/>
      <c r="G1" s="1442"/>
      <c r="H1" s="1442"/>
    </row>
    <row r="2" spans="1:10" ht="14.25" customHeight="1" thickBot="1" x14ac:dyDescent="0.25">
      <c r="A2" s="1438" t="s">
        <v>226</v>
      </c>
      <c r="B2" s="1448"/>
      <c r="C2" s="549" t="s">
        <v>468</v>
      </c>
      <c r="D2" s="550" t="s">
        <v>469</v>
      </c>
      <c r="E2" s="551" t="s">
        <v>470</v>
      </c>
      <c r="F2" s="551" t="s">
        <v>471</v>
      </c>
      <c r="G2" s="551" t="s">
        <v>472</v>
      </c>
      <c r="H2" s="551" t="s">
        <v>473</v>
      </c>
    </row>
    <row r="3" spans="1:10" ht="15.75" thickBot="1" x14ac:dyDescent="0.25">
      <c r="A3" s="1449" t="s">
        <v>554</v>
      </c>
      <c r="B3" s="1450"/>
      <c r="C3" s="599"/>
      <c r="D3" s="600" t="s">
        <v>228</v>
      </c>
      <c r="E3" s="600"/>
      <c r="F3" s="552">
        <f>IF($E$14="Propio",987,1470)</f>
        <v>1470</v>
      </c>
      <c r="G3" s="741">
        <f>B30</f>
        <v>40909</v>
      </c>
      <c r="H3" s="741">
        <f>C30</f>
        <v>41639</v>
      </c>
    </row>
    <row r="4" spans="1:10" ht="27" thickBot="1" x14ac:dyDescent="0.25">
      <c r="A4" s="546"/>
      <c r="B4" s="547"/>
      <c r="C4" s="547"/>
      <c r="D4" s="547"/>
      <c r="E4" s="547"/>
      <c r="F4" s="547"/>
      <c r="G4" s="547"/>
      <c r="H4" s="547"/>
    </row>
    <row r="5" spans="1:10" ht="16.5" thickBot="1" x14ac:dyDescent="0.3">
      <c r="A5" s="210" t="s">
        <v>635</v>
      </c>
      <c r="B5" s="211">
        <f>'Solicitud para cumplimentar'!B4:J4</f>
        <v>0</v>
      </c>
      <c r="D5" s="1446" t="s">
        <v>382</v>
      </c>
      <c r="E5" s="1447"/>
      <c r="G5" s="1452" t="s">
        <v>772</v>
      </c>
      <c r="H5" s="1452"/>
      <c r="I5" s="566"/>
      <c r="J5" s="355"/>
    </row>
    <row r="6" spans="1:10" ht="32.25" thickBot="1" x14ac:dyDescent="0.3">
      <c r="A6" s="213" t="s">
        <v>636</v>
      </c>
      <c r="B6" s="214">
        <f>'Solicitud para cumplimentar'!B6:M6</f>
        <v>0</v>
      </c>
      <c r="D6" s="1444"/>
      <c r="E6" s="1445"/>
      <c r="G6" s="554" t="s">
        <v>766</v>
      </c>
      <c r="H6" s="555" t="s">
        <v>767</v>
      </c>
    </row>
    <row r="7" spans="1:10" ht="32.25" thickBot="1" x14ac:dyDescent="0.3">
      <c r="A7" s="213" t="s">
        <v>637</v>
      </c>
      <c r="B7" s="214">
        <f>'Solicitud para cumplimentar'!B8:M8</f>
        <v>0</v>
      </c>
      <c r="D7" s="554" t="s">
        <v>600</v>
      </c>
      <c r="E7" s="555" t="s">
        <v>518</v>
      </c>
      <c r="G7" s="742">
        <f>$K$30</f>
        <v>2944.027397260274</v>
      </c>
      <c r="H7" s="743">
        <f>$H$59+$H$85+$H$111+$H$137</f>
        <v>0</v>
      </c>
    </row>
    <row r="8" spans="1:10" ht="33" thickBot="1" x14ac:dyDescent="0.35">
      <c r="A8" s="1443" t="s">
        <v>638</v>
      </c>
      <c r="B8" s="1451">
        <f>'Solicitud para cumplimentar'!B7:M7</f>
        <v>0</v>
      </c>
      <c r="C8" s="556"/>
      <c r="D8" s="557">
        <f>K30</f>
        <v>2944.027397260274</v>
      </c>
      <c r="E8" s="557">
        <f>SUM(F147:F153)</f>
        <v>0</v>
      </c>
      <c r="G8" s="555" t="s">
        <v>770</v>
      </c>
      <c r="H8" s="744">
        <f>G7-H7</f>
        <v>2944.027397260274</v>
      </c>
    </row>
    <row r="9" spans="1:10" ht="30.75" customHeight="1" thickBot="1" x14ac:dyDescent="0.3">
      <c r="A9" s="1443"/>
      <c r="B9" s="1451"/>
      <c r="G9" s="1453" t="s">
        <v>773</v>
      </c>
      <c r="H9" s="1453"/>
    </row>
    <row r="10" spans="1:10" ht="32.25" thickBot="1" x14ac:dyDescent="0.3">
      <c r="A10" s="1443"/>
      <c r="B10" s="1451"/>
      <c r="D10" s="554" t="s">
        <v>601</v>
      </c>
      <c r="E10" s="558">
        <f>'Planificación contratos'!D10</f>
        <v>60000</v>
      </c>
      <c r="G10" s="745" t="s">
        <v>769</v>
      </c>
      <c r="H10" s="555" t="s">
        <v>775</v>
      </c>
    </row>
    <row r="11" spans="1:10" ht="32.25" thickBot="1" x14ac:dyDescent="0.3">
      <c r="A11" s="213" t="s">
        <v>671</v>
      </c>
      <c r="B11" s="214">
        <f>'Solicitud para cumplimentar'!B9:M9</f>
        <v>0</v>
      </c>
      <c r="D11" s="554" t="s">
        <v>602</v>
      </c>
      <c r="E11" s="558">
        <f>J30</f>
        <v>13.461151902621513</v>
      </c>
      <c r="G11" s="748">
        <f>$L$30</f>
        <v>39630</v>
      </c>
      <c r="H11" s="746">
        <f>$A$40</f>
        <v>0</v>
      </c>
    </row>
    <row r="12" spans="1:10" ht="48.75" thickBot="1" x14ac:dyDescent="0.35">
      <c r="A12" s="213" t="s">
        <v>375</v>
      </c>
      <c r="B12" s="214"/>
      <c r="D12" s="554" t="s">
        <v>603</v>
      </c>
      <c r="E12" s="559">
        <f>E11*D8</f>
        <v>39630</v>
      </c>
      <c r="G12" s="555" t="s">
        <v>771</v>
      </c>
      <c r="H12" s="747">
        <f>G11-H11</f>
        <v>39630</v>
      </c>
      <c r="J12" s="354"/>
    </row>
    <row r="13" spans="1:10" ht="48.75" customHeight="1" thickBot="1" x14ac:dyDescent="0.3">
      <c r="A13" s="213" t="s">
        <v>376</v>
      </c>
      <c r="B13" s="215">
        <f>'Solicitud para cumplimentar'!C11</f>
        <v>0</v>
      </c>
      <c r="D13" s="554" t="s">
        <v>604</v>
      </c>
      <c r="E13" s="558">
        <f>'Planificación contratos'!G10</f>
        <v>37519.876322622069</v>
      </c>
      <c r="G13" s="1453" t="s">
        <v>774</v>
      </c>
      <c r="H13" s="1453"/>
    </row>
    <row r="14" spans="1:10" ht="48.75" thickBot="1" x14ac:dyDescent="0.35">
      <c r="A14" s="216" t="s">
        <v>377</v>
      </c>
      <c r="B14" s="217">
        <f>'Solicitud para cumplimentar'!F11</f>
        <v>0</v>
      </c>
      <c r="D14" s="554" t="s">
        <v>517</v>
      </c>
      <c r="E14" s="601" t="s">
        <v>768</v>
      </c>
      <c r="G14" s="555" t="s">
        <v>771</v>
      </c>
      <c r="H14" s="747">
        <f>$D$8-$E$8</f>
        <v>2944.027397260274</v>
      </c>
      <c r="I14" s="757"/>
      <c r="J14" s="758"/>
    </row>
    <row r="15" spans="1:10" ht="31.5" x14ac:dyDescent="0.25">
      <c r="A15" s="218" t="s">
        <v>445</v>
      </c>
      <c r="B15" s="219" t="str">
        <f>'Programación,alta,seguimiento'!B12</f>
        <v>numero</v>
      </c>
    </row>
    <row r="16" spans="1:10" ht="15.75" x14ac:dyDescent="0.25">
      <c r="A16" s="218"/>
      <c r="B16" s="219"/>
    </row>
    <row r="17" spans="1:14" ht="15" x14ac:dyDescent="0.2">
      <c r="A17" s="548"/>
      <c r="B17" s="548"/>
      <c r="C17" s="1346" t="s">
        <v>336</v>
      </c>
      <c r="D17" s="1346"/>
      <c r="E17" s="1346"/>
      <c r="F17" s="1346"/>
      <c r="G17" s="1346"/>
      <c r="H17" s="1346"/>
    </row>
    <row r="18" spans="1:14" ht="18.75" thickBot="1" x14ac:dyDescent="0.3">
      <c r="A18" s="1454" t="s">
        <v>298</v>
      </c>
      <c r="B18" s="1455"/>
      <c r="C18" s="1478" t="s">
        <v>479</v>
      </c>
      <c r="D18" s="1479"/>
      <c r="E18" s="1479"/>
      <c r="F18" s="1480"/>
      <c r="G18" s="1478" t="s">
        <v>335</v>
      </c>
      <c r="H18" s="1480"/>
    </row>
    <row r="19" spans="1:14" ht="31.5" x14ac:dyDescent="0.2">
      <c r="A19" s="1457" t="str">
        <f>'Planificación contratos'!A21</f>
        <v>Categoría profesional</v>
      </c>
      <c r="B19" s="1458"/>
      <c r="C19" s="560" t="str">
        <f>'Planificación contratos'!C21</f>
        <v>Nº contratos</v>
      </c>
      <c r="D19" s="561" t="str">
        <f>'Planificación contratos'!D21</f>
        <v xml:space="preserve">Nº de horas </v>
      </c>
      <c r="E19" s="561" t="str">
        <f>'Planificación contratos'!E21</f>
        <v>Nº horas concedidas</v>
      </c>
      <c r="F19" s="562" t="str">
        <f>'Planificación contratos'!F21</f>
        <v>Remanente horas</v>
      </c>
      <c r="G19" s="563" t="str">
        <f>'Planificación contratos'!G21</f>
        <v>Gasto total contratos</v>
      </c>
      <c r="H19" s="564" t="str">
        <f>'Planificación contratos'!H21</f>
        <v>Precio / hora MEDIO</v>
      </c>
      <c r="J19" s="565"/>
      <c r="K19" s="565"/>
      <c r="L19" s="565"/>
      <c r="M19" s="565"/>
      <c r="N19" s="565"/>
    </row>
    <row r="20" spans="1:14" x14ac:dyDescent="0.2">
      <c r="A20" s="1349" t="str">
        <f>'Planificación contratos'!A22</f>
        <v>DOCTOR</v>
      </c>
      <c r="B20" s="1350"/>
      <c r="C20" s="511">
        <f>'Planificación contratos'!C22</f>
        <v>30</v>
      </c>
      <c r="D20" s="536">
        <f>'Planificación contratos'!D22</f>
        <v>88320.821917808222</v>
      </c>
      <c r="E20" s="543">
        <f>'Planificación contratos'!E22</f>
        <v>0</v>
      </c>
      <c r="F20" s="512">
        <f>'Planificación contratos'!F22</f>
        <v>-88320.821917808222</v>
      </c>
      <c r="G20" s="497">
        <f>'Planificación contratos'!G22</f>
        <v>1188900</v>
      </c>
      <c r="H20" s="502">
        <f>'Planificación contratos'!H22</f>
        <v>13.461151902621513</v>
      </c>
    </row>
    <row r="21" spans="1:14" ht="16.5" customHeight="1" x14ac:dyDescent="0.2">
      <c r="A21" s="1351" t="str">
        <f>'Planificación contratos'!A23</f>
        <v>LICENCIADO / INGENIERO</v>
      </c>
      <c r="B21" s="1352"/>
      <c r="C21" s="499">
        <f>'Planificación contratos'!C23</f>
        <v>0</v>
      </c>
      <c r="D21" s="537">
        <f>'Planificación contratos'!D23</f>
        <v>0</v>
      </c>
      <c r="E21" s="544">
        <f>'Planificación contratos'!E23</f>
        <v>0</v>
      </c>
      <c r="F21" s="508">
        <f>'Planificación contratos'!F23</f>
        <v>0</v>
      </c>
      <c r="G21" s="498">
        <f>'Planificación contratos'!G23</f>
        <v>0</v>
      </c>
      <c r="H21" s="503">
        <f>'Planificación contratos'!H23</f>
        <v>0</v>
      </c>
    </row>
    <row r="22" spans="1:14" ht="16.5" customHeight="1" x14ac:dyDescent="0.2">
      <c r="A22" s="1351" t="str">
        <f>'Planificación contratos'!A24</f>
        <v>DIPLOMADO/ INGENIERO TÉCNICO</v>
      </c>
      <c r="B22" s="1352"/>
      <c r="C22" s="500">
        <f>'Planificación contratos'!C24</f>
        <v>0</v>
      </c>
      <c r="D22" s="538">
        <f>'Planificación contratos'!D24</f>
        <v>0</v>
      </c>
      <c r="E22" s="544">
        <f>'Planificación contratos'!E24</f>
        <v>0</v>
      </c>
      <c r="F22" s="509">
        <f>'Planificación contratos'!F24</f>
        <v>0</v>
      </c>
      <c r="G22" s="498">
        <f>'Planificación contratos'!G24</f>
        <v>0</v>
      </c>
      <c r="H22" s="503">
        <f>'Planificación contratos'!H24</f>
        <v>0</v>
      </c>
    </row>
    <row r="23" spans="1:14" s="565" customFormat="1" ht="16.5" customHeight="1" thickBot="1" x14ac:dyDescent="0.25">
      <c r="A23" s="1354" t="str">
        <f>'Planificación contratos'!A25</f>
        <v>ENSEÑANZAS MEDIAS</v>
      </c>
      <c r="B23" s="1355"/>
      <c r="C23" s="506">
        <f>'Planificación contratos'!C25</f>
        <v>0</v>
      </c>
      <c r="D23" s="539">
        <f>'Planificación contratos'!D25</f>
        <v>0</v>
      </c>
      <c r="E23" s="545">
        <f>'Planificación contratos'!E25</f>
        <v>0</v>
      </c>
      <c r="F23" s="510">
        <f>'Planificación contratos'!F25</f>
        <v>0</v>
      </c>
      <c r="G23" s="507">
        <f>'Planificación contratos'!G25</f>
        <v>0</v>
      </c>
      <c r="H23" s="501">
        <f>'Planificación contratos'!H25</f>
        <v>0</v>
      </c>
    </row>
    <row r="24" spans="1:14" x14ac:dyDescent="0.2">
      <c r="A24" s="548"/>
      <c r="B24" s="548"/>
      <c r="C24" s="548"/>
      <c r="D24" s="548"/>
      <c r="E24" s="548"/>
      <c r="F24" s="548"/>
      <c r="G24" s="548"/>
      <c r="H24" s="548"/>
    </row>
    <row r="25" spans="1:14" x14ac:dyDescent="0.2">
      <c r="A25" s="548"/>
      <c r="B25" s="548"/>
      <c r="C25" s="548"/>
      <c r="D25" s="548"/>
      <c r="E25" s="548"/>
      <c r="F25" s="548"/>
      <c r="G25" s="548"/>
      <c r="H25" s="548"/>
    </row>
    <row r="26" spans="1:14" ht="13.5" thickBot="1" x14ac:dyDescent="0.25">
      <c r="A26" s="548"/>
      <c r="B26" s="548"/>
      <c r="C26" s="548"/>
      <c r="D26" s="548"/>
      <c r="E26" s="548"/>
      <c r="F26" s="548"/>
      <c r="G26" s="548"/>
      <c r="H26" s="548"/>
    </row>
    <row r="27" spans="1:14" ht="13.5" thickBot="1" x14ac:dyDescent="0.25">
      <c r="A27" s="1408" t="s">
        <v>68</v>
      </c>
      <c r="B27" s="1470" t="s">
        <v>69</v>
      </c>
      <c r="C27" s="1467" t="s">
        <v>70</v>
      </c>
      <c r="D27" s="1461" t="s">
        <v>71</v>
      </c>
      <c r="E27" s="1464" t="s">
        <v>76</v>
      </c>
      <c r="F27" s="1473" t="s">
        <v>72</v>
      </c>
      <c r="G27" s="1474"/>
      <c r="H27" s="1474"/>
      <c r="I27" s="1475"/>
      <c r="J27" s="1473" t="s">
        <v>73</v>
      </c>
      <c r="K27" s="1474"/>
      <c r="L27" s="1475"/>
    </row>
    <row r="28" spans="1:14" x14ac:dyDescent="0.2">
      <c r="A28" s="1409"/>
      <c r="B28" s="1471"/>
      <c r="C28" s="1468"/>
      <c r="D28" s="1462"/>
      <c r="E28" s="1465"/>
      <c r="F28" s="1476" t="s">
        <v>77</v>
      </c>
      <c r="G28" s="1462" t="s">
        <v>74</v>
      </c>
      <c r="H28" s="1462" t="s">
        <v>78</v>
      </c>
      <c r="I28" s="1459" t="s">
        <v>75</v>
      </c>
      <c r="J28" s="1409" t="s">
        <v>79</v>
      </c>
      <c r="K28" s="1462" t="s">
        <v>81</v>
      </c>
      <c r="L28" s="1459" t="s">
        <v>80</v>
      </c>
    </row>
    <row r="29" spans="1:14" ht="13.5" thickBot="1" x14ac:dyDescent="0.25">
      <c r="A29" s="1410"/>
      <c r="B29" s="1472"/>
      <c r="C29" s="1469"/>
      <c r="D29" s="1463"/>
      <c r="E29" s="1466"/>
      <c r="F29" s="1477"/>
      <c r="G29" s="1463"/>
      <c r="H29" s="1463"/>
      <c r="I29" s="1460"/>
      <c r="J29" s="1410"/>
      <c r="K29" s="1463"/>
      <c r="L29" s="1460"/>
    </row>
    <row r="30" spans="1:14" x14ac:dyDescent="0.2">
      <c r="A30" s="665">
        <f>F3</f>
        <v>1470</v>
      </c>
      <c r="B30" s="666">
        <v>40909</v>
      </c>
      <c r="C30" s="667">
        <v>41639</v>
      </c>
      <c r="D30" s="668">
        <f>C30-B30+1</f>
        <v>731</v>
      </c>
      <c r="E30" s="669">
        <f>(A30*D30)/365</f>
        <v>2944.027397260274</v>
      </c>
      <c r="F30" s="670">
        <v>30000</v>
      </c>
      <c r="G30" s="671">
        <f>F30</f>
        <v>30000</v>
      </c>
      <c r="H30" s="672">
        <v>0.32100000000000001</v>
      </c>
      <c r="I30" s="673">
        <f>G30*H30</f>
        <v>9630</v>
      </c>
      <c r="J30" s="673">
        <f>(F30+I30)/E30</f>
        <v>13.461151902621513</v>
      </c>
      <c r="K30" s="674">
        <f>E30</f>
        <v>2944.027397260274</v>
      </c>
      <c r="L30" s="675">
        <f>J30*K30</f>
        <v>39630</v>
      </c>
    </row>
    <row r="31" spans="1:14" ht="14.25" customHeight="1" x14ac:dyDescent="0.2">
      <c r="A31" s="341"/>
      <c r="B31" s="341"/>
      <c r="C31" s="342"/>
      <c r="D31" s="342"/>
      <c r="E31" s="342"/>
      <c r="F31" s="342"/>
      <c r="G31" s="342"/>
      <c r="H31" s="342"/>
    </row>
    <row r="32" spans="1:14" ht="14.25" customHeight="1" x14ac:dyDescent="0.2"/>
    <row r="34" spans="1:14" x14ac:dyDescent="0.2">
      <c r="B34" s="567"/>
      <c r="C34" s="567"/>
      <c r="D34" s="567"/>
      <c r="E34" s="567"/>
    </row>
    <row r="35" spans="1:14" ht="14.25" customHeight="1" x14ac:dyDescent="0.2">
      <c r="B35" s="1456"/>
      <c r="C35" s="1456"/>
      <c r="D35" s="1456"/>
      <c r="E35" s="1456"/>
    </row>
    <row r="36" spans="1:14" ht="14.25" customHeight="1" x14ac:dyDescent="0.2">
      <c r="C36" s="567"/>
    </row>
    <row r="37" spans="1:14" ht="32.25" customHeight="1" x14ac:dyDescent="0.25">
      <c r="A37" s="568" t="s">
        <v>379</v>
      </c>
      <c r="B37" s="1425" t="s">
        <v>596</v>
      </c>
      <c r="C37" s="1425"/>
      <c r="D37" s="1425"/>
      <c r="E37" s="1419" t="str">
        <f>A3</f>
        <v>contratado 11</v>
      </c>
      <c r="F37" s="1420"/>
      <c r="G37" s="1426" t="s">
        <v>608</v>
      </c>
      <c r="H37" s="1427"/>
    </row>
    <row r="38" spans="1:14" ht="26.25" x14ac:dyDescent="0.25">
      <c r="A38" s="571">
        <f>H59*E11</f>
        <v>0</v>
      </c>
      <c r="B38" s="572"/>
      <c r="C38" s="572"/>
      <c r="D38" s="569" t="s">
        <v>402</v>
      </c>
      <c r="E38" s="570">
        <f>'Solicitud para cumplimentar'!D3</f>
        <v>2016</v>
      </c>
      <c r="F38" s="572"/>
      <c r="G38" s="602" t="s">
        <v>609</v>
      </c>
      <c r="H38" s="603"/>
    </row>
    <row r="39" spans="1:14" ht="43.5" customHeight="1" x14ac:dyDescent="0.25">
      <c r="A39" s="574" t="s">
        <v>380</v>
      </c>
      <c r="B39" s="572"/>
      <c r="C39" s="572"/>
      <c r="D39" s="569"/>
      <c r="E39" s="570"/>
      <c r="F39" s="572"/>
      <c r="G39" s="575" t="s">
        <v>381</v>
      </c>
      <c r="H39" s="576">
        <f>'Planificación contratos'!D14</f>
        <v>9730.7769619475694</v>
      </c>
    </row>
    <row r="40" spans="1:14" ht="18" x14ac:dyDescent="0.25">
      <c r="A40" s="571">
        <f>A38+A64+A90+A116</f>
        <v>0</v>
      </c>
      <c r="B40" s="572"/>
      <c r="C40" s="572"/>
      <c r="D40" s="569"/>
      <c r="E40" s="570"/>
      <c r="F40" s="572"/>
      <c r="G40" s="577"/>
      <c r="H40" s="578"/>
      <c r="J40" s="579"/>
      <c r="K40" s="579"/>
      <c r="L40" s="579"/>
      <c r="M40" s="579"/>
      <c r="N40" s="579"/>
    </row>
    <row r="41" spans="1:14" ht="18" customHeight="1" x14ac:dyDescent="0.2">
      <c r="A41" s="580" t="s">
        <v>611</v>
      </c>
      <c r="B41" s="580" t="s">
        <v>612</v>
      </c>
      <c r="C41" s="581" t="s">
        <v>611</v>
      </c>
      <c r="D41" s="581" t="s">
        <v>612</v>
      </c>
      <c r="E41" s="581" t="s">
        <v>611</v>
      </c>
      <c r="F41" s="581" t="s">
        <v>612</v>
      </c>
      <c r="G41" s="581" t="s">
        <v>611</v>
      </c>
      <c r="H41" s="581" t="s">
        <v>612</v>
      </c>
    </row>
    <row r="42" spans="1:14" ht="18" customHeight="1" thickBot="1" x14ac:dyDescent="0.25">
      <c r="A42" s="604"/>
      <c r="B42" s="605"/>
      <c r="C42" s="605"/>
      <c r="D42" s="605"/>
      <c r="E42" s="605"/>
      <c r="F42" s="605"/>
      <c r="G42" s="605"/>
      <c r="H42" s="605"/>
    </row>
    <row r="43" spans="1:14" ht="16.5" customHeight="1" thickBot="1" x14ac:dyDescent="0.3">
      <c r="A43" s="1411" t="s">
        <v>474</v>
      </c>
      <c r="B43" s="1412"/>
      <c r="C43" s="1411" t="s">
        <v>475</v>
      </c>
      <c r="D43" s="1412"/>
      <c r="E43" s="1411" t="s">
        <v>476</v>
      </c>
      <c r="F43" s="1412"/>
      <c r="G43" s="1411" t="s">
        <v>477</v>
      </c>
      <c r="H43" s="1421"/>
      <c r="J43" s="582"/>
    </row>
    <row r="44" spans="1:14" s="579" customFormat="1" ht="33" customHeight="1" outlineLevel="1" thickBot="1" x14ac:dyDescent="0.25">
      <c r="A44" s="583" t="s">
        <v>478</v>
      </c>
      <c r="B44" s="583" t="s">
        <v>479</v>
      </c>
      <c r="C44" s="583" t="s">
        <v>478</v>
      </c>
      <c r="D44" s="583" t="s">
        <v>479</v>
      </c>
      <c r="E44" s="583" t="s">
        <v>478</v>
      </c>
      <c r="F44" s="583" t="s">
        <v>479</v>
      </c>
      <c r="G44" s="583" t="s">
        <v>478</v>
      </c>
      <c r="H44" s="583" t="s">
        <v>479</v>
      </c>
      <c r="J44" s="548"/>
      <c r="K44" s="548"/>
      <c r="L44" s="548"/>
      <c r="M44" s="548"/>
      <c r="N44" s="548"/>
    </row>
    <row r="45" spans="1:14" ht="13.5" outlineLevel="1" x14ac:dyDescent="0.2">
      <c r="A45" s="584" t="s">
        <v>480</v>
      </c>
      <c r="B45" s="606"/>
      <c r="C45" s="584" t="s">
        <v>480</v>
      </c>
      <c r="D45" s="606"/>
      <c r="E45" s="584" t="s">
        <v>480</v>
      </c>
      <c r="F45" s="606"/>
      <c r="G45" s="584" t="s">
        <v>480</v>
      </c>
      <c r="H45" s="607"/>
    </row>
    <row r="46" spans="1:14" ht="13.5" outlineLevel="1" x14ac:dyDescent="0.2">
      <c r="A46" s="584" t="s">
        <v>481</v>
      </c>
      <c r="B46" s="606"/>
      <c r="C46" s="584" t="s">
        <v>481</v>
      </c>
      <c r="D46" s="606"/>
      <c r="E46" s="584" t="s">
        <v>481</v>
      </c>
      <c r="F46" s="606"/>
      <c r="G46" s="584" t="s">
        <v>481</v>
      </c>
      <c r="H46" s="607"/>
    </row>
    <row r="47" spans="1:14" ht="12.75" customHeight="1" outlineLevel="1" x14ac:dyDescent="0.2">
      <c r="A47" s="584" t="s">
        <v>482</v>
      </c>
      <c r="B47" s="606"/>
      <c r="C47" s="584" t="s">
        <v>482</v>
      </c>
      <c r="D47" s="606"/>
      <c r="E47" s="584" t="s">
        <v>482</v>
      </c>
      <c r="F47" s="606"/>
      <c r="G47" s="584" t="s">
        <v>482</v>
      </c>
      <c r="H47" s="607"/>
      <c r="I47" s="582"/>
    </row>
    <row r="48" spans="1:14" ht="13.5" outlineLevel="1" x14ac:dyDescent="0.2">
      <c r="A48" s="584" t="s">
        <v>483</v>
      </c>
      <c r="B48" s="606"/>
      <c r="C48" s="584" t="s">
        <v>483</v>
      </c>
      <c r="D48" s="606"/>
      <c r="E48" s="584" t="s">
        <v>483</v>
      </c>
      <c r="F48" s="606"/>
      <c r="G48" s="584" t="s">
        <v>483</v>
      </c>
      <c r="H48" s="607"/>
    </row>
    <row r="49" spans="1:8" ht="14.25" customHeight="1" outlineLevel="1" x14ac:dyDescent="0.2">
      <c r="A49" s="584" t="s">
        <v>484</v>
      </c>
      <c r="B49" s="606"/>
      <c r="C49" s="584" t="s">
        <v>484</v>
      </c>
      <c r="D49" s="606"/>
      <c r="E49" s="584" t="s">
        <v>484</v>
      </c>
      <c r="F49" s="606"/>
      <c r="G49" s="584" t="s">
        <v>484</v>
      </c>
      <c r="H49" s="607"/>
    </row>
    <row r="50" spans="1:8" ht="13.5" outlineLevel="1" x14ac:dyDescent="0.2">
      <c r="A50" s="584" t="s">
        <v>485</v>
      </c>
      <c r="B50" s="606"/>
      <c r="C50" s="584" t="s">
        <v>485</v>
      </c>
      <c r="D50" s="606"/>
      <c r="E50" s="584" t="s">
        <v>485</v>
      </c>
      <c r="F50" s="606"/>
      <c r="G50" s="584" t="s">
        <v>485</v>
      </c>
      <c r="H50" s="607"/>
    </row>
    <row r="51" spans="1:8" ht="13.5" outlineLevel="1" x14ac:dyDescent="0.2">
      <c r="A51" s="584" t="s">
        <v>486</v>
      </c>
      <c r="B51" s="606"/>
      <c r="C51" s="584" t="s">
        <v>486</v>
      </c>
      <c r="D51" s="606"/>
      <c r="E51" s="584" t="s">
        <v>486</v>
      </c>
      <c r="F51" s="606"/>
      <c r="G51" s="584" t="s">
        <v>486</v>
      </c>
      <c r="H51" s="607"/>
    </row>
    <row r="52" spans="1:8" ht="13.5" outlineLevel="1" x14ac:dyDescent="0.2">
      <c r="A52" s="584" t="s">
        <v>487</v>
      </c>
      <c r="B52" s="606"/>
      <c r="C52" s="584" t="s">
        <v>487</v>
      </c>
      <c r="D52" s="606"/>
      <c r="E52" s="584" t="s">
        <v>487</v>
      </c>
      <c r="F52" s="606"/>
      <c r="G52" s="584" t="s">
        <v>487</v>
      </c>
      <c r="H52" s="607"/>
    </row>
    <row r="53" spans="1:8" ht="13.5" outlineLevel="1" x14ac:dyDescent="0.2">
      <c r="A53" s="584" t="s">
        <v>488</v>
      </c>
      <c r="B53" s="606"/>
      <c r="C53" s="584" t="s">
        <v>488</v>
      </c>
      <c r="D53" s="606"/>
      <c r="E53" s="584" t="s">
        <v>488</v>
      </c>
      <c r="F53" s="606"/>
      <c r="G53" s="584" t="s">
        <v>488</v>
      </c>
      <c r="H53" s="607"/>
    </row>
    <row r="54" spans="1:8" ht="13.5" outlineLevel="1" x14ac:dyDescent="0.2">
      <c r="A54" s="584" t="s">
        <v>489</v>
      </c>
      <c r="B54" s="606"/>
      <c r="C54" s="584" t="s">
        <v>489</v>
      </c>
      <c r="D54" s="606"/>
      <c r="E54" s="584" t="s">
        <v>489</v>
      </c>
      <c r="F54" s="606"/>
      <c r="G54" s="584" t="s">
        <v>489</v>
      </c>
      <c r="H54" s="607"/>
    </row>
    <row r="55" spans="1:8" ht="13.5" outlineLevel="1" x14ac:dyDescent="0.2">
      <c r="A55" s="584" t="s">
        <v>490</v>
      </c>
      <c r="B55" s="606"/>
      <c r="C55" s="584" t="s">
        <v>490</v>
      </c>
      <c r="D55" s="606"/>
      <c r="E55" s="584" t="s">
        <v>490</v>
      </c>
      <c r="F55" s="606"/>
      <c r="G55" s="584" t="s">
        <v>490</v>
      </c>
      <c r="H55" s="607"/>
    </row>
    <row r="56" spans="1:8" ht="13.5" outlineLevel="1" x14ac:dyDescent="0.2">
      <c r="A56" s="584" t="s">
        <v>491</v>
      </c>
      <c r="B56" s="606"/>
      <c r="C56" s="584" t="s">
        <v>491</v>
      </c>
      <c r="D56" s="606"/>
      <c r="E56" s="584" t="s">
        <v>491</v>
      </c>
      <c r="F56" s="606"/>
      <c r="G56" s="584" t="s">
        <v>491</v>
      </c>
      <c r="H56" s="607"/>
    </row>
    <row r="57" spans="1:8" ht="13.5" outlineLevel="1" x14ac:dyDescent="0.2">
      <c r="A57" s="584" t="s">
        <v>492</v>
      </c>
      <c r="B57" s="606"/>
      <c r="C57" s="584" t="s">
        <v>492</v>
      </c>
      <c r="D57" s="606"/>
      <c r="E57" s="584" t="s">
        <v>492</v>
      </c>
      <c r="F57" s="606"/>
      <c r="G57" s="584" t="s">
        <v>492</v>
      </c>
      <c r="H57" s="607"/>
    </row>
    <row r="58" spans="1:8" ht="14.25" thickBot="1" x14ac:dyDescent="0.3">
      <c r="A58" s="585" t="s">
        <v>493</v>
      </c>
      <c r="B58" s="586">
        <f>SUM(B45:B57)</f>
        <v>0</v>
      </c>
      <c r="C58" s="585" t="s">
        <v>493</v>
      </c>
      <c r="D58" s="586">
        <f>SUM(D45:D57)</f>
        <v>0</v>
      </c>
      <c r="E58" s="585" t="s">
        <v>493</v>
      </c>
      <c r="F58" s="586">
        <f>SUM(F45:F57)</f>
        <v>0</v>
      </c>
      <c r="G58" s="585" t="s">
        <v>493</v>
      </c>
      <c r="H58" s="587">
        <f>SUM(H45:H57)</f>
        <v>0</v>
      </c>
    </row>
    <row r="59" spans="1:8" ht="14.25" customHeight="1" thickBot="1" x14ac:dyDescent="0.3">
      <c r="A59" s="1435" t="s">
        <v>494</v>
      </c>
      <c r="B59" s="1436"/>
      <c r="C59" s="1436"/>
      <c r="D59" s="1436"/>
      <c r="E59" s="1436"/>
      <c r="F59" s="1436"/>
      <c r="G59" s="1437"/>
      <c r="H59" s="588">
        <f>IF((B58+D58+F58+H58)&gt;$F$3,"Demasiadas horas asignadas",(B58+D58+F58+H58))</f>
        <v>0</v>
      </c>
    </row>
    <row r="61" spans="1:8" ht="16.5" customHeight="1" x14ac:dyDescent="0.2"/>
    <row r="62" spans="1:8" x14ac:dyDescent="0.2">
      <c r="H62" s="589"/>
    </row>
    <row r="63" spans="1:8" ht="32.25" customHeight="1" x14ac:dyDescent="0.25">
      <c r="A63" s="568" t="s">
        <v>379</v>
      </c>
      <c r="B63" s="1425" t="s">
        <v>596</v>
      </c>
      <c r="C63" s="1425"/>
      <c r="D63" s="1425"/>
      <c r="E63" s="1419" t="str">
        <f>A3</f>
        <v>contratado 11</v>
      </c>
      <c r="F63" s="1420"/>
      <c r="G63" s="1426" t="s">
        <v>608</v>
      </c>
      <c r="H63" s="1427"/>
    </row>
    <row r="64" spans="1:8" ht="26.25" x14ac:dyDescent="0.25">
      <c r="A64" s="571">
        <f>H85*E11</f>
        <v>0</v>
      </c>
      <c r="B64" s="572"/>
      <c r="C64" s="572"/>
      <c r="D64" s="569" t="s">
        <v>402</v>
      </c>
      <c r="E64" s="570">
        <f>E38+1</f>
        <v>2017</v>
      </c>
      <c r="F64" s="572"/>
      <c r="G64" s="602" t="s">
        <v>609</v>
      </c>
      <c r="H64" s="603"/>
    </row>
    <row r="65" spans="1:8" ht="44.25" customHeight="1" x14ac:dyDescent="0.25">
      <c r="A65" s="574" t="s">
        <v>380</v>
      </c>
      <c r="B65" s="572"/>
      <c r="C65" s="572"/>
      <c r="D65" s="569"/>
      <c r="E65" s="570"/>
      <c r="F65" s="572"/>
      <c r="G65" s="575" t="s">
        <v>381</v>
      </c>
      <c r="H65" s="576">
        <f>'Planificación contratos'!D15</f>
        <v>1673.6606270415141</v>
      </c>
    </row>
    <row r="66" spans="1:8" ht="18" x14ac:dyDescent="0.25">
      <c r="A66" s="571">
        <f>$A$40</f>
        <v>0</v>
      </c>
      <c r="B66" s="572"/>
      <c r="C66" s="572"/>
      <c r="D66" s="569"/>
      <c r="E66" s="570"/>
      <c r="F66" s="572"/>
      <c r="G66" s="577"/>
      <c r="H66" s="578"/>
    </row>
    <row r="67" spans="1:8" ht="17.25" customHeight="1" x14ac:dyDescent="0.2">
      <c r="A67" s="590" t="s">
        <v>611</v>
      </c>
      <c r="B67" s="590" t="s">
        <v>612</v>
      </c>
      <c r="C67" s="553" t="s">
        <v>611</v>
      </c>
      <c r="D67" s="553" t="s">
        <v>612</v>
      </c>
      <c r="E67" s="553" t="s">
        <v>611</v>
      </c>
      <c r="F67" s="553" t="s">
        <v>612</v>
      </c>
      <c r="G67" s="553" t="s">
        <v>611</v>
      </c>
      <c r="H67" s="553" t="s">
        <v>612</v>
      </c>
    </row>
    <row r="68" spans="1:8" ht="17.25" customHeight="1" thickBot="1" x14ac:dyDescent="0.25">
      <c r="A68" s="604"/>
      <c r="B68" s="605"/>
      <c r="C68" s="605"/>
      <c r="D68" s="605"/>
      <c r="E68" s="605"/>
      <c r="F68" s="605"/>
      <c r="G68" s="605"/>
      <c r="H68" s="605"/>
    </row>
    <row r="69" spans="1:8" ht="16.5" thickBot="1" x14ac:dyDescent="0.3">
      <c r="A69" s="1411" t="s">
        <v>474</v>
      </c>
      <c r="B69" s="1412"/>
      <c r="C69" s="1411" t="s">
        <v>475</v>
      </c>
      <c r="D69" s="1412"/>
      <c r="E69" s="1411" t="s">
        <v>476</v>
      </c>
      <c r="F69" s="1412"/>
      <c r="G69" s="1411" t="s">
        <v>477</v>
      </c>
      <c r="H69" s="1421"/>
    </row>
    <row r="70" spans="1:8" ht="13.5" outlineLevel="1" thickBot="1" x14ac:dyDescent="0.25">
      <c r="A70" s="583" t="s">
        <v>478</v>
      </c>
      <c r="B70" s="583" t="s">
        <v>479</v>
      </c>
      <c r="C70" s="583" t="s">
        <v>478</v>
      </c>
      <c r="D70" s="583" t="s">
        <v>479</v>
      </c>
      <c r="E70" s="583" t="s">
        <v>478</v>
      </c>
      <c r="F70" s="583" t="s">
        <v>479</v>
      </c>
      <c r="G70" s="583" t="s">
        <v>478</v>
      </c>
      <c r="H70" s="583" t="s">
        <v>479</v>
      </c>
    </row>
    <row r="71" spans="1:8" ht="13.5" outlineLevel="1" x14ac:dyDescent="0.2">
      <c r="A71" s="584" t="s">
        <v>480</v>
      </c>
      <c r="B71" s="606"/>
      <c r="C71" s="584" t="s">
        <v>480</v>
      </c>
      <c r="D71" s="606"/>
      <c r="E71" s="584" t="s">
        <v>480</v>
      </c>
      <c r="F71" s="606"/>
      <c r="G71" s="584" t="s">
        <v>480</v>
      </c>
      <c r="H71" s="607"/>
    </row>
    <row r="72" spans="1:8" ht="13.5" outlineLevel="1" x14ac:dyDescent="0.2">
      <c r="A72" s="584" t="s">
        <v>481</v>
      </c>
      <c r="B72" s="606"/>
      <c r="C72" s="584" t="s">
        <v>481</v>
      </c>
      <c r="D72" s="606"/>
      <c r="E72" s="584" t="s">
        <v>481</v>
      </c>
      <c r="F72" s="606"/>
      <c r="G72" s="584" t="s">
        <v>481</v>
      </c>
      <c r="H72" s="607"/>
    </row>
    <row r="73" spans="1:8" ht="13.5" outlineLevel="1" x14ac:dyDescent="0.2">
      <c r="A73" s="584" t="s">
        <v>482</v>
      </c>
      <c r="B73" s="606"/>
      <c r="C73" s="584" t="s">
        <v>482</v>
      </c>
      <c r="D73" s="606"/>
      <c r="E73" s="584" t="s">
        <v>482</v>
      </c>
      <c r="F73" s="606"/>
      <c r="G73" s="584" t="s">
        <v>482</v>
      </c>
      <c r="H73" s="607"/>
    </row>
    <row r="74" spans="1:8" ht="13.5" outlineLevel="1" x14ac:dyDescent="0.2">
      <c r="A74" s="584" t="s">
        <v>483</v>
      </c>
      <c r="B74" s="606"/>
      <c r="C74" s="584" t="s">
        <v>483</v>
      </c>
      <c r="D74" s="606"/>
      <c r="E74" s="584" t="s">
        <v>483</v>
      </c>
      <c r="F74" s="606"/>
      <c r="G74" s="584" t="s">
        <v>483</v>
      </c>
      <c r="H74" s="607"/>
    </row>
    <row r="75" spans="1:8" ht="13.5" outlineLevel="1" x14ac:dyDescent="0.2">
      <c r="A75" s="584" t="s">
        <v>484</v>
      </c>
      <c r="B75" s="606"/>
      <c r="C75" s="584" t="s">
        <v>484</v>
      </c>
      <c r="D75" s="606"/>
      <c r="E75" s="584" t="s">
        <v>484</v>
      </c>
      <c r="F75" s="606"/>
      <c r="G75" s="584" t="s">
        <v>484</v>
      </c>
      <c r="H75" s="607"/>
    </row>
    <row r="76" spans="1:8" ht="13.5" outlineLevel="1" x14ac:dyDescent="0.2">
      <c r="A76" s="584" t="s">
        <v>485</v>
      </c>
      <c r="B76" s="606"/>
      <c r="C76" s="584" t="s">
        <v>485</v>
      </c>
      <c r="D76" s="606"/>
      <c r="E76" s="584" t="s">
        <v>485</v>
      </c>
      <c r="F76" s="606"/>
      <c r="G76" s="584" t="s">
        <v>485</v>
      </c>
      <c r="H76" s="607"/>
    </row>
    <row r="77" spans="1:8" ht="13.5" outlineLevel="1" x14ac:dyDescent="0.2">
      <c r="A77" s="584" t="s">
        <v>486</v>
      </c>
      <c r="B77" s="606"/>
      <c r="C77" s="584" t="s">
        <v>486</v>
      </c>
      <c r="D77" s="606"/>
      <c r="E77" s="584" t="s">
        <v>486</v>
      </c>
      <c r="F77" s="606"/>
      <c r="G77" s="584" t="s">
        <v>486</v>
      </c>
      <c r="H77" s="607"/>
    </row>
    <row r="78" spans="1:8" ht="13.5" outlineLevel="1" x14ac:dyDescent="0.2">
      <c r="A78" s="584" t="s">
        <v>487</v>
      </c>
      <c r="B78" s="606"/>
      <c r="C78" s="584" t="s">
        <v>487</v>
      </c>
      <c r="D78" s="606"/>
      <c r="E78" s="584" t="s">
        <v>487</v>
      </c>
      <c r="F78" s="606"/>
      <c r="G78" s="584" t="s">
        <v>487</v>
      </c>
      <c r="H78" s="607"/>
    </row>
    <row r="79" spans="1:8" ht="13.5" outlineLevel="1" x14ac:dyDescent="0.2">
      <c r="A79" s="584" t="s">
        <v>488</v>
      </c>
      <c r="B79" s="606"/>
      <c r="C79" s="584" t="s">
        <v>488</v>
      </c>
      <c r="D79" s="606"/>
      <c r="E79" s="584" t="s">
        <v>488</v>
      </c>
      <c r="F79" s="606"/>
      <c r="G79" s="584" t="s">
        <v>488</v>
      </c>
      <c r="H79" s="607"/>
    </row>
    <row r="80" spans="1:8" ht="13.5" outlineLevel="1" x14ac:dyDescent="0.2">
      <c r="A80" s="584" t="s">
        <v>489</v>
      </c>
      <c r="B80" s="606"/>
      <c r="C80" s="584" t="s">
        <v>489</v>
      </c>
      <c r="D80" s="606"/>
      <c r="E80" s="584" t="s">
        <v>489</v>
      </c>
      <c r="F80" s="606"/>
      <c r="G80" s="584" t="s">
        <v>489</v>
      </c>
      <c r="H80" s="607"/>
    </row>
    <row r="81" spans="1:8" ht="13.5" outlineLevel="1" x14ac:dyDescent="0.2">
      <c r="A81" s="584" t="s">
        <v>490</v>
      </c>
      <c r="B81" s="606"/>
      <c r="C81" s="584" t="s">
        <v>490</v>
      </c>
      <c r="D81" s="606"/>
      <c r="E81" s="584" t="s">
        <v>490</v>
      </c>
      <c r="F81" s="606"/>
      <c r="G81" s="584" t="s">
        <v>490</v>
      </c>
      <c r="H81" s="607"/>
    </row>
    <row r="82" spans="1:8" ht="13.5" outlineLevel="1" x14ac:dyDescent="0.2">
      <c r="A82" s="584" t="s">
        <v>491</v>
      </c>
      <c r="B82" s="606"/>
      <c r="C82" s="584" t="s">
        <v>491</v>
      </c>
      <c r="D82" s="606"/>
      <c r="E82" s="584" t="s">
        <v>491</v>
      </c>
      <c r="F82" s="606"/>
      <c r="G82" s="584" t="s">
        <v>491</v>
      </c>
      <c r="H82" s="607"/>
    </row>
    <row r="83" spans="1:8" ht="13.5" outlineLevel="1" x14ac:dyDescent="0.2">
      <c r="A83" s="584" t="s">
        <v>492</v>
      </c>
      <c r="B83" s="606"/>
      <c r="C83" s="584" t="s">
        <v>492</v>
      </c>
      <c r="D83" s="606"/>
      <c r="E83" s="584" t="s">
        <v>492</v>
      </c>
      <c r="F83" s="606"/>
      <c r="G83" s="584" t="s">
        <v>492</v>
      </c>
      <c r="H83" s="607"/>
    </row>
    <row r="84" spans="1:8" ht="14.25" thickBot="1" x14ac:dyDescent="0.3">
      <c r="A84" s="585" t="s">
        <v>493</v>
      </c>
      <c r="B84" s="586">
        <f>SUM(B71:B83)</f>
        <v>0</v>
      </c>
      <c r="C84" s="585" t="s">
        <v>493</v>
      </c>
      <c r="D84" s="586">
        <f>SUM(D71:D83)</f>
        <v>0</v>
      </c>
      <c r="E84" s="585" t="s">
        <v>493</v>
      </c>
      <c r="F84" s="586">
        <f>SUM(F71:F83)</f>
        <v>0</v>
      </c>
      <c r="G84" s="585" t="s">
        <v>493</v>
      </c>
      <c r="H84" s="587">
        <f>SUM(H71:H83)</f>
        <v>0</v>
      </c>
    </row>
    <row r="85" spans="1:8" ht="14.25" thickBot="1" x14ac:dyDescent="0.3">
      <c r="A85" s="1435" t="s">
        <v>494</v>
      </c>
      <c r="B85" s="1436"/>
      <c r="C85" s="1436"/>
      <c r="D85" s="1436"/>
      <c r="E85" s="1436"/>
      <c r="F85" s="1436"/>
      <c r="G85" s="1437"/>
      <c r="H85" s="588">
        <f>IF((B84+D84+F84+H84)&gt;$F$3,"Demasiadas horas asignadas",(B84+D84+F84+H84))</f>
        <v>0</v>
      </c>
    </row>
    <row r="89" spans="1:8" ht="32.25" customHeight="1" x14ac:dyDescent="0.25">
      <c r="A89" s="568" t="s">
        <v>379</v>
      </c>
      <c r="B89" s="1425" t="s">
        <v>596</v>
      </c>
      <c r="C89" s="1425"/>
      <c r="D89" s="1425"/>
      <c r="E89" s="1419" t="str">
        <f>A3</f>
        <v>contratado 11</v>
      </c>
      <c r="F89" s="1420"/>
      <c r="G89" s="1426" t="s">
        <v>608</v>
      </c>
      <c r="H89" s="1427"/>
    </row>
    <row r="90" spans="1:8" ht="26.25" x14ac:dyDescent="0.25">
      <c r="A90" s="571">
        <f>H111*E11</f>
        <v>0</v>
      </c>
      <c r="B90" s="572"/>
      <c r="C90" s="572"/>
      <c r="D90" s="569" t="s">
        <v>402</v>
      </c>
      <c r="E90" s="570">
        <f>E64+1</f>
        <v>2018</v>
      </c>
      <c r="F90" s="572"/>
      <c r="G90" s="602" t="s">
        <v>609</v>
      </c>
      <c r="H90" s="603"/>
    </row>
    <row r="91" spans="1:8" ht="44.25" customHeight="1" x14ac:dyDescent="0.25">
      <c r="A91" s="574" t="s">
        <v>380</v>
      </c>
      <c r="B91" s="572"/>
      <c r="C91" s="572"/>
      <c r="D91" s="569"/>
      <c r="E91" s="570"/>
      <c r="F91" s="572"/>
      <c r="G91" s="575" t="s">
        <v>381</v>
      </c>
      <c r="H91" s="576">
        <f>'Planificación contratos'!D16</f>
        <v>23192.330885842708</v>
      </c>
    </row>
    <row r="92" spans="1:8" ht="18" x14ac:dyDescent="0.25">
      <c r="A92" s="571">
        <f>$A$40</f>
        <v>0</v>
      </c>
      <c r="B92" s="572"/>
      <c r="C92" s="572"/>
      <c r="D92" s="569"/>
      <c r="E92" s="570"/>
      <c r="F92" s="572"/>
      <c r="G92" s="577"/>
      <c r="H92" s="578"/>
    </row>
    <row r="93" spans="1:8" ht="16.5" customHeight="1" x14ac:dyDescent="0.2">
      <c r="A93" s="590" t="s">
        <v>611</v>
      </c>
      <c r="B93" s="590" t="s">
        <v>612</v>
      </c>
      <c r="C93" s="553" t="s">
        <v>611</v>
      </c>
      <c r="D93" s="553" t="s">
        <v>612</v>
      </c>
      <c r="E93" s="553" t="s">
        <v>611</v>
      </c>
      <c r="F93" s="553" t="s">
        <v>612</v>
      </c>
      <c r="G93" s="553" t="s">
        <v>611</v>
      </c>
      <c r="H93" s="553" t="s">
        <v>612</v>
      </c>
    </row>
    <row r="94" spans="1:8" ht="16.5" customHeight="1" thickBot="1" x14ac:dyDescent="0.25">
      <c r="A94" s="604"/>
      <c r="B94" s="605"/>
      <c r="C94" s="605"/>
      <c r="D94" s="605"/>
      <c r="E94" s="605"/>
      <c r="F94" s="605"/>
      <c r="G94" s="605"/>
      <c r="H94" s="605"/>
    </row>
    <row r="95" spans="1:8" ht="16.5" thickBot="1" x14ac:dyDescent="0.3">
      <c r="A95" s="1411" t="s">
        <v>474</v>
      </c>
      <c r="B95" s="1412"/>
      <c r="C95" s="1411" t="s">
        <v>475</v>
      </c>
      <c r="D95" s="1412"/>
      <c r="E95" s="1411" t="s">
        <v>476</v>
      </c>
      <c r="F95" s="1412"/>
      <c r="G95" s="1411" t="s">
        <v>477</v>
      </c>
      <c r="H95" s="1421"/>
    </row>
    <row r="96" spans="1:8" ht="13.5" customHeight="1" outlineLevel="1" thickBot="1" x14ac:dyDescent="0.25">
      <c r="A96" s="583" t="s">
        <v>478</v>
      </c>
      <c r="B96" s="583" t="s">
        <v>479</v>
      </c>
      <c r="C96" s="583" t="s">
        <v>478</v>
      </c>
      <c r="D96" s="583" t="s">
        <v>479</v>
      </c>
      <c r="E96" s="583" t="s">
        <v>478</v>
      </c>
      <c r="F96" s="583" t="s">
        <v>479</v>
      </c>
      <c r="G96" s="583" t="s">
        <v>478</v>
      </c>
      <c r="H96" s="583" t="s">
        <v>479</v>
      </c>
    </row>
    <row r="97" spans="1:8" ht="13.5" customHeight="1" outlineLevel="1" x14ac:dyDescent="0.2">
      <c r="A97" s="584" t="s">
        <v>480</v>
      </c>
      <c r="B97" s="606"/>
      <c r="C97" s="584" t="s">
        <v>480</v>
      </c>
      <c r="D97" s="606"/>
      <c r="E97" s="584" t="s">
        <v>480</v>
      </c>
      <c r="F97" s="606"/>
      <c r="G97" s="584" t="s">
        <v>480</v>
      </c>
      <c r="H97" s="607"/>
    </row>
    <row r="98" spans="1:8" ht="13.5" customHeight="1" outlineLevel="1" x14ac:dyDescent="0.2">
      <c r="A98" s="584" t="s">
        <v>481</v>
      </c>
      <c r="B98" s="606"/>
      <c r="C98" s="584" t="s">
        <v>481</v>
      </c>
      <c r="D98" s="606"/>
      <c r="E98" s="584" t="s">
        <v>481</v>
      </c>
      <c r="F98" s="606"/>
      <c r="G98" s="584" t="s">
        <v>481</v>
      </c>
      <c r="H98" s="607"/>
    </row>
    <row r="99" spans="1:8" ht="13.5" customHeight="1" outlineLevel="1" x14ac:dyDescent="0.2">
      <c r="A99" s="584" t="s">
        <v>482</v>
      </c>
      <c r="B99" s="606"/>
      <c r="C99" s="584" t="s">
        <v>482</v>
      </c>
      <c r="D99" s="606"/>
      <c r="E99" s="584" t="s">
        <v>482</v>
      </c>
      <c r="F99" s="606"/>
      <c r="G99" s="584" t="s">
        <v>482</v>
      </c>
      <c r="H99" s="607"/>
    </row>
    <row r="100" spans="1:8" ht="13.5" customHeight="1" outlineLevel="1" x14ac:dyDescent="0.2">
      <c r="A100" s="584" t="s">
        <v>483</v>
      </c>
      <c r="B100" s="606"/>
      <c r="C100" s="584" t="s">
        <v>483</v>
      </c>
      <c r="D100" s="606"/>
      <c r="E100" s="584" t="s">
        <v>483</v>
      </c>
      <c r="F100" s="606"/>
      <c r="G100" s="584" t="s">
        <v>483</v>
      </c>
      <c r="H100" s="607"/>
    </row>
    <row r="101" spans="1:8" ht="13.5" customHeight="1" outlineLevel="1" x14ac:dyDescent="0.2">
      <c r="A101" s="584" t="s">
        <v>484</v>
      </c>
      <c r="B101" s="606"/>
      <c r="C101" s="584" t="s">
        <v>484</v>
      </c>
      <c r="D101" s="606"/>
      <c r="E101" s="584" t="s">
        <v>484</v>
      </c>
      <c r="F101" s="606"/>
      <c r="G101" s="584" t="s">
        <v>484</v>
      </c>
      <c r="H101" s="607"/>
    </row>
    <row r="102" spans="1:8" ht="13.5" customHeight="1" outlineLevel="1" x14ac:dyDescent="0.2">
      <c r="A102" s="584" t="s">
        <v>485</v>
      </c>
      <c r="B102" s="606"/>
      <c r="C102" s="584" t="s">
        <v>485</v>
      </c>
      <c r="D102" s="606"/>
      <c r="E102" s="584" t="s">
        <v>485</v>
      </c>
      <c r="F102" s="606"/>
      <c r="G102" s="584" t="s">
        <v>485</v>
      </c>
      <c r="H102" s="607"/>
    </row>
    <row r="103" spans="1:8" ht="13.5" customHeight="1" outlineLevel="1" x14ac:dyDescent="0.2">
      <c r="A103" s="584" t="s">
        <v>486</v>
      </c>
      <c r="B103" s="606"/>
      <c r="C103" s="584" t="s">
        <v>486</v>
      </c>
      <c r="D103" s="606"/>
      <c r="E103" s="584" t="s">
        <v>486</v>
      </c>
      <c r="F103" s="606"/>
      <c r="G103" s="584" t="s">
        <v>486</v>
      </c>
      <c r="H103" s="607"/>
    </row>
    <row r="104" spans="1:8" ht="13.5" customHeight="1" outlineLevel="1" x14ac:dyDescent="0.2">
      <c r="A104" s="584" t="s">
        <v>487</v>
      </c>
      <c r="B104" s="606"/>
      <c r="C104" s="584" t="s">
        <v>487</v>
      </c>
      <c r="D104" s="606"/>
      <c r="E104" s="584" t="s">
        <v>487</v>
      </c>
      <c r="F104" s="606"/>
      <c r="G104" s="584" t="s">
        <v>487</v>
      </c>
      <c r="H104" s="607"/>
    </row>
    <row r="105" spans="1:8" ht="13.5" customHeight="1" outlineLevel="1" x14ac:dyDescent="0.2">
      <c r="A105" s="584" t="s">
        <v>488</v>
      </c>
      <c r="B105" s="606"/>
      <c r="C105" s="584" t="s">
        <v>488</v>
      </c>
      <c r="D105" s="606"/>
      <c r="E105" s="584" t="s">
        <v>488</v>
      </c>
      <c r="F105" s="606"/>
      <c r="G105" s="584" t="s">
        <v>488</v>
      </c>
      <c r="H105" s="607"/>
    </row>
    <row r="106" spans="1:8" ht="13.5" customHeight="1" outlineLevel="1" x14ac:dyDescent="0.2">
      <c r="A106" s="584" t="s">
        <v>489</v>
      </c>
      <c r="B106" s="606"/>
      <c r="C106" s="584" t="s">
        <v>489</v>
      </c>
      <c r="D106" s="606"/>
      <c r="E106" s="584" t="s">
        <v>489</v>
      </c>
      <c r="F106" s="606"/>
      <c r="G106" s="584" t="s">
        <v>489</v>
      </c>
      <c r="H106" s="607"/>
    </row>
    <row r="107" spans="1:8" ht="13.5" customHeight="1" outlineLevel="1" x14ac:dyDescent="0.2">
      <c r="A107" s="584" t="s">
        <v>490</v>
      </c>
      <c r="B107" s="606"/>
      <c r="C107" s="584" t="s">
        <v>490</v>
      </c>
      <c r="D107" s="606"/>
      <c r="E107" s="584" t="s">
        <v>490</v>
      </c>
      <c r="F107" s="606"/>
      <c r="G107" s="584" t="s">
        <v>490</v>
      </c>
      <c r="H107" s="607"/>
    </row>
    <row r="108" spans="1:8" ht="13.5" customHeight="1" outlineLevel="1" x14ac:dyDescent="0.2">
      <c r="A108" s="584" t="s">
        <v>491</v>
      </c>
      <c r="B108" s="606"/>
      <c r="C108" s="584" t="s">
        <v>491</v>
      </c>
      <c r="D108" s="606"/>
      <c r="E108" s="584" t="s">
        <v>491</v>
      </c>
      <c r="F108" s="606"/>
      <c r="G108" s="584" t="s">
        <v>491</v>
      </c>
      <c r="H108" s="607"/>
    </row>
    <row r="109" spans="1:8" ht="13.5" customHeight="1" outlineLevel="1" x14ac:dyDescent="0.2">
      <c r="A109" s="584" t="s">
        <v>492</v>
      </c>
      <c r="B109" s="606"/>
      <c r="C109" s="584" t="s">
        <v>492</v>
      </c>
      <c r="D109" s="606"/>
      <c r="E109" s="584" t="s">
        <v>492</v>
      </c>
      <c r="F109" s="606"/>
      <c r="G109" s="584" t="s">
        <v>492</v>
      </c>
      <c r="H109" s="607"/>
    </row>
    <row r="110" spans="1:8" ht="14.25" thickBot="1" x14ac:dyDescent="0.3">
      <c r="A110" s="585" t="s">
        <v>493</v>
      </c>
      <c r="B110" s="586">
        <f>SUM(B97:B109)</f>
        <v>0</v>
      </c>
      <c r="C110" s="585" t="s">
        <v>493</v>
      </c>
      <c r="D110" s="586">
        <f>SUM(D97:D109)</f>
        <v>0</v>
      </c>
      <c r="E110" s="585" t="s">
        <v>493</v>
      </c>
      <c r="F110" s="586">
        <f>SUM(F97:F109)</f>
        <v>0</v>
      </c>
      <c r="G110" s="585" t="s">
        <v>493</v>
      </c>
      <c r="H110" s="587">
        <f>SUM(H97:H109)</f>
        <v>0</v>
      </c>
    </row>
    <row r="111" spans="1:8" ht="14.25" thickBot="1" x14ac:dyDescent="0.3">
      <c r="A111" s="1435" t="s">
        <v>494</v>
      </c>
      <c r="B111" s="1436"/>
      <c r="C111" s="1436"/>
      <c r="D111" s="1436"/>
      <c r="E111" s="1436"/>
      <c r="F111" s="1436"/>
      <c r="G111" s="1437"/>
      <c r="H111" s="588">
        <f>IF((B110+D110+F110+H110)&gt;$F$3,"Demasiadas horas asignadas",(B110+D110+F110+H110))</f>
        <v>0</v>
      </c>
    </row>
    <row r="115" spans="1:8" ht="32.25" customHeight="1" x14ac:dyDescent="0.25">
      <c r="A115" s="568" t="s">
        <v>379</v>
      </c>
      <c r="B115" s="1425" t="s">
        <v>596</v>
      </c>
      <c r="C115" s="1425"/>
      <c r="D115" s="1425"/>
      <c r="E115" s="1419" t="str">
        <f>A3</f>
        <v>contratado 11</v>
      </c>
      <c r="F115" s="1420"/>
      <c r="G115" s="1426" t="s">
        <v>608</v>
      </c>
      <c r="H115" s="1427"/>
    </row>
    <row r="116" spans="1:8" ht="26.25" x14ac:dyDescent="0.25">
      <c r="A116" s="571">
        <f>H137*E11</f>
        <v>0</v>
      </c>
      <c r="B116" s="572"/>
      <c r="C116" s="572"/>
      <c r="D116" s="569" t="s">
        <v>402</v>
      </c>
      <c r="E116" s="570">
        <f>E90+1</f>
        <v>2019</v>
      </c>
      <c r="F116" s="570"/>
      <c r="G116" s="602" t="s">
        <v>609</v>
      </c>
      <c r="H116" s="603"/>
    </row>
    <row r="117" spans="1:8" ht="44.25" customHeight="1" x14ac:dyDescent="0.25">
      <c r="A117" s="574" t="s">
        <v>380</v>
      </c>
      <c r="B117" s="572"/>
      <c r="C117" s="572"/>
      <c r="D117" s="569"/>
      <c r="E117" s="570"/>
      <c r="F117" s="570"/>
      <c r="G117" s="575" t="s">
        <v>381</v>
      </c>
      <c r="H117" s="576">
        <f>'Planificación contratos'!D17</f>
        <v>20923.107847790277</v>
      </c>
    </row>
    <row r="118" spans="1:8" ht="18" x14ac:dyDescent="0.25">
      <c r="A118" s="571">
        <f>$A$40</f>
        <v>0</v>
      </c>
      <c r="B118" s="572"/>
      <c r="C118" s="572"/>
      <c r="D118" s="569"/>
      <c r="E118" s="570"/>
      <c r="F118" s="570"/>
      <c r="G118" s="577"/>
      <c r="H118" s="578"/>
    </row>
    <row r="119" spans="1:8" ht="16.5" customHeight="1" x14ac:dyDescent="0.2">
      <c r="A119" s="590" t="s">
        <v>611</v>
      </c>
      <c r="B119" s="590" t="s">
        <v>612</v>
      </c>
      <c r="C119" s="553" t="s">
        <v>611</v>
      </c>
      <c r="D119" s="553" t="s">
        <v>612</v>
      </c>
      <c r="E119" s="553" t="s">
        <v>611</v>
      </c>
      <c r="F119" s="553" t="s">
        <v>612</v>
      </c>
      <c r="G119" s="553" t="s">
        <v>611</v>
      </c>
      <c r="H119" s="553" t="s">
        <v>612</v>
      </c>
    </row>
    <row r="120" spans="1:8" ht="16.5" customHeight="1" thickBot="1" x14ac:dyDescent="0.25">
      <c r="A120" s="604"/>
      <c r="B120" s="605"/>
      <c r="C120" s="605"/>
      <c r="D120" s="605"/>
      <c r="E120" s="605"/>
      <c r="F120" s="605"/>
      <c r="G120" s="605"/>
      <c r="H120" s="605"/>
    </row>
    <row r="121" spans="1:8" ht="16.5" thickBot="1" x14ac:dyDescent="0.3">
      <c r="A121" s="1411" t="s">
        <v>474</v>
      </c>
      <c r="B121" s="1412"/>
      <c r="C121" s="1411" t="s">
        <v>475</v>
      </c>
      <c r="D121" s="1412"/>
      <c r="E121" s="1411" t="s">
        <v>476</v>
      </c>
      <c r="F121" s="1412"/>
      <c r="G121" s="1411" t="s">
        <v>477</v>
      </c>
      <c r="H121" s="1421"/>
    </row>
    <row r="122" spans="1:8" ht="13.5" outlineLevel="1" thickBot="1" x14ac:dyDescent="0.25">
      <c r="A122" s="583" t="s">
        <v>478</v>
      </c>
      <c r="B122" s="583" t="s">
        <v>479</v>
      </c>
      <c r="C122" s="583" t="s">
        <v>478</v>
      </c>
      <c r="D122" s="583" t="s">
        <v>479</v>
      </c>
      <c r="E122" s="583" t="s">
        <v>478</v>
      </c>
      <c r="F122" s="583" t="s">
        <v>479</v>
      </c>
      <c r="G122" s="583" t="s">
        <v>478</v>
      </c>
      <c r="H122" s="583" t="s">
        <v>479</v>
      </c>
    </row>
    <row r="123" spans="1:8" ht="13.5" outlineLevel="1" x14ac:dyDescent="0.2">
      <c r="A123" s="584" t="s">
        <v>480</v>
      </c>
      <c r="B123" s="606"/>
      <c r="C123" s="584" t="s">
        <v>480</v>
      </c>
      <c r="D123" s="606"/>
      <c r="E123" s="584" t="s">
        <v>480</v>
      </c>
      <c r="F123" s="606"/>
      <c r="G123" s="584" t="s">
        <v>480</v>
      </c>
      <c r="H123" s="607"/>
    </row>
    <row r="124" spans="1:8" ht="13.5" outlineLevel="1" x14ac:dyDescent="0.2">
      <c r="A124" s="584" t="s">
        <v>481</v>
      </c>
      <c r="B124" s="606"/>
      <c r="C124" s="584" t="s">
        <v>481</v>
      </c>
      <c r="D124" s="606"/>
      <c r="E124" s="584" t="s">
        <v>481</v>
      </c>
      <c r="F124" s="606"/>
      <c r="G124" s="584" t="s">
        <v>481</v>
      </c>
      <c r="H124" s="607"/>
    </row>
    <row r="125" spans="1:8" ht="13.5" outlineLevel="1" x14ac:dyDescent="0.2">
      <c r="A125" s="584" t="s">
        <v>482</v>
      </c>
      <c r="B125" s="606"/>
      <c r="C125" s="584" t="s">
        <v>482</v>
      </c>
      <c r="D125" s="606"/>
      <c r="E125" s="584" t="s">
        <v>482</v>
      </c>
      <c r="F125" s="606"/>
      <c r="G125" s="584" t="s">
        <v>482</v>
      </c>
      <c r="H125" s="607"/>
    </row>
    <row r="126" spans="1:8" ht="13.5" outlineLevel="1" x14ac:dyDescent="0.2">
      <c r="A126" s="584" t="s">
        <v>483</v>
      </c>
      <c r="B126" s="606"/>
      <c r="C126" s="584" t="s">
        <v>483</v>
      </c>
      <c r="D126" s="606"/>
      <c r="E126" s="584" t="s">
        <v>483</v>
      </c>
      <c r="F126" s="606"/>
      <c r="G126" s="584" t="s">
        <v>483</v>
      </c>
      <c r="H126" s="607"/>
    </row>
    <row r="127" spans="1:8" ht="13.5" outlineLevel="1" x14ac:dyDescent="0.2">
      <c r="A127" s="584" t="s">
        <v>484</v>
      </c>
      <c r="B127" s="606"/>
      <c r="C127" s="584" t="s">
        <v>484</v>
      </c>
      <c r="D127" s="606"/>
      <c r="E127" s="584" t="s">
        <v>484</v>
      </c>
      <c r="F127" s="606"/>
      <c r="G127" s="584" t="s">
        <v>484</v>
      </c>
      <c r="H127" s="607"/>
    </row>
    <row r="128" spans="1:8" ht="13.5" outlineLevel="1" x14ac:dyDescent="0.2">
      <c r="A128" s="584" t="s">
        <v>485</v>
      </c>
      <c r="B128" s="606"/>
      <c r="C128" s="584" t="s">
        <v>485</v>
      </c>
      <c r="D128" s="606"/>
      <c r="E128" s="584" t="s">
        <v>485</v>
      </c>
      <c r="F128" s="606"/>
      <c r="G128" s="584" t="s">
        <v>485</v>
      </c>
      <c r="H128" s="607"/>
    </row>
    <row r="129" spans="1:8" ht="13.5" outlineLevel="1" x14ac:dyDescent="0.2">
      <c r="A129" s="584" t="s">
        <v>486</v>
      </c>
      <c r="B129" s="606"/>
      <c r="C129" s="584" t="s">
        <v>486</v>
      </c>
      <c r="D129" s="606"/>
      <c r="E129" s="584" t="s">
        <v>486</v>
      </c>
      <c r="F129" s="606"/>
      <c r="G129" s="584" t="s">
        <v>486</v>
      </c>
      <c r="H129" s="607"/>
    </row>
    <row r="130" spans="1:8" ht="13.5" outlineLevel="1" x14ac:dyDescent="0.2">
      <c r="A130" s="584" t="s">
        <v>487</v>
      </c>
      <c r="B130" s="606"/>
      <c r="C130" s="584" t="s">
        <v>487</v>
      </c>
      <c r="D130" s="606"/>
      <c r="E130" s="584" t="s">
        <v>487</v>
      </c>
      <c r="F130" s="606"/>
      <c r="G130" s="584" t="s">
        <v>487</v>
      </c>
      <c r="H130" s="607"/>
    </row>
    <row r="131" spans="1:8" ht="13.5" outlineLevel="1" x14ac:dyDescent="0.2">
      <c r="A131" s="584" t="s">
        <v>488</v>
      </c>
      <c r="B131" s="606"/>
      <c r="C131" s="584" t="s">
        <v>488</v>
      </c>
      <c r="D131" s="606"/>
      <c r="E131" s="584" t="s">
        <v>488</v>
      </c>
      <c r="F131" s="606"/>
      <c r="G131" s="584" t="s">
        <v>488</v>
      </c>
      <c r="H131" s="607"/>
    </row>
    <row r="132" spans="1:8" ht="13.5" outlineLevel="1" x14ac:dyDescent="0.2">
      <c r="A132" s="584" t="s">
        <v>489</v>
      </c>
      <c r="B132" s="606"/>
      <c r="C132" s="584" t="s">
        <v>489</v>
      </c>
      <c r="D132" s="606"/>
      <c r="E132" s="584" t="s">
        <v>489</v>
      </c>
      <c r="F132" s="606"/>
      <c r="G132" s="584" t="s">
        <v>489</v>
      </c>
      <c r="H132" s="607"/>
    </row>
    <row r="133" spans="1:8" ht="13.5" outlineLevel="1" x14ac:dyDescent="0.2">
      <c r="A133" s="584" t="s">
        <v>490</v>
      </c>
      <c r="B133" s="606"/>
      <c r="C133" s="584" t="s">
        <v>490</v>
      </c>
      <c r="D133" s="606"/>
      <c r="E133" s="584" t="s">
        <v>490</v>
      </c>
      <c r="F133" s="606"/>
      <c r="G133" s="584" t="s">
        <v>490</v>
      </c>
      <c r="H133" s="607"/>
    </row>
    <row r="134" spans="1:8" ht="13.5" outlineLevel="1" x14ac:dyDescent="0.2">
      <c r="A134" s="584" t="s">
        <v>491</v>
      </c>
      <c r="B134" s="606"/>
      <c r="C134" s="584" t="s">
        <v>491</v>
      </c>
      <c r="D134" s="606"/>
      <c r="E134" s="584" t="s">
        <v>491</v>
      </c>
      <c r="F134" s="606"/>
      <c r="G134" s="584" t="s">
        <v>491</v>
      </c>
      <c r="H134" s="607"/>
    </row>
    <row r="135" spans="1:8" ht="13.5" outlineLevel="1" x14ac:dyDescent="0.2">
      <c r="A135" s="584" t="s">
        <v>492</v>
      </c>
      <c r="B135" s="606"/>
      <c r="C135" s="584" t="s">
        <v>492</v>
      </c>
      <c r="D135" s="606"/>
      <c r="E135" s="584" t="s">
        <v>492</v>
      </c>
      <c r="F135" s="606"/>
      <c r="G135" s="584" t="s">
        <v>492</v>
      </c>
      <c r="H135" s="607"/>
    </row>
    <row r="136" spans="1:8" ht="14.25" thickBot="1" x14ac:dyDescent="0.3">
      <c r="A136" s="585" t="s">
        <v>493</v>
      </c>
      <c r="B136" s="586">
        <f>SUM(B123:B135)</f>
        <v>0</v>
      </c>
      <c r="C136" s="585" t="s">
        <v>493</v>
      </c>
      <c r="D136" s="586">
        <f>SUM(D123:D135)</f>
        <v>0</v>
      </c>
      <c r="E136" s="585" t="s">
        <v>493</v>
      </c>
      <c r="F136" s="586">
        <f>SUM(F123:F135)</f>
        <v>0</v>
      </c>
      <c r="G136" s="585" t="s">
        <v>493</v>
      </c>
      <c r="H136" s="587">
        <f>SUM(H123:H135)</f>
        <v>0</v>
      </c>
    </row>
    <row r="137" spans="1:8" ht="14.25" thickBot="1" x14ac:dyDescent="0.3">
      <c r="A137" s="1435" t="s">
        <v>494</v>
      </c>
      <c r="B137" s="1436"/>
      <c r="C137" s="1436"/>
      <c r="D137" s="1436"/>
      <c r="E137" s="1436"/>
      <c r="F137" s="1436"/>
      <c r="G137" s="1437"/>
      <c r="H137" s="588">
        <f>IF((B136+D136+F136+H136)&gt;$F$3,"Demasiadas horas asignadas",(B136+D136+F136+H136))</f>
        <v>0</v>
      </c>
    </row>
    <row r="138" spans="1:8" ht="13.5" x14ac:dyDescent="0.25">
      <c r="A138" s="591"/>
      <c r="B138" s="591"/>
      <c r="C138" s="591"/>
      <c r="D138" s="591"/>
      <c r="E138" s="591"/>
      <c r="F138" s="591"/>
      <c r="G138" s="591"/>
      <c r="H138" s="592"/>
    </row>
    <row r="139" spans="1:8" ht="13.5" x14ac:dyDescent="0.25">
      <c r="A139" s="591"/>
      <c r="B139" s="591"/>
      <c r="C139" s="591"/>
      <c r="D139" s="591"/>
      <c r="E139" s="591"/>
      <c r="F139" s="591"/>
      <c r="G139" s="591"/>
      <c r="H139" s="592"/>
    </row>
    <row r="140" spans="1:8" ht="13.5" x14ac:dyDescent="0.25">
      <c r="A140" s="591"/>
      <c r="B140" s="591"/>
      <c r="C140" s="591"/>
      <c r="D140" s="591"/>
      <c r="E140" s="591"/>
      <c r="F140" s="591"/>
      <c r="G140" s="591"/>
      <c r="H140" s="592"/>
    </row>
    <row r="143" spans="1:8" ht="18" x14ac:dyDescent="0.25">
      <c r="B143" s="1425" t="s">
        <v>598</v>
      </c>
      <c r="C143" s="1425"/>
      <c r="D143" s="1425"/>
      <c r="E143" s="1431" t="str">
        <f>A3</f>
        <v>contratado 11</v>
      </c>
      <c r="F143" s="1431"/>
    </row>
    <row r="144" spans="1:8" ht="13.5" thickBot="1" x14ac:dyDescent="0.25">
      <c r="F144" s="567"/>
    </row>
    <row r="145" spans="1:7" ht="16.5" customHeight="1" thickBot="1" x14ac:dyDescent="0.25">
      <c r="A145" s="1438" t="s">
        <v>519</v>
      </c>
      <c r="B145" s="1439"/>
      <c r="C145" s="1439"/>
      <c r="D145" s="1439"/>
      <c r="E145" s="1439"/>
      <c r="F145" s="1439"/>
      <c r="G145" s="1440"/>
    </row>
    <row r="146" spans="1:7" ht="26.25" customHeight="1" outlineLevel="1" thickBot="1" x14ac:dyDescent="0.25">
      <c r="A146" s="1416" t="s">
        <v>496</v>
      </c>
      <c r="B146" s="1417"/>
      <c r="C146" s="1417"/>
      <c r="D146" s="1417"/>
      <c r="E146" s="1418"/>
      <c r="F146" s="593" t="s">
        <v>497</v>
      </c>
      <c r="G146" s="594" t="s">
        <v>495</v>
      </c>
    </row>
    <row r="147" spans="1:7" outlineLevel="1" x14ac:dyDescent="0.2">
      <c r="A147" s="1402"/>
      <c r="B147" s="1403"/>
      <c r="C147" s="1403"/>
      <c r="D147" s="1403"/>
      <c r="E147" s="1404"/>
      <c r="F147" s="608"/>
      <c r="G147" s="595">
        <f>$D$8-F147</f>
        <v>2944.027397260274</v>
      </c>
    </row>
    <row r="148" spans="1:7" outlineLevel="1" x14ac:dyDescent="0.2">
      <c r="A148" s="1413"/>
      <c r="B148" s="1414"/>
      <c r="C148" s="1414"/>
      <c r="D148" s="1414"/>
      <c r="E148" s="1415"/>
      <c r="F148" s="609"/>
      <c r="G148" s="596">
        <f t="shared" ref="G148:G153" si="0">IF(F148&gt;0,(G147-F148), )</f>
        <v>0</v>
      </c>
    </row>
    <row r="149" spans="1:7" outlineLevel="1" x14ac:dyDescent="0.2">
      <c r="A149" s="1413"/>
      <c r="B149" s="1414"/>
      <c r="C149" s="1414"/>
      <c r="D149" s="1414"/>
      <c r="E149" s="1415"/>
      <c r="F149" s="610"/>
      <c r="G149" s="596">
        <f t="shared" si="0"/>
        <v>0</v>
      </c>
    </row>
    <row r="150" spans="1:7" outlineLevel="1" x14ac:dyDescent="0.2">
      <c r="A150" s="1405"/>
      <c r="B150" s="1406"/>
      <c r="C150" s="1406"/>
      <c r="D150" s="1406"/>
      <c r="E150" s="1407"/>
      <c r="F150" s="611"/>
      <c r="G150" s="596">
        <f t="shared" si="0"/>
        <v>0</v>
      </c>
    </row>
    <row r="151" spans="1:7" outlineLevel="1" x14ac:dyDescent="0.2">
      <c r="A151" s="1405"/>
      <c r="B151" s="1406"/>
      <c r="C151" s="1406"/>
      <c r="D151" s="1406"/>
      <c r="E151" s="1407"/>
      <c r="F151" s="612"/>
      <c r="G151" s="596">
        <f t="shared" si="0"/>
        <v>0</v>
      </c>
    </row>
    <row r="152" spans="1:7" outlineLevel="1" x14ac:dyDescent="0.2">
      <c r="A152" s="1432"/>
      <c r="B152" s="1433"/>
      <c r="C152" s="1433"/>
      <c r="D152" s="1433"/>
      <c r="E152" s="1434"/>
      <c r="F152" s="612"/>
      <c r="G152" s="596">
        <f t="shared" si="0"/>
        <v>0</v>
      </c>
    </row>
    <row r="153" spans="1:7" ht="13.5" outlineLevel="1" thickBot="1" x14ac:dyDescent="0.25">
      <c r="A153" s="1428"/>
      <c r="B153" s="1429"/>
      <c r="C153" s="1429"/>
      <c r="D153" s="1429"/>
      <c r="E153" s="1430"/>
      <c r="F153" s="613"/>
      <c r="G153" s="597">
        <f t="shared" si="0"/>
        <v>0</v>
      </c>
    </row>
    <row r="155" spans="1:7" ht="20.25" x14ac:dyDescent="0.3">
      <c r="G155" s="598">
        <f>D8-(SUM(F147:F153))</f>
        <v>2944.027397260274</v>
      </c>
    </row>
  </sheetData>
  <sheetProtection selectLockedCells="1"/>
  <mergeCells count="77">
    <mergeCell ref="A150:E150"/>
    <mergeCell ref="A151:E151"/>
    <mergeCell ref="A152:E152"/>
    <mergeCell ref="A153:E153"/>
    <mergeCell ref="A146:E146"/>
    <mergeCell ref="A147:E147"/>
    <mergeCell ref="A148:E148"/>
    <mergeCell ref="A149:E149"/>
    <mergeCell ref="A137:G137"/>
    <mergeCell ref="B143:D143"/>
    <mergeCell ref="E143:F143"/>
    <mergeCell ref="A145:G145"/>
    <mergeCell ref="A121:B121"/>
    <mergeCell ref="C121:D121"/>
    <mergeCell ref="E121:F121"/>
    <mergeCell ref="G121:H121"/>
    <mergeCell ref="A111:G111"/>
    <mergeCell ref="B115:D115"/>
    <mergeCell ref="E115:F115"/>
    <mergeCell ref="G115:H115"/>
    <mergeCell ref="A95:B95"/>
    <mergeCell ref="C95:D95"/>
    <mergeCell ref="E95:F95"/>
    <mergeCell ref="G95:H95"/>
    <mergeCell ref="A85:G85"/>
    <mergeCell ref="B89:D89"/>
    <mergeCell ref="E89:F89"/>
    <mergeCell ref="G89:H89"/>
    <mergeCell ref="A69:B69"/>
    <mergeCell ref="C69:D69"/>
    <mergeCell ref="E69:F69"/>
    <mergeCell ref="G69:H69"/>
    <mergeCell ref="A59:G59"/>
    <mergeCell ref="B63:D63"/>
    <mergeCell ref="E63:F63"/>
    <mergeCell ref="G63:H63"/>
    <mergeCell ref="G37:H37"/>
    <mergeCell ref="A43:B43"/>
    <mergeCell ref="C43:D43"/>
    <mergeCell ref="E43:F43"/>
    <mergeCell ref="G43:H43"/>
    <mergeCell ref="B35:E35"/>
    <mergeCell ref="B37:D37"/>
    <mergeCell ref="E37:F37"/>
    <mergeCell ref="A19:B19"/>
    <mergeCell ref="A20:B20"/>
    <mergeCell ref="A21:B21"/>
    <mergeCell ref="A22:B22"/>
    <mergeCell ref="A27:A29"/>
    <mergeCell ref="B27:B29"/>
    <mergeCell ref="D6:E6"/>
    <mergeCell ref="A8:A10"/>
    <mergeCell ref="B8:B10"/>
    <mergeCell ref="G9:H9"/>
    <mergeCell ref="A23:B23"/>
    <mergeCell ref="C17:H17"/>
    <mergeCell ref="G13:H13"/>
    <mergeCell ref="A18:B18"/>
    <mergeCell ref="C18:F18"/>
    <mergeCell ref="G18:H18"/>
    <mergeCell ref="A1:H1"/>
    <mergeCell ref="A2:B2"/>
    <mergeCell ref="A3:B3"/>
    <mergeCell ref="D5:E5"/>
    <mergeCell ref="G5:H5"/>
    <mergeCell ref="K28:K29"/>
    <mergeCell ref="L28:L29"/>
    <mergeCell ref="C27:C29"/>
    <mergeCell ref="D27:D29"/>
    <mergeCell ref="E27:E29"/>
    <mergeCell ref="F27:I27"/>
    <mergeCell ref="J27:L27"/>
    <mergeCell ref="F28:F29"/>
    <mergeCell ref="G28:G29"/>
    <mergeCell ref="H28:H29"/>
    <mergeCell ref="I28:I29"/>
    <mergeCell ref="J28:J29"/>
  </mergeCells>
  <phoneticPr fontId="3" type="noConversion"/>
  <conditionalFormatting sqref="G155">
    <cfRule type="cellIs" dxfId="17" priority="3" stopIfTrue="1" operator="greaterThan">
      <formula>0</formula>
    </cfRule>
  </conditionalFormatting>
  <conditionalFormatting sqref="G147:G153">
    <cfRule type="cellIs" dxfId="16" priority="4" stopIfTrue="1" operator="equal">
      <formula>0</formula>
    </cfRule>
  </conditionalFormatting>
  <conditionalFormatting sqref="H8">
    <cfRule type="cellIs" dxfId="15" priority="1" stopIfTrue="1" operator="lessThan">
      <formula>0</formula>
    </cfRule>
    <cfRule type="cellIs" priority="2" stopIfTrue="1" operator="lessThan">
      <formula>0</formula>
    </cfRule>
  </conditionalFormatting>
  <dataValidations count="9">
    <dataValidation type="list" allowBlank="1" showInputMessage="1" showErrorMessage="1" sqref="D6:E6">
      <formula1>"CONTRATO,BECA"</formula1>
    </dataValidation>
    <dataValidation type="list" allowBlank="1" showInputMessage="1" showErrorMessage="1" sqref="E14">
      <formula1>"Propio,Externo"</formula1>
    </dataValidation>
    <dataValidation type="whole" operator="greaterThan" allowBlank="1" showErrorMessage="1" errorTitle="NÚMERO DE HORAS" error="Esta casilla sólo admite números enteros mayores que cero. " promptTitle="Horas imputadas por tarea" prompt="Señale el número de horas totales que se imputan al proyecto para esta tarea y para la persona que se declara." sqref="F147:F153">
      <formula1>0</formula1>
    </dataValidation>
    <dataValidation type="list" allowBlank="1" showInputMessage="1" showErrorMessage="1" sqref="G37:H37 G63:H63 G89:H89 G115:H115">
      <formula1>"PLANIFICACIÓN INICIAL,MODIFICACION 1,MODIFICACIÓN 2,MODIFICACIÓN 3"</formula1>
    </dataValidation>
    <dataValidation type="list" allowBlank="1" showErrorMessage="1" errorTitle="Escoja una tarea de la lista" error="Si la lista de tareas o su carga horaria han cambiado, por favor, comuníquelo a la OTRI-UCM en el 6472." promptTitle="Asignación de tareas" prompt="Declare la tarea de investigación en la que ha participado la persona cuyas horas se declaran. Sólo puede escoger entre las tareas del listado, que coinciden con las declaradas en la solicitud." sqref="A147:E153">
      <formula1>TAREAS</formula1>
    </dataValidation>
    <dataValidation type="list" showInputMessage="1" showErrorMessage="1" sqref="D3">
      <formula1>CATPROF</formula1>
    </dataValidation>
    <dataValidation type="date" operator="lessThanOrEqual" allowBlank="1" showInputMessage="1" showErrorMessage="1" errorTitle="ERROR EN FECHA" error="La fecha de finalización del último trimestre presupuestado no puede superar la del final del proyecto. " sqref="H120">
      <formula1>B14</formula1>
    </dataValidation>
    <dataValidation type="date" operator="greaterThan" allowBlank="1" showInputMessage="1" showErrorMessage="1" errorTitle="ERROR EN FECHA" error="Debe introducir un valor posterior a fecha fin del último trimestre presupuestado_x000a_" sqref="A120 A68 A94">
      <formula1>H42</formula1>
    </dataValidation>
    <dataValidation type="date" operator="greaterThanOrEqual" allowBlank="1" showInputMessage="1" showErrorMessage="1" errorTitle="ERROR EN FECHA " error="Debe introducir una fecha que sea igual o posterior a la fecha de inicio del proyecto" sqref="A42">
      <formula1>B13</formula1>
    </dataValidation>
  </dataValidations>
  <hyperlinks>
    <hyperlink ref="A18:B18" location="'Planificación contratos'!A1" display="Volver a planificación de contratos"/>
  </hyperlinks>
  <pageMargins left="0.75" right="0.75" top="1" bottom="1" header="0" footer="0"/>
  <headerFooter alignWithMargins="0"/>
  <drawing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8"/>
  </sheetPr>
  <dimension ref="A1:N155"/>
  <sheetViews>
    <sheetView showGridLines="0" zoomScale="70" workbookViewId="0">
      <selection sqref="A1:H1"/>
    </sheetView>
  </sheetViews>
  <sheetFormatPr baseColWidth="10" defaultColWidth="11.42578125" defaultRowHeight="12.75" outlineLevelRow="1" x14ac:dyDescent="0.2"/>
  <cols>
    <col min="1" max="8" width="22.7109375" style="553" customWidth="1"/>
    <col min="9" max="9" width="17.140625" style="548" bestFit="1" customWidth="1"/>
    <col min="10" max="10" width="29.140625" style="548" bestFit="1" customWidth="1"/>
    <col min="11" max="11" width="13.42578125" style="548" bestFit="1" customWidth="1"/>
    <col min="12" max="12" width="14.85546875" style="548" bestFit="1" customWidth="1"/>
    <col min="13" max="13" width="13.42578125" style="548" bestFit="1" customWidth="1"/>
    <col min="14" max="16384" width="11.42578125" style="548"/>
  </cols>
  <sheetData>
    <row r="1" spans="1:10" ht="61.5" customHeight="1" thickBot="1" x14ac:dyDescent="0.25">
      <c r="A1" s="1441" t="s">
        <v>597</v>
      </c>
      <c r="B1" s="1442"/>
      <c r="C1" s="1442"/>
      <c r="D1" s="1442"/>
      <c r="E1" s="1442"/>
      <c r="F1" s="1442"/>
      <c r="G1" s="1442"/>
      <c r="H1" s="1442"/>
    </row>
    <row r="2" spans="1:10" ht="14.25" customHeight="1" thickBot="1" x14ac:dyDescent="0.25">
      <c r="A2" s="1438" t="s">
        <v>226</v>
      </c>
      <c r="B2" s="1448"/>
      <c r="C2" s="549" t="s">
        <v>468</v>
      </c>
      <c r="D2" s="550" t="s">
        <v>469</v>
      </c>
      <c r="E2" s="551" t="s">
        <v>470</v>
      </c>
      <c r="F2" s="551" t="s">
        <v>471</v>
      </c>
      <c r="G2" s="551" t="s">
        <v>472</v>
      </c>
      <c r="H2" s="551" t="s">
        <v>473</v>
      </c>
    </row>
    <row r="3" spans="1:10" ht="15.75" thickBot="1" x14ac:dyDescent="0.25">
      <c r="A3" s="1449" t="s">
        <v>554</v>
      </c>
      <c r="B3" s="1450"/>
      <c r="C3" s="599"/>
      <c r="D3" s="600" t="s">
        <v>228</v>
      </c>
      <c r="E3" s="600"/>
      <c r="F3" s="552">
        <f>IF($E$14="Propio",987,1470)</f>
        <v>1470</v>
      </c>
      <c r="G3" s="741">
        <f>B30</f>
        <v>40909</v>
      </c>
      <c r="H3" s="741">
        <f>C30</f>
        <v>41639</v>
      </c>
    </row>
    <row r="4" spans="1:10" ht="27" thickBot="1" x14ac:dyDescent="0.25">
      <c r="A4" s="546"/>
      <c r="B4" s="547"/>
      <c r="C4" s="547"/>
      <c r="D4" s="547"/>
      <c r="E4" s="547"/>
      <c r="F4" s="547"/>
      <c r="G4" s="547"/>
      <c r="H4" s="547"/>
    </row>
    <row r="5" spans="1:10" ht="16.5" thickBot="1" x14ac:dyDescent="0.3">
      <c r="A5" s="210" t="s">
        <v>635</v>
      </c>
      <c r="B5" s="211">
        <f>'Solicitud para cumplimentar'!B4:J4</f>
        <v>0</v>
      </c>
      <c r="D5" s="1446" t="s">
        <v>382</v>
      </c>
      <c r="E5" s="1447"/>
      <c r="G5" s="1452" t="s">
        <v>772</v>
      </c>
      <c r="H5" s="1452"/>
      <c r="I5" s="566"/>
      <c r="J5" s="355"/>
    </row>
    <row r="6" spans="1:10" ht="32.25" thickBot="1" x14ac:dyDescent="0.3">
      <c r="A6" s="213" t="s">
        <v>636</v>
      </c>
      <c r="B6" s="214">
        <f>'Solicitud para cumplimentar'!B6:M6</f>
        <v>0</v>
      </c>
      <c r="D6" s="1444"/>
      <c r="E6" s="1445"/>
      <c r="G6" s="554" t="s">
        <v>766</v>
      </c>
      <c r="H6" s="555" t="s">
        <v>767</v>
      </c>
    </row>
    <row r="7" spans="1:10" ht="32.25" thickBot="1" x14ac:dyDescent="0.3">
      <c r="A7" s="213" t="s">
        <v>637</v>
      </c>
      <c r="B7" s="214">
        <f>'Solicitud para cumplimentar'!B8:M8</f>
        <v>0</v>
      </c>
      <c r="D7" s="554" t="s">
        <v>600</v>
      </c>
      <c r="E7" s="555" t="s">
        <v>518</v>
      </c>
      <c r="G7" s="742">
        <f>$K$30</f>
        <v>2944.027397260274</v>
      </c>
      <c r="H7" s="743">
        <f>$H$59+$H$85+$H$111+$H$137</f>
        <v>0</v>
      </c>
    </row>
    <row r="8" spans="1:10" ht="33" thickBot="1" x14ac:dyDescent="0.35">
      <c r="A8" s="1443" t="s">
        <v>638</v>
      </c>
      <c r="B8" s="1451">
        <f>'Solicitud para cumplimentar'!B7:M7</f>
        <v>0</v>
      </c>
      <c r="C8" s="556"/>
      <c r="D8" s="557">
        <f>K30</f>
        <v>2944.027397260274</v>
      </c>
      <c r="E8" s="557">
        <f>SUM(F147:F153)</f>
        <v>0</v>
      </c>
      <c r="G8" s="555" t="s">
        <v>770</v>
      </c>
      <c r="H8" s="744">
        <f>G7-H7</f>
        <v>2944.027397260274</v>
      </c>
    </row>
    <row r="9" spans="1:10" ht="30.75" customHeight="1" thickBot="1" x14ac:dyDescent="0.3">
      <c r="A9" s="1443"/>
      <c r="B9" s="1451"/>
      <c r="G9" s="1453" t="s">
        <v>773</v>
      </c>
      <c r="H9" s="1453"/>
    </row>
    <row r="10" spans="1:10" ht="32.25" thickBot="1" x14ac:dyDescent="0.3">
      <c r="A10" s="1443"/>
      <c r="B10" s="1451"/>
      <c r="D10" s="554" t="s">
        <v>601</v>
      </c>
      <c r="E10" s="558">
        <f>'Planificación contratos'!D10</f>
        <v>60000</v>
      </c>
      <c r="G10" s="745" t="s">
        <v>769</v>
      </c>
      <c r="H10" s="555" t="s">
        <v>775</v>
      </c>
    </row>
    <row r="11" spans="1:10" ht="32.25" thickBot="1" x14ac:dyDescent="0.3">
      <c r="A11" s="213" t="s">
        <v>671</v>
      </c>
      <c r="B11" s="214">
        <f>'Solicitud para cumplimentar'!B9:M9</f>
        <v>0</v>
      </c>
      <c r="D11" s="554" t="s">
        <v>602</v>
      </c>
      <c r="E11" s="558">
        <f>J30</f>
        <v>13.461151902621513</v>
      </c>
      <c r="G11" s="748">
        <f>$L$30</f>
        <v>39630</v>
      </c>
      <c r="H11" s="746">
        <f>$A$40</f>
        <v>0</v>
      </c>
    </row>
    <row r="12" spans="1:10" ht="48.75" thickBot="1" x14ac:dyDescent="0.35">
      <c r="A12" s="213" t="s">
        <v>375</v>
      </c>
      <c r="B12" s="214"/>
      <c r="D12" s="554" t="s">
        <v>603</v>
      </c>
      <c r="E12" s="559">
        <f>E11*D8</f>
        <v>39630</v>
      </c>
      <c r="G12" s="555" t="s">
        <v>771</v>
      </c>
      <c r="H12" s="747">
        <f>G11-H11</f>
        <v>39630</v>
      </c>
      <c r="J12" s="354"/>
    </row>
    <row r="13" spans="1:10" ht="48.75" customHeight="1" thickBot="1" x14ac:dyDescent="0.3">
      <c r="A13" s="213" t="s">
        <v>376</v>
      </c>
      <c r="B13" s="215">
        <f>'Solicitud para cumplimentar'!C11</f>
        <v>0</v>
      </c>
      <c r="D13" s="554" t="s">
        <v>604</v>
      </c>
      <c r="E13" s="558">
        <f>'Planificación contratos'!G10</f>
        <v>37519.876322622069</v>
      </c>
      <c r="G13" s="1453" t="s">
        <v>774</v>
      </c>
      <c r="H13" s="1453"/>
    </row>
    <row r="14" spans="1:10" ht="48.75" thickBot="1" x14ac:dyDescent="0.35">
      <c r="A14" s="216" t="s">
        <v>377</v>
      </c>
      <c r="B14" s="217">
        <f>'Solicitud para cumplimentar'!F11</f>
        <v>0</v>
      </c>
      <c r="D14" s="554" t="s">
        <v>517</v>
      </c>
      <c r="E14" s="601" t="s">
        <v>768</v>
      </c>
      <c r="G14" s="555" t="s">
        <v>771</v>
      </c>
      <c r="H14" s="747">
        <f>$D$8-$E$8</f>
        <v>2944.027397260274</v>
      </c>
      <c r="I14" s="757"/>
      <c r="J14" s="758"/>
    </row>
    <row r="15" spans="1:10" ht="31.5" x14ac:dyDescent="0.25">
      <c r="A15" s="218" t="s">
        <v>445</v>
      </c>
      <c r="B15" s="219" t="str">
        <f>'Programación,alta,seguimiento'!B12</f>
        <v>numero</v>
      </c>
    </row>
    <row r="16" spans="1:10" ht="15.75" x14ac:dyDescent="0.25">
      <c r="A16" s="218"/>
      <c r="B16" s="219"/>
    </row>
    <row r="17" spans="1:14" ht="15" x14ac:dyDescent="0.2">
      <c r="A17" s="548"/>
      <c r="B17" s="548"/>
      <c r="C17" s="1346" t="s">
        <v>336</v>
      </c>
      <c r="D17" s="1346"/>
      <c r="E17" s="1346"/>
      <c r="F17" s="1346"/>
      <c r="G17" s="1346"/>
      <c r="H17" s="1346"/>
    </row>
    <row r="18" spans="1:14" ht="18.75" thickBot="1" x14ac:dyDescent="0.3">
      <c r="A18" s="1454" t="s">
        <v>298</v>
      </c>
      <c r="B18" s="1455"/>
      <c r="C18" s="1478" t="s">
        <v>479</v>
      </c>
      <c r="D18" s="1479"/>
      <c r="E18" s="1479"/>
      <c r="F18" s="1480"/>
      <c r="G18" s="1478" t="s">
        <v>335</v>
      </c>
      <c r="H18" s="1480"/>
    </row>
    <row r="19" spans="1:14" ht="31.5" x14ac:dyDescent="0.2">
      <c r="A19" s="1457" t="str">
        <f>'Planificación contratos'!A21</f>
        <v>Categoría profesional</v>
      </c>
      <c r="B19" s="1458"/>
      <c r="C19" s="560" t="str">
        <f>'Planificación contratos'!C21</f>
        <v>Nº contratos</v>
      </c>
      <c r="D19" s="561" t="str">
        <f>'Planificación contratos'!D21</f>
        <v xml:space="preserve">Nº de horas </v>
      </c>
      <c r="E19" s="561" t="str">
        <f>'Planificación contratos'!E21</f>
        <v>Nº horas concedidas</v>
      </c>
      <c r="F19" s="562" t="str">
        <f>'Planificación contratos'!F21</f>
        <v>Remanente horas</v>
      </c>
      <c r="G19" s="563" t="str">
        <f>'Planificación contratos'!G21</f>
        <v>Gasto total contratos</v>
      </c>
      <c r="H19" s="564" t="str">
        <f>'Planificación contratos'!H21</f>
        <v>Precio / hora MEDIO</v>
      </c>
      <c r="J19" s="565"/>
      <c r="K19" s="565"/>
      <c r="L19" s="565"/>
      <c r="M19" s="565"/>
      <c r="N19" s="565"/>
    </row>
    <row r="20" spans="1:14" x14ac:dyDescent="0.2">
      <c r="A20" s="1349" t="str">
        <f>'Planificación contratos'!A22</f>
        <v>DOCTOR</v>
      </c>
      <c r="B20" s="1350"/>
      <c r="C20" s="511">
        <f>'Planificación contratos'!C22</f>
        <v>30</v>
      </c>
      <c r="D20" s="536">
        <f>'Planificación contratos'!D22</f>
        <v>88320.821917808222</v>
      </c>
      <c r="E20" s="543">
        <f>'Planificación contratos'!E22</f>
        <v>0</v>
      </c>
      <c r="F20" s="512">
        <f>'Planificación contratos'!F22</f>
        <v>-88320.821917808222</v>
      </c>
      <c r="G20" s="497">
        <f>'Planificación contratos'!G22</f>
        <v>1188900</v>
      </c>
      <c r="H20" s="502">
        <f>'Planificación contratos'!H22</f>
        <v>13.461151902621513</v>
      </c>
    </row>
    <row r="21" spans="1:14" ht="16.5" customHeight="1" x14ac:dyDescent="0.2">
      <c r="A21" s="1351" t="str">
        <f>'Planificación contratos'!A23</f>
        <v>LICENCIADO / INGENIERO</v>
      </c>
      <c r="B21" s="1352"/>
      <c r="C21" s="499">
        <f>'Planificación contratos'!C23</f>
        <v>0</v>
      </c>
      <c r="D21" s="537">
        <f>'Planificación contratos'!D23</f>
        <v>0</v>
      </c>
      <c r="E21" s="544">
        <f>'Planificación contratos'!E23</f>
        <v>0</v>
      </c>
      <c r="F21" s="508">
        <f>'Planificación contratos'!F23</f>
        <v>0</v>
      </c>
      <c r="G21" s="498">
        <f>'Planificación contratos'!G23</f>
        <v>0</v>
      </c>
      <c r="H21" s="503">
        <f>'Planificación contratos'!H23</f>
        <v>0</v>
      </c>
    </row>
    <row r="22" spans="1:14" ht="16.5" customHeight="1" x14ac:dyDescent="0.2">
      <c r="A22" s="1351" t="str">
        <f>'Planificación contratos'!A24</f>
        <v>DIPLOMADO/ INGENIERO TÉCNICO</v>
      </c>
      <c r="B22" s="1352"/>
      <c r="C22" s="500">
        <f>'Planificación contratos'!C24</f>
        <v>0</v>
      </c>
      <c r="D22" s="538">
        <f>'Planificación contratos'!D24</f>
        <v>0</v>
      </c>
      <c r="E22" s="544">
        <f>'Planificación contratos'!E24</f>
        <v>0</v>
      </c>
      <c r="F22" s="509">
        <f>'Planificación contratos'!F24</f>
        <v>0</v>
      </c>
      <c r="G22" s="498">
        <f>'Planificación contratos'!G24</f>
        <v>0</v>
      </c>
      <c r="H22" s="503">
        <f>'Planificación contratos'!H24</f>
        <v>0</v>
      </c>
    </row>
    <row r="23" spans="1:14" s="565" customFormat="1" ht="16.5" customHeight="1" thickBot="1" x14ac:dyDescent="0.25">
      <c r="A23" s="1354" t="str">
        <f>'Planificación contratos'!A25</f>
        <v>ENSEÑANZAS MEDIAS</v>
      </c>
      <c r="B23" s="1355"/>
      <c r="C23" s="506">
        <f>'Planificación contratos'!C25</f>
        <v>0</v>
      </c>
      <c r="D23" s="539">
        <f>'Planificación contratos'!D25</f>
        <v>0</v>
      </c>
      <c r="E23" s="545">
        <f>'Planificación contratos'!E25</f>
        <v>0</v>
      </c>
      <c r="F23" s="510">
        <f>'Planificación contratos'!F25</f>
        <v>0</v>
      </c>
      <c r="G23" s="507">
        <f>'Planificación contratos'!G25</f>
        <v>0</v>
      </c>
      <c r="H23" s="501">
        <f>'Planificación contratos'!H25</f>
        <v>0</v>
      </c>
    </row>
    <row r="24" spans="1:14" x14ac:dyDescent="0.2">
      <c r="A24" s="548"/>
      <c r="B24" s="548"/>
      <c r="C24" s="548"/>
      <c r="D24" s="548"/>
      <c r="E24" s="548"/>
      <c r="F24" s="548"/>
      <c r="G24" s="548"/>
      <c r="H24" s="548"/>
    </row>
    <row r="25" spans="1:14" x14ac:dyDescent="0.2">
      <c r="A25" s="548"/>
      <c r="B25" s="548"/>
      <c r="C25" s="548"/>
      <c r="D25" s="548"/>
      <c r="E25" s="548"/>
      <c r="F25" s="548"/>
      <c r="G25" s="548"/>
      <c r="H25" s="548"/>
    </row>
    <row r="26" spans="1:14" ht="13.5" thickBot="1" x14ac:dyDescent="0.25">
      <c r="A26" s="548"/>
      <c r="B26" s="548"/>
      <c r="C26" s="548"/>
      <c r="D26" s="548"/>
      <c r="E26" s="548"/>
      <c r="F26" s="548"/>
      <c r="G26" s="548"/>
      <c r="H26" s="548"/>
    </row>
    <row r="27" spans="1:14" ht="13.5" thickBot="1" x14ac:dyDescent="0.25">
      <c r="A27" s="1408" t="s">
        <v>68</v>
      </c>
      <c r="B27" s="1470" t="s">
        <v>69</v>
      </c>
      <c r="C27" s="1467" t="s">
        <v>70</v>
      </c>
      <c r="D27" s="1461" t="s">
        <v>71</v>
      </c>
      <c r="E27" s="1464" t="s">
        <v>76</v>
      </c>
      <c r="F27" s="1473" t="s">
        <v>72</v>
      </c>
      <c r="G27" s="1474"/>
      <c r="H27" s="1474"/>
      <c r="I27" s="1475"/>
      <c r="J27" s="1473" t="s">
        <v>73</v>
      </c>
      <c r="K27" s="1474"/>
      <c r="L27" s="1475"/>
    </row>
    <row r="28" spans="1:14" x14ac:dyDescent="0.2">
      <c r="A28" s="1409"/>
      <c r="B28" s="1471"/>
      <c r="C28" s="1468"/>
      <c r="D28" s="1462"/>
      <c r="E28" s="1465"/>
      <c r="F28" s="1476" t="s">
        <v>77</v>
      </c>
      <c r="G28" s="1462" t="s">
        <v>74</v>
      </c>
      <c r="H28" s="1462" t="s">
        <v>78</v>
      </c>
      <c r="I28" s="1459" t="s">
        <v>75</v>
      </c>
      <c r="J28" s="1409" t="s">
        <v>79</v>
      </c>
      <c r="K28" s="1462" t="s">
        <v>81</v>
      </c>
      <c r="L28" s="1459" t="s">
        <v>80</v>
      </c>
    </row>
    <row r="29" spans="1:14" ht="13.5" thickBot="1" x14ac:dyDescent="0.25">
      <c r="A29" s="1410"/>
      <c r="B29" s="1472"/>
      <c r="C29" s="1469"/>
      <c r="D29" s="1463"/>
      <c r="E29" s="1466"/>
      <c r="F29" s="1477"/>
      <c r="G29" s="1463"/>
      <c r="H29" s="1463"/>
      <c r="I29" s="1460"/>
      <c r="J29" s="1410"/>
      <c r="K29" s="1463"/>
      <c r="L29" s="1460"/>
    </row>
    <row r="30" spans="1:14" x14ac:dyDescent="0.2">
      <c r="A30" s="665">
        <f>F3</f>
        <v>1470</v>
      </c>
      <c r="B30" s="666">
        <v>40909</v>
      </c>
      <c r="C30" s="667">
        <v>41639</v>
      </c>
      <c r="D30" s="668">
        <f>C30-B30+1</f>
        <v>731</v>
      </c>
      <c r="E30" s="669">
        <f>(A30*D30)/365</f>
        <v>2944.027397260274</v>
      </c>
      <c r="F30" s="670">
        <v>30000</v>
      </c>
      <c r="G30" s="671">
        <f>F30</f>
        <v>30000</v>
      </c>
      <c r="H30" s="672">
        <v>0.32100000000000001</v>
      </c>
      <c r="I30" s="673">
        <f>G30*H30</f>
        <v>9630</v>
      </c>
      <c r="J30" s="673">
        <f>(F30+I30)/E30</f>
        <v>13.461151902621513</v>
      </c>
      <c r="K30" s="674">
        <f>E30</f>
        <v>2944.027397260274</v>
      </c>
      <c r="L30" s="675">
        <f>J30*K30</f>
        <v>39630</v>
      </c>
    </row>
    <row r="31" spans="1:14" ht="14.25" customHeight="1" x14ac:dyDescent="0.2">
      <c r="A31" s="341"/>
      <c r="B31" s="341"/>
      <c r="C31" s="342"/>
      <c r="D31" s="342"/>
      <c r="E31" s="342"/>
      <c r="F31" s="342"/>
      <c r="G31" s="342"/>
      <c r="H31" s="342"/>
    </row>
    <row r="32" spans="1:14" ht="14.25" customHeight="1" x14ac:dyDescent="0.2"/>
    <row r="34" spans="1:14" x14ac:dyDescent="0.2">
      <c r="B34" s="567"/>
      <c r="C34" s="567"/>
      <c r="D34" s="567"/>
      <c r="E34" s="567"/>
    </row>
    <row r="35" spans="1:14" ht="14.25" customHeight="1" x14ac:dyDescent="0.2">
      <c r="B35" s="1456"/>
      <c r="C35" s="1456"/>
      <c r="D35" s="1456"/>
      <c r="E35" s="1456"/>
    </row>
    <row r="36" spans="1:14" ht="14.25" customHeight="1" x14ac:dyDescent="0.2">
      <c r="C36" s="567"/>
    </row>
    <row r="37" spans="1:14" ht="32.25" customHeight="1" x14ac:dyDescent="0.25">
      <c r="A37" s="568" t="s">
        <v>379</v>
      </c>
      <c r="B37" s="1425" t="s">
        <v>596</v>
      </c>
      <c r="C37" s="1425"/>
      <c r="D37" s="1425"/>
      <c r="E37" s="1419" t="str">
        <f>A3</f>
        <v>contratado 11</v>
      </c>
      <c r="F37" s="1420"/>
      <c r="G37" s="1426" t="s">
        <v>608</v>
      </c>
      <c r="H37" s="1427"/>
    </row>
    <row r="38" spans="1:14" ht="26.25" x14ac:dyDescent="0.25">
      <c r="A38" s="571">
        <f>H59*E11</f>
        <v>0</v>
      </c>
      <c r="B38" s="572"/>
      <c r="C38" s="572"/>
      <c r="D38" s="569" t="s">
        <v>402</v>
      </c>
      <c r="E38" s="570">
        <f>'Solicitud para cumplimentar'!D3</f>
        <v>2016</v>
      </c>
      <c r="F38" s="572"/>
      <c r="G38" s="602" t="s">
        <v>609</v>
      </c>
      <c r="H38" s="603"/>
    </row>
    <row r="39" spans="1:14" ht="43.5" customHeight="1" x14ac:dyDescent="0.25">
      <c r="A39" s="574" t="s">
        <v>380</v>
      </c>
      <c r="B39" s="572"/>
      <c r="C39" s="572"/>
      <c r="D39" s="569"/>
      <c r="E39" s="570"/>
      <c r="F39" s="572"/>
      <c r="G39" s="575" t="s">
        <v>381</v>
      </c>
      <c r="H39" s="576">
        <f>'Planificación contratos'!D14</f>
        <v>9730.7769619475694</v>
      </c>
    </row>
    <row r="40" spans="1:14" ht="18" x14ac:dyDescent="0.25">
      <c r="A40" s="571">
        <f>A38+A64+A90+A116</f>
        <v>0</v>
      </c>
      <c r="B40" s="572"/>
      <c r="C40" s="572"/>
      <c r="D40" s="569"/>
      <c r="E40" s="570"/>
      <c r="F40" s="572"/>
      <c r="G40" s="577"/>
      <c r="H40" s="578"/>
      <c r="J40" s="579"/>
      <c r="K40" s="579"/>
      <c r="L40" s="579"/>
      <c r="M40" s="579"/>
      <c r="N40" s="579"/>
    </row>
    <row r="41" spans="1:14" ht="18" customHeight="1" x14ac:dyDescent="0.2">
      <c r="A41" s="580" t="s">
        <v>611</v>
      </c>
      <c r="B41" s="580" t="s">
        <v>612</v>
      </c>
      <c r="C41" s="581" t="s">
        <v>611</v>
      </c>
      <c r="D41" s="581" t="s">
        <v>612</v>
      </c>
      <c r="E41" s="581" t="s">
        <v>611</v>
      </c>
      <c r="F41" s="581" t="s">
        <v>612</v>
      </c>
      <c r="G41" s="581" t="s">
        <v>611</v>
      </c>
      <c r="H41" s="581" t="s">
        <v>612</v>
      </c>
    </row>
    <row r="42" spans="1:14" ht="18" customHeight="1" thickBot="1" x14ac:dyDescent="0.25">
      <c r="A42" s="604"/>
      <c r="B42" s="605"/>
      <c r="C42" s="605"/>
      <c r="D42" s="605"/>
      <c r="E42" s="605"/>
      <c r="F42" s="605"/>
      <c r="G42" s="605"/>
      <c r="H42" s="605"/>
    </row>
    <row r="43" spans="1:14" ht="16.5" customHeight="1" thickBot="1" x14ac:dyDescent="0.3">
      <c r="A43" s="1411" t="s">
        <v>474</v>
      </c>
      <c r="B43" s="1412"/>
      <c r="C43" s="1411" t="s">
        <v>475</v>
      </c>
      <c r="D43" s="1412"/>
      <c r="E43" s="1411" t="s">
        <v>476</v>
      </c>
      <c r="F43" s="1412"/>
      <c r="G43" s="1411" t="s">
        <v>477</v>
      </c>
      <c r="H43" s="1421"/>
      <c r="J43" s="582"/>
    </row>
    <row r="44" spans="1:14" s="579" customFormat="1" ht="33" customHeight="1" outlineLevel="1" thickBot="1" x14ac:dyDescent="0.25">
      <c r="A44" s="583" t="s">
        <v>478</v>
      </c>
      <c r="B44" s="583" t="s">
        <v>479</v>
      </c>
      <c r="C44" s="583" t="s">
        <v>478</v>
      </c>
      <c r="D44" s="583" t="s">
        <v>479</v>
      </c>
      <c r="E44" s="583" t="s">
        <v>478</v>
      </c>
      <c r="F44" s="583" t="s">
        <v>479</v>
      </c>
      <c r="G44" s="583" t="s">
        <v>478</v>
      </c>
      <c r="H44" s="583" t="s">
        <v>479</v>
      </c>
      <c r="J44" s="548"/>
      <c r="K44" s="548"/>
      <c r="L44" s="548"/>
      <c r="M44" s="548"/>
      <c r="N44" s="548"/>
    </row>
    <row r="45" spans="1:14" ht="13.5" outlineLevel="1" x14ac:dyDescent="0.2">
      <c r="A45" s="584" t="s">
        <v>480</v>
      </c>
      <c r="B45" s="606"/>
      <c r="C45" s="584" t="s">
        <v>480</v>
      </c>
      <c r="D45" s="606"/>
      <c r="E45" s="584" t="s">
        <v>480</v>
      </c>
      <c r="F45" s="606"/>
      <c r="G45" s="584" t="s">
        <v>480</v>
      </c>
      <c r="H45" s="607"/>
    </row>
    <row r="46" spans="1:14" ht="13.5" outlineLevel="1" x14ac:dyDescent="0.2">
      <c r="A46" s="584" t="s">
        <v>481</v>
      </c>
      <c r="B46" s="606"/>
      <c r="C46" s="584" t="s">
        <v>481</v>
      </c>
      <c r="D46" s="606"/>
      <c r="E46" s="584" t="s">
        <v>481</v>
      </c>
      <c r="F46" s="606"/>
      <c r="G46" s="584" t="s">
        <v>481</v>
      </c>
      <c r="H46" s="607"/>
    </row>
    <row r="47" spans="1:14" ht="12.75" customHeight="1" outlineLevel="1" x14ac:dyDescent="0.2">
      <c r="A47" s="584" t="s">
        <v>482</v>
      </c>
      <c r="B47" s="606"/>
      <c r="C47" s="584" t="s">
        <v>482</v>
      </c>
      <c r="D47" s="606"/>
      <c r="E47" s="584" t="s">
        <v>482</v>
      </c>
      <c r="F47" s="606"/>
      <c r="G47" s="584" t="s">
        <v>482</v>
      </c>
      <c r="H47" s="607"/>
      <c r="I47" s="582"/>
    </row>
    <row r="48" spans="1:14" ht="13.5" outlineLevel="1" x14ac:dyDescent="0.2">
      <c r="A48" s="584" t="s">
        <v>483</v>
      </c>
      <c r="B48" s="606"/>
      <c r="C48" s="584" t="s">
        <v>483</v>
      </c>
      <c r="D48" s="606"/>
      <c r="E48" s="584" t="s">
        <v>483</v>
      </c>
      <c r="F48" s="606"/>
      <c r="G48" s="584" t="s">
        <v>483</v>
      </c>
      <c r="H48" s="607"/>
    </row>
    <row r="49" spans="1:8" ht="14.25" customHeight="1" outlineLevel="1" x14ac:dyDescent="0.2">
      <c r="A49" s="584" t="s">
        <v>484</v>
      </c>
      <c r="B49" s="606"/>
      <c r="C49" s="584" t="s">
        <v>484</v>
      </c>
      <c r="D49" s="606"/>
      <c r="E49" s="584" t="s">
        <v>484</v>
      </c>
      <c r="F49" s="606"/>
      <c r="G49" s="584" t="s">
        <v>484</v>
      </c>
      <c r="H49" s="607"/>
    </row>
    <row r="50" spans="1:8" ht="13.5" outlineLevel="1" x14ac:dyDescent="0.2">
      <c r="A50" s="584" t="s">
        <v>485</v>
      </c>
      <c r="B50" s="606"/>
      <c r="C50" s="584" t="s">
        <v>485</v>
      </c>
      <c r="D50" s="606"/>
      <c r="E50" s="584" t="s">
        <v>485</v>
      </c>
      <c r="F50" s="606"/>
      <c r="G50" s="584" t="s">
        <v>485</v>
      </c>
      <c r="H50" s="607"/>
    </row>
    <row r="51" spans="1:8" ht="13.5" outlineLevel="1" x14ac:dyDescent="0.2">
      <c r="A51" s="584" t="s">
        <v>486</v>
      </c>
      <c r="B51" s="606"/>
      <c r="C51" s="584" t="s">
        <v>486</v>
      </c>
      <c r="D51" s="606"/>
      <c r="E51" s="584" t="s">
        <v>486</v>
      </c>
      <c r="F51" s="606"/>
      <c r="G51" s="584" t="s">
        <v>486</v>
      </c>
      <c r="H51" s="607"/>
    </row>
    <row r="52" spans="1:8" ht="13.5" outlineLevel="1" x14ac:dyDescent="0.2">
      <c r="A52" s="584" t="s">
        <v>487</v>
      </c>
      <c r="B52" s="606"/>
      <c r="C52" s="584" t="s">
        <v>487</v>
      </c>
      <c r="D52" s="606"/>
      <c r="E52" s="584" t="s">
        <v>487</v>
      </c>
      <c r="F52" s="606"/>
      <c r="G52" s="584" t="s">
        <v>487</v>
      </c>
      <c r="H52" s="607"/>
    </row>
    <row r="53" spans="1:8" ht="13.5" outlineLevel="1" x14ac:dyDescent="0.2">
      <c r="A53" s="584" t="s">
        <v>488</v>
      </c>
      <c r="B53" s="606"/>
      <c r="C53" s="584" t="s">
        <v>488</v>
      </c>
      <c r="D53" s="606"/>
      <c r="E53" s="584" t="s">
        <v>488</v>
      </c>
      <c r="F53" s="606"/>
      <c r="G53" s="584" t="s">
        <v>488</v>
      </c>
      <c r="H53" s="607"/>
    </row>
    <row r="54" spans="1:8" ht="13.5" outlineLevel="1" x14ac:dyDescent="0.2">
      <c r="A54" s="584" t="s">
        <v>489</v>
      </c>
      <c r="B54" s="606"/>
      <c r="C54" s="584" t="s">
        <v>489</v>
      </c>
      <c r="D54" s="606"/>
      <c r="E54" s="584" t="s">
        <v>489</v>
      </c>
      <c r="F54" s="606"/>
      <c r="G54" s="584" t="s">
        <v>489</v>
      </c>
      <c r="H54" s="607"/>
    </row>
    <row r="55" spans="1:8" ht="13.5" outlineLevel="1" x14ac:dyDescent="0.2">
      <c r="A55" s="584" t="s">
        <v>490</v>
      </c>
      <c r="B55" s="606"/>
      <c r="C55" s="584" t="s">
        <v>490</v>
      </c>
      <c r="D55" s="606"/>
      <c r="E55" s="584" t="s">
        <v>490</v>
      </c>
      <c r="F55" s="606"/>
      <c r="G55" s="584" t="s">
        <v>490</v>
      </c>
      <c r="H55" s="607"/>
    </row>
    <row r="56" spans="1:8" ht="13.5" outlineLevel="1" x14ac:dyDescent="0.2">
      <c r="A56" s="584" t="s">
        <v>491</v>
      </c>
      <c r="B56" s="606"/>
      <c r="C56" s="584" t="s">
        <v>491</v>
      </c>
      <c r="D56" s="606"/>
      <c r="E56" s="584" t="s">
        <v>491</v>
      </c>
      <c r="F56" s="606"/>
      <c r="G56" s="584" t="s">
        <v>491</v>
      </c>
      <c r="H56" s="607"/>
    </row>
    <row r="57" spans="1:8" ht="13.5" outlineLevel="1" x14ac:dyDescent="0.2">
      <c r="A57" s="584" t="s">
        <v>492</v>
      </c>
      <c r="B57" s="606"/>
      <c r="C57" s="584" t="s">
        <v>492</v>
      </c>
      <c r="D57" s="606"/>
      <c r="E57" s="584" t="s">
        <v>492</v>
      </c>
      <c r="F57" s="606"/>
      <c r="G57" s="584" t="s">
        <v>492</v>
      </c>
      <c r="H57" s="607"/>
    </row>
    <row r="58" spans="1:8" ht="14.25" thickBot="1" x14ac:dyDescent="0.3">
      <c r="A58" s="585" t="s">
        <v>493</v>
      </c>
      <c r="B58" s="586">
        <f>SUM(B45:B57)</f>
        <v>0</v>
      </c>
      <c r="C58" s="585" t="s">
        <v>493</v>
      </c>
      <c r="D58" s="586">
        <f>SUM(D45:D57)</f>
        <v>0</v>
      </c>
      <c r="E58" s="585" t="s">
        <v>493</v>
      </c>
      <c r="F58" s="586">
        <f>SUM(F45:F57)</f>
        <v>0</v>
      </c>
      <c r="G58" s="585" t="s">
        <v>493</v>
      </c>
      <c r="H58" s="587">
        <f>SUM(H45:H57)</f>
        <v>0</v>
      </c>
    </row>
    <row r="59" spans="1:8" ht="14.25" customHeight="1" thickBot="1" x14ac:dyDescent="0.3">
      <c r="A59" s="1435" t="s">
        <v>494</v>
      </c>
      <c r="B59" s="1436"/>
      <c r="C59" s="1436"/>
      <c r="D59" s="1436"/>
      <c r="E59" s="1436"/>
      <c r="F59" s="1436"/>
      <c r="G59" s="1437"/>
      <c r="H59" s="588">
        <f>IF((B58+D58+F58+H58)&gt;$F$3,"Demasiadas horas asignadas",(B58+D58+F58+H58))</f>
        <v>0</v>
      </c>
    </row>
    <row r="61" spans="1:8" ht="16.5" customHeight="1" x14ac:dyDescent="0.2"/>
    <row r="62" spans="1:8" x14ac:dyDescent="0.2">
      <c r="H62" s="589"/>
    </row>
    <row r="63" spans="1:8" ht="32.25" customHeight="1" x14ac:dyDescent="0.25">
      <c r="A63" s="568" t="s">
        <v>379</v>
      </c>
      <c r="B63" s="1425" t="s">
        <v>596</v>
      </c>
      <c r="C63" s="1425"/>
      <c r="D63" s="1425"/>
      <c r="E63" s="1419" t="str">
        <f>A3</f>
        <v>contratado 11</v>
      </c>
      <c r="F63" s="1420"/>
      <c r="G63" s="1426" t="s">
        <v>608</v>
      </c>
      <c r="H63" s="1427"/>
    </row>
    <row r="64" spans="1:8" ht="26.25" x14ac:dyDescent="0.25">
      <c r="A64" s="571">
        <f>H85*E11</f>
        <v>0</v>
      </c>
      <c r="B64" s="572"/>
      <c r="C64" s="572"/>
      <c r="D64" s="569" t="s">
        <v>402</v>
      </c>
      <c r="E64" s="570">
        <f>E38+1</f>
        <v>2017</v>
      </c>
      <c r="F64" s="572"/>
      <c r="G64" s="602" t="s">
        <v>609</v>
      </c>
      <c r="H64" s="603"/>
    </row>
    <row r="65" spans="1:8" ht="44.25" customHeight="1" x14ac:dyDescent="0.25">
      <c r="A65" s="574" t="s">
        <v>380</v>
      </c>
      <c r="B65" s="572"/>
      <c r="C65" s="572"/>
      <c r="D65" s="569"/>
      <c r="E65" s="570"/>
      <c r="F65" s="572"/>
      <c r="G65" s="575" t="s">
        <v>381</v>
      </c>
      <c r="H65" s="576">
        <f>'Planificación contratos'!D15</f>
        <v>1673.6606270415141</v>
      </c>
    </row>
    <row r="66" spans="1:8" ht="18" x14ac:dyDescent="0.25">
      <c r="A66" s="571">
        <f>$A$40</f>
        <v>0</v>
      </c>
      <c r="B66" s="572"/>
      <c r="C66" s="572"/>
      <c r="D66" s="569"/>
      <c r="E66" s="570"/>
      <c r="F66" s="572"/>
      <c r="G66" s="577"/>
      <c r="H66" s="578"/>
    </row>
    <row r="67" spans="1:8" ht="17.25" customHeight="1" x14ac:dyDescent="0.2">
      <c r="A67" s="590" t="s">
        <v>611</v>
      </c>
      <c r="B67" s="590" t="s">
        <v>612</v>
      </c>
      <c r="C67" s="553" t="s">
        <v>611</v>
      </c>
      <c r="D67" s="553" t="s">
        <v>612</v>
      </c>
      <c r="E67" s="553" t="s">
        <v>611</v>
      </c>
      <c r="F67" s="553" t="s">
        <v>612</v>
      </c>
      <c r="G67" s="553" t="s">
        <v>611</v>
      </c>
      <c r="H67" s="553" t="s">
        <v>612</v>
      </c>
    </row>
    <row r="68" spans="1:8" ht="17.25" customHeight="1" thickBot="1" x14ac:dyDescent="0.25">
      <c r="A68" s="604"/>
      <c r="B68" s="605"/>
      <c r="C68" s="605"/>
      <c r="D68" s="605"/>
      <c r="E68" s="605"/>
      <c r="F68" s="605"/>
      <c r="G68" s="605"/>
      <c r="H68" s="605"/>
    </row>
    <row r="69" spans="1:8" ht="16.5" thickBot="1" x14ac:dyDescent="0.3">
      <c r="A69" s="1411" t="s">
        <v>474</v>
      </c>
      <c r="B69" s="1412"/>
      <c r="C69" s="1411" t="s">
        <v>475</v>
      </c>
      <c r="D69" s="1412"/>
      <c r="E69" s="1411" t="s">
        <v>476</v>
      </c>
      <c r="F69" s="1412"/>
      <c r="G69" s="1411" t="s">
        <v>477</v>
      </c>
      <c r="H69" s="1421"/>
    </row>
    <row r="70" spans="1:8" ht="13.5" outlineLevel="1" thickBot="1" x14ac:dyDescent="0.25">
      <c r="A70" s="583" t="s">
        <v>478</v>
      </c>
      <c r="B70" s="583" t="s">
        <v>479</v>
      </c>
      <c r="C70" s="583" t="s">
        <v>478</v>
      </c>
      <c r="D70" s="583" t="s">
        <v>479</v>
      </c>
      <c r="E70" s="583" t="s">
        <v>478</v>
      </c>
      <c r="F70" s="583" t="s">
        <v>479</v>
      </c>
      <c r="G70" s="583" t="s">
        <v>478</v>
      </c>
      <c r="H70" s="583" t="s">
        <v>479</v>
      </c>
    </row>
    <row r="71" spans="1:8" ht="13.5" outlineLevel="1" x14ac:dyDescent="0.2">
      <c r="A71" s="584" t="s">
        <v>480</v>
      </c>
      <c r="B71" s="606"/>
      <c r="C71" s="584" t="s">
        <v>480</v>
      </c>
      <c r="D71" s="606"/>
      <c r="E71" s="584" t="s">
        <v>480</v>
      </c>
      <c r="F71" s="606"/>
      <c r="G71" s="584" t="s">
        <v>480</v>
      </c>
      <c r="H71" s="607"/>
    </row>
    <row r="72" spans="1:8" ht="13.5" outlineLevel="1" x14ac:dyDescent="0.2">
      <c r="A72" s="584" t="s">
        <v>481</v>
      </c>
      <c r="B72" s="606"/>
      <c r="C72" s="584" t="s">
        <v>481</v>
      </c>
      <c r="D72" s="606"/>
      <c r="E72" s="584" t="s">
        <v>481</v>
      </c>
      <c r="F72" s="606"/>
      <c r="G72" s="584" t="s">
        <v>481</v>
      </c>
      <c r="H72" s="607"/>
    </row>
    <row r="73" spans="1:8" ht="13.5" outlineLevel="1" x14ac:dyDescent="0.2">
      <c r="A73" s="584" t="s">
        <v>482</v>
      </c>
      <c r="B73" s="606"/>
      <c r="C73" s="584" t="s">
        <v>482</v>
      </c>
      <c r="D73" s="606"/>
      <c r="E73" s="584" t="s">
        <v>482</v>
      </c>
      <c r="F73" s="606"/>
      <c r="G73" s="584" t="s">
        <v>482</v>
      </c>
      <c r="H73" s="607"/>
    </row>
    <row r="74" spans="1:8" ht="13.5" outlineLevel="1" x14ac:dyDescent="0.2">
      <c r="A74" s="584" t="s">
        <v>483</v>
      </c>
      <c r="B74" s="606"/>
      <c r="C74" s="584" t="s">
        <v>483</v>
      </c>
      <c r="D74" s="606"/>
      <c r="E74" s="584" t="s">
        <v>483</v>
      </c>
      <c r="F74" s="606"/>
      <c r="G74" s="584" t="s">
        <v>483</v>
      </c>
      <c r="H74" s="607"/>
    </row>
    <row r="75" spans="1:8" ht="13.5" outlineLevel="1" x14ac:dyDescent="0.2">
      <c r="A75" s="584" t="s">
        <v>484</v>
      </c>
      <c r="B75" s="606"/>
      <c r="C75" s="584" t="s">
        <v>484</v>
      </c>
      <c r="D75" s="606"/>
      <c r="E75" s="584" t="s">
        <v>484</v>
      </c>
      <c r="F75" s="606"/>
      <c r="G75" s="584" t="s">
        <v>484</v>
      </c>
      <c r="H75" s="607"/>
    </row>
    <row r="76" spans="1:8" ht="13.5" outlineLevel="1" x14ac:dyDescent="0.2">
      <c r="A76" s="584" t="s">
        <v>485</v>
      </c>
      <c r="B76" s="606"/>
      <c r="C76" s="584" t="s">
        <v>485</v>
      </c>
      <c r="D76" s="606"/>
      <c r="E76" s="584" t="s">
        <v>485</v>
      </c>
      <c r="F76" s="606"/>
      <c r="G76" s="584" t="s">
        <v>485</v>
      </c>
      <c r="H76" s="607"/>
    </row>
    <row r="77" spans="1:8" ht="13.5" outlineLevel="1" x14ac:dyDescent="0.2">
      <c r="A77" s="584" t="s">
        <v>486</v>
      </c>
      <c r="B77" s="606"/>
      <c r="C77" s="584" t="s">
        <v>486</v>
      </c>
      <c r="D77" s="606"/>
      <c r="E77" s="584" t="s">
        <v>486</v>
      </c>
      <c r="F77" s="606"/>
      <c r="G77" s="584" t="s">
        <v>486</v>
      </c>
      <c r="H77" s="607"/>
    </row>
    <row r="78" spans="1:8" ht="13.5" outlineLevel="1" x14ac:dyDescent="0.2">
      <c r="A78" s="584" t="s">
        <v>487</v>
      </c>
      <c r="B78" s="606"/>
      <c r="C78" s="584" t="s">
        <v>487</v>
      </c>
      <c r="D78" s="606"/>
      <c r="E78" s="584" t="s">
        <v>487</v>
      </c>
      <c r="F78" s="606"/>
      <c r="G78" s="584" t="s">
        <v>487</v>
      </c>
      <c r="H78" s="607"/>
    </row>
    <row r="79" spans="1:8" ht="13.5" outlineLevel="1" x14ac:dyDescent="0.2">
      <c r="A79" s="584" t="s">
        <v>488</v>
      </c>
      <c r="B79" s="606"/>
      <c r="C79" s="584" t="s">
        <v>488</v>
      </c>
      <c r="D79" s="606"/>
      <c r="E79" s="584" t="s">
        <v>488</v>
      </c>
      <c r="F79" s="606"/>
      <c r="G79" s="584" t="s">
        <v>488</v>
      </c>
      <c r="H79" s="607"/>
    </row>
    <row r="80" spans="1:8" ht="13.5" outlineLevel="1" x14ac:dyDescent="0.2">
      <c r="A80" s="584" t="s">
        <v>489</v>
      </c>
      <c r="B80" s="606"/>
      <c r="C80" s="584" t="s">
        <v>489</v>
      </c>
      <c r="D80" s="606"/>
      <c r="E80" s="584" t="s">
        <v>489</v>
      </c>
      <c r="F80" s="606"/>
      <c r="G80" s="584" t="s">
        <v>489</v>
      </c>
      <c r="H80" s="607"/>
    </row>
    <row r="81" spans="1:8" ht="13.5" outlineLevel="1" x14ac:dyDescent="0.2">
      <c r="A81" s="584" t="s">
        <v>490</v>
      </c>
      <c r="B81" s="606"/>
      <c r="C81" s="584" t="s">
        <v>490</v>
      </c>
      <c r="D81" s="606"/>
      <c r="E81" s="584" t="s">
        <v>490</v>
      </c>
      <c r="F81" s="606"/>
      <c r="G81" s="584" t="s">
        <v>490</v>
      </c>
      <c r="H81" s="607"/>
    </row>
    <row r="82" spans="1:8" ht="13.5" outlineLevel="1" x14ac:dyDescent="0.2">
      <c r="A82" s="584" t="s">
        <v>491</v>
      </c>
      <c r="B82" s="606"/>
      <c r="C82" s="584" t="s">
        <v>491</v>
      </c>
      <c r="D82" s="606"/>
      <c r="E82" s="584" t="s">
        <v>491</v>
      </c>
      <c r="F82" s="606"/>
      <c r="G82" s="584" t="s">
        <v>491</v>
      </c>
      <c r="H82" s="607"/>
    </row>
    <row r="83" spans="1:8" ht="13.5" outlineLevel="1" x14ac:dyDescent="0.2">
      <c r="A83" s="584" t="s">
        <v>492</v>
      </c>
      <c r="B83" s="606"/>
      <c r="C83" s="584" t="s">
        <v>492</v>
      </c>
      <c r="D83" s="606"/>
      <c r="E83" s="584" t="s">
        <v>492</v>
      </c>
      <c r="F83" s="606"/>
      <c r="G83" s="584" t="s">
        <v>492</v>
      </c>
      <c r="H83" s="607"/>
    </row>
    <row r="84" spans="1:8" ht="14.25" thickBot="1" x14ac:dyDescent="0.3">
      <c r="A84" s="585" t="s">
        <v>493</v>
      </c>
      <c r="B84" s="586">
        <f>SUM(B71:B83)</f>
        <v>0</v>
      </c>
      <c r="C84" s="585" t="s">
        <v>493</v>
      </c>
      <c r="D84" s="586">
        <f>SUM(D71:D83)</f>
        <v>0</v>
      </c>
      <c r="E84" s="585" t="s">
        <v>493</v>
      </c>
      <c r="F84" s="586">
        <f>SUM(F71:F83)</f>
        <v>0</v>
      </c>
      <c r="G84" s="585" t="s">
        <v>493</v>
      </c>
      <c r="H84" s="587">
        <f>SUM(H71:H83)</f>
        <v>0</v>
      </c>
    </row>
    <row r="85" spans="1:8" ht="14.25" thickBot="1" x14ac:dyDescent="0.3">
      <c r="A85" s="1435" t="s">
        <v>494</v>
      </c>
      <c r="B85" s="1436"/>
      <c r="C85" s="1436"/>
      <c r="D85" s="1436"/>
      <c r="E85" s="1436"/>
      <c r="F85" s="1436"/>
      <c r="G85" s="1437"/>
      <c r="H85" s="588">
        <f>IF((B84+D84+F84+H84)&gt;$F$3,"Demasiadas horas asignadas",(B84+D84+F84+H84))</f>
        <v>0</v>
      </c>
    </row>
    <row r="89" spans="1:8" ht="32.25" customHeight="1" x14ac:dyDescent="0.25">
      <c r="A89" s="568" t="s">
        <v>379</v>
      </c>
      <c r="B89" s="1425" t="s">
        <v>596</v>
      </c>
      <c r="C89" s="1425"/>
      <c r="D89" s="1425"/>
      <c r="E89" s="1419" t="str">
        <f>A3</f>
        <v>contratado 11</v>
      </c>
      <c r="F89" s="1420"/>
      <c r="G89" s="1426" t="s">
        <v>608</v>
      </c>
      <c r="H89" s="1427"/>
    </row>
    <row r="90" spans="1:8" ht="26.25" x14ac:dyDescent="0.25">
      <c r="A90" s="571">
        <f>H111*E11</f>
        <v>0</v>
      </c>
      <c r="B90" s="572"/>
      <c r="C90" s="572"/>
      <c r="D90" s="569" t="s">
        <v>402</v>
      </c>
      <c r="E90" s="570">
        <f>E64+1</f>
        <v>2018</v>
      </c>
      <c r="F90" s="572"/>
      <c r="G90" s="602" t="s">
        <v>609</v>
      </c>
      <c r="H90" s="603"/>
    </row>
    <row r="91" spans="1:8" ht="44.25" customHeight="1" x14ac:dyDescent="0.25">
      <c r="A91" s="574" t="s">
        <v>380</v>
      </c>
      <c r="B91" s="572"/>
      <c r="C91" s="572"/>
      <c r="D91" s="569"/>
      <c r="E91" s="570"/>
      <c r="F91" s="572"/>
      <c r="G91" s="575" t="s">
        <v>381</v>
      </c>
      <c r="H91" s="576">
        <f>'Planificación contratos'!D16</f>
        <v>23192.330885842708</v>
      </c>
    </row>
    <row r="92" spans="1:8" ht="18" x14ac:dyDescent="0.25">
      <c r="A92" s="571">
        <f>$A$40</f>
        <v>0</v>
      </c>
      <c r="B92" s="572"/>
      <c r="C92" s="572"/>
      <c r="D92" s="569"/>
      <c r="E92" s="570"/>
      <c r="F92" s="572"/>
      <c r="G92" s="577"/>
      <c r="H92" s="578"/>
    </row>
    <row r="93" spans="1:8" ht="16.5" customHeight="1" x14ac:dyDescent="0.2">
      <c r="A93" s="590" t="s">
        <v>611</v>
      </c>
      <c r="B93" s="590" t="s">
        <v>612</v>
      </c>
      <c r="C93" s="553" t="s">
        <v>611</v>
      </c>
      <c r="D93" s="553" t="s">
        <v>612</v>
      </c>
      <c r="E93" s="553" t="s">
        <v>611</v>
      </c>
      <c r="F93" s="553" t="s">
        <v>612</v>
      </c>
      <c r="G93" s="553" t="s">
        <v>611</v>
      </c>
      <c r="H93" s="553" t="s">
        <v>612</v>
      </c>
    </row>
    <row r="94" spans="1:8" ht="16.5" customHeight="1" thickBot="1" x14ac:dyDescent="0.25">
      <c r="A94" s="604"/>
      <c r="B94" s="605"/>
      <c r="C94" s="605"/>
      <c r="D94" s="605"/>
      <c r="E94" s="605"/>
      <c r="F94" s="605"/>
      <c r="G94" s="605"/>
      <c r="H94" s="605"/>
    </row>
    <row r="95" spans="1:8" ht="16.5" thickBot="1" x14ac:dyDescent="0.3">
      <c r="A95" s="1411" t="s">
        <v>474</v>
      </c>
      <c r="B95" s="1412"/>
      <c r="C95" s="1411" t="s">
        <v>475</v>
      </c>
      <c r="D95" s="1412"/>
      <c r="E95" s="1411" t="s">
        <v>476</v>
      </c>
      <c r="F95" s="1412"/>
      <c r="G95" s="1411" t="s">
        <v>477</v>
      </c>
      <c r="H95" s="1421"/>
    </row>
    <row r="96" spans="1:8" ht="13.5" customHeight="1" outlineLevel="1" thickBot="1" x14ac:dyDescent="0.25">
      <c r="A96" s="583" t="s">
        <v>478</v>
      </c>
      <c r="B96" s="583" t="s">
        <v>479</v>
      </c>
      <c r="C96" s="583" t="s">
        <v>478</v>
      </c>
      <c r="D96" s="583" t="s">
        <v>479</v>
      </c>
      <c r="E96" s="583" t="s">
        <v>478</v>
      </c>
      <c r="F96" s="583" t="s">
        <v>479</v>
      </c>
      <c r="G96" s="583" t="s">
        <v>478</v>
      </c>
      <c r="H96" s="583" t="s">
        <v>479</v>
      </c>
    </row>
    <row r="97" spans="1:8" ht="13.5" customHeight="1" outlineLevel="1" x14ac:dyDescent="0.2">
      <c r="A97" s="584" t="s">
        <v>480</v>
      </c>
      <c r="B97" s="606"/>
      <c r="C97" s="584" t="s">
        <v>480</v>
      </c>
      <c r="D97" s="606"/>
      <c r="E97" s="584" t="s">
        <v>480</v>
      </c>
      <c r="F97" s="606"/>
      <c r="G97" s="584" t="s">
        <v>480</v>
      </c>
      <c r="H97" s="607"/>
    </row>
    <row r="98" spans="1:8" ht="13.5" customHeight="1" outlineLevel="1" x14ac:dyDescent="0.2">
      <c r="A98" s="584" t="s">
        <v>481</v>
      </c>
      <c r="B98" s="606"/>
      <c r="C98" s="584" t="s">
        <v>481</v>
      </c>
      <c r="D98" s="606"/>
      <c r="E98" s="584" t="s">
        <v>481</v>
      </c>
      <c r="F98" s="606"/>
      <c r="G98" s="584" t="s">
        <v>481</v>
      </c>
      <c r="H98" s="607"/>
    </row>
    <row r="99" spans="1:8" ht="13.5" customHeight="1" outlineLevel="1" x14ac:dyDescent="0.2">
      <c r="A99" s="584" t="s">
        <v>482</v>
      </c>
      <c r="B99" s="606"/>
      <c r="C99" s="584" t="s">
        <v>482</v>
      </c>
      <c r="D99" s="606"/>
      <c r="E99" s="584" t="s">
        <v>482</v>
      </c>
      <c r="F99" s="606"/>
      <c r="G99" s="584" t="s">
        <v>482</v>
      </c>
      <c r="H99" s="607"/>
    </row>
    <row r="100" spans="1:8" ht="13.5" customHeight="1" outlineLevel="1" x14ac:dyDescent="0.2">
      <c r="A100" s="584" t="s">
        <v>483</v>
      </c>
      <c r="B100" s="606"/>
      <c r="C100" s="584" t="s">
        <v>483</v>
      </c>
      <c r="D100" s="606"/>
      <c r="E100" s="584" t="s">
        <v>483</v>
      </c>
      <c r="F100" s="606"/>
      <c r="G100" s="584" t="s">
        <v>483</v>
      </c>
      <c r="H100" s="607"/>
    </row>
    <row r="101" spans="1:8" ht="13.5" customHeight="1" outlineLevel="1" x14ac:dyDescent="0.2">
      <c r="A101" s="584" t="s">
        <v>484</v>
      </c>
      <c r="B101" s="606"/>
      <c r="C101" s="584" t="s">
        <v>484</v>
      </c>
      <c r="D101" s="606"/>
      <c r="E101" s="584" t="s">
        <v>484</v>
      </c>
      <c r="F101" s="606"/>
      <c r="G101" s="584" t="s">
        <v>484</v>
      </c>
      <c r="H101" s="607"/>
    </row>
    <row r="102" spans="1:8" ht="13.5" customHeight="1" outlineLevel="1" x14ac:dyDescent="0.2">
      <c r="A102" s="584" t="s">
        <v>485</v>
      </c>
      <c r="B102" s="606"/>
      <c r="C102" s="584" t="s">
        <v>485</v>
      </c>
      <c r="D102" s="606"/>
      <c r="E102" s="584" t="s">
        <v>485</v>
      </c>
      <c r="F102" s="606"/>
      <c r="G102" s="584" t="s">
        <v>485</v>
      </c>
      <c r="H102" s="607"/>
    </row>
    <row r="103" spans="1:8" ht="13.5" customHeight="1" outlineLevel="1" x14ac:dyDescent="0.2">
      <c r="A103" s="584" t="s">
        <v>486</v>
      </c>
      <c r="B103" s="606"/>
      <c r="C103" s="584" t="s">
        <v>486</v>
      </c>
      <c r="D103" s="606"/>
      <c r="E103" s="584" t="s">
        <v>486</v>
      </c>
      <c r="F103" s="606"/>
      <c r="G103" s="584" t="s">
        <v>486</v>
      </c>
      <c r="H103" s="607"/>
    </row>
    <row r="104" spans="1:8" ht="13.5" customHeight="1" outlineLevel="1" x14ac:dyDescent="0.2">
      <c r="A104" s="584" t="s">
        <v>487</v>
      </c>
      <c r="B104" s="606"/>
      <c r="C104" s="584" t="s">
        <v>487</v>
      </c>
      <c r="D104" s="606"/>
      <c r="E104" s="584" t="s">
        <v>487</v>
      </c>
      <c r="F104" s="606"/>
      <c r="G104" s="584" t="s">
        <v>487</v>
      </c>
      <c r="H104" s="607"/>
    </row>
    <row r="105" spans="1:8" ht="13.5" customHeight="1" outlineLevel="1" x14ac:dyDescent="0.2">
      <c r="A105" s="584" t="s">
        <v>488</v>
      </c>
      <c r="B105" s="606"/>
      <c r="C105" s="584" t="s">
        <v>488</v>
      </c>
      <c r="D105" s="606"/>
      <c r="E105" s="584" t="s">
        <v>488</v>
      </c>
      <c r="F105" s="606"/>
      <c r="G105" s="584" t="s">
        <v>488</v>
      </c>
      <c r="H105" s="607"/>
    </row>
    <row r="106" spans="1:8" ht="13.5" customHeight="1" outlineLevel="1" x14ac:dyDescent="0.2">
      <c r="A106" s="584" t="s">
        <v>489</v>
      </c>
      <c r="B106" s="606"/>
      <c r="C106" s="584" t="s">
        <v>489</v>
      </c>
      <c r="D106" s="606"/>
      <c r="E106" s="584" t="s">
        <v>489</v>
      </c>
      <c r="F106" s="606"/>
      <c r="G106" s="584" t="s">
        <v>489</v>
      </c>
      <c r="H106" s="607"/>
    </row>
    <row r="107" spans="1:8" ht="13.5" customHeight="1" outlineLevel="1" x14ac:dyDescent="0.2">
      <c r="A107" s="584" t="s">
        <v>490</v>
      </c>
      <c r="B107" s="606"/>
      <c r="C107" s="584" t="s">
        <v>490</v>
      </c>
      <c r="D107" s="606"/>
      <c r="E107" s="584" t="s">
        <v>490</v>
      </c>
      <c r="F107" s="606"/>
      <c r="G107" s="584" t="s">
        <v>490</v>
      </c>
      <c r="H107" s="607"/>
    </row>
    <row r="108" spans="1:8" ht="13.5" customHeight="1" outlineLevel="1" x14ac:dyDescent="0.2">
      <c r="A108" s="584" t="s">
        <v>491</v>
      </c>
      <c r="B108" s="606"/>
      <c r="C108" s="584" t="s">
        <v>491</v>
      </c>
      <c r="D108" s="606"/>
      <c r="E108" s="584" t="s">
        <v>491</v>
      </c>
      <c r="F108" s="606"/>
      <c r="G108" s="584" t="s">
        <v>491</v>
      </c>
      <c r="H108" s="607"/>
    </row>
    <row r="109" spans="1:8" ht="13.5" customHeight="1" outlineLevel="1" x14ac:dyDescent="0.2">
      <c r="A109" s="584" t="s">
        <v>492</v>
      </c>
      <c r="B109" s="606"/>
      <c r="C109" s="584" t="s">
        <v>492</v>
      </c>
      <c r="D109" s="606"/>
      <c r="E109" s="584" t="s">
        <v>492</v>
      </c>
      <c r="F109" s="606"/>
      <c r="G109" s="584" t="s">
        <v>492</v>
      </c>
      <c r="H109" s="607"/>
    </row>
    <row r="110" spans="1:8" ht="14.25" thickBot="1" x14ac:dyDescent="0.3">
      <c r="A110" s="585" t="s">
        <v>493</v>
      </c>
      <c r="B110" s="586">
        <f>SUM(B97:B109)</f>
        <v>0</v>
      </c>
      <c r="C110" s="585" t="s">
        <v>493</v>
      </c>
      <c r="D110" s="586">
        <f>SUM(D97:D109)</f>
        <v>0</v>
      </c>
      <c r="E110" s="585" t="s">
        <v>493</v>
      </c>
      <c r="F110" s="586">
        <f>SUM(F97:F109)</f>
        <v>0</v>
      </c>
      <c r="G110" s="585" t="s">
        <v>493</v>
      </c>
      <c r="H110" s="587">
        <f>SUM(H97:H109)</f>
        <v>0</v>
      </c>
    </row>
    <row r="111" spans="1:8" ht="14.25" thickBot="1" x14ac:dyDescent="0.3">
      <c r="A111" s="1435" t="s">
        <v>494</v>
      </c>
      <c r="B111" s="1436"/>
      <c r="C111" s="1436"/>
      <c r="D111" s="1436"/>
      <c r="E111" s="1436"/>
      <c r="F111" s="1436"/>
      <c r="G111" s="1437"/>
      <c r="H111" s="588">
        <f>IF((B110+D110+F110+H110)&gt;$F$3,"Demasiadas horas asignadas",(B110+D110+F110+H110))</f>
        <v>0</v>
      </c>
    </row>
    <row r="115" spans="1:8" ht="32.25" customHeight="1" x14ac:dyDescent="0.25">
      <c r="A115" s="568" t="s">
        <v>379</v>
      </c>
      <c r="B115" s="1425" t="s">
        <v>596</v>
      </c>
      <c r="C115" s="1425"/>
      <c r="D115" s="1425"/>
      <c r="E115" s="1419" t="str">
        <f>A3</f>
        <v>contratado 11</v>
      </c>
      <c r="F115" s="1420"/>
      <c r="G115" s="1426" t="s">
        <v>608</v>
      </c>
      <c r="H115" s="1427"/>
    </row>
    <row r="116" spans="1:8" ht="26.25" x14ac:dyDescent="0.25">
      <c r="A116" s="571">
        <f>H137*E11</f>
        <v>0</v>
      </c>
      <c r="B116" s="572"/>
      <c r="C116" s="572"/>
      <c r="D116" s="569" t="s">
        <v>402</v>
      </c>
      <c r="E116" s="570">
        <f>E90+1</f>
        <v>2019</v>
      </c>
      <c r="F116" s="570"/>
      <c r="G116" s="602" t="s">
        <v>609</v>
      </c>
      <c r="H116" s="603"/>
    </row>
    <row r="117" spans="1:8" ht="44.25" customHeight="1" x14ac:dyDescent="0.25">
      <c r="A117" s="574" t="s">
        <v>380</v>
      </c>
      <c r="B117" s="572"/>
      <c r="C117" s="572"/>
      <c r="D117" s="569"/>
      <c r="E117" s="570"/>
      <c r="F117" s="570"/>
      <c r="G117" s="575" t="s">
        <v>381</v>
      </c>
      <c r="H117" s="576">
        <f>'Planificación contratos'!D17</f>
        <v>20923.107847790277</v>
      </c>
    </row>
    <row r="118" spans="1:8" ht="18" x14ac:dyDescent="0.25">
      <c r="A118" s="571">
        <f>$A$40</f>
        <v>0</v>
      </c>
      <c r="B118" s="572"/>
      <c r="C118" s="572"/>
      <c r="D118" s="569"/>
      <c r="E118" s="570"/>
      <c r="F118" s="570"/>
      <c r="G118" s="577"/>
      <c r="H118" s="578"/>
    </row>
    <row r="119" spans="1:8" ht="16.5" customHeight="1" x14ac:dyDescent="0.2">
      <c r="A119" s="590" t="s">
        <v>611</v>
      </c>
      <c r="B119" s="590" t="s">
        <v>612</v>
      </c>
      <c r="C119" s="553" t="s">
        <v>611</v>
      </c>
      <c r="D119" s="553" t="s">
        <v>612</v>
      </c>
      <c r="E119" s="553" t="s">
        <v>611</v>
      </c>
      <c r="F119" s="553" t="s">
        <v>612</v>
      </c>
      <c r="G119" s="553" t="s">
        <v>611</v>
      </c>
      <c r="H119" s="553" t="s">
        <v>612</v>
      </c>
    </row>
    <row r="120" spans="1:8" ht="16.5" customHeight="1" thickBot="1" x14ac:dyDescent="0.25">
      <c r="A120" s="604"/>
      <c r="B120" s="605"/>
      <c r="C120" s="605"/>
      <c r="D120" s="605"/>
      <c r="E120" s="605"/>
      <c r="F120" s="605"/>
      <c r="G120" s="605"/>
      <c r="H120" s="605"/>
    </row>
    <row r="121" spans="1:8" ht="16.5" thickBot="1" x14ac:dyDescent="0.3">
      <c r="A121" s="1411" t="s">
        <v>474</v>
      </c>
      <c r="B121" s="1412"/>
      <c r="C121" s="1411" t="s">
        <v>475</v>
      </c>
      <c r="D121" s="1412"/>
      <c r="E121" s="1411" t="s">
        <v>476</v>
      </c>
      <c r="F121" s="1412"/>
      <c r="G121" s="1411" t="s">
        <v>477</v>
      </c>
      <c r="H121" s="1421"/>
    </row>
    <row r="122" spans="1:8" ht="13.5" outlineLevel="1" thickBot="1" x14ac:dyDescent="0.25">
      <c r="A122" s="583" t="s">
        <v>478</v>
      </c>
      <c r="B122" s="583" t="s">
        <v>479</v>
      </c>
      <c r="C122" s="583" t="s">
        <v>478</v>
      </c>
      <c r="D122" s="583" t="s">
        <v>479</v>
      </c>
      <c r="E122" s="583" t="s">
        <v>478</v>
      </c>
      <c r="F122" s="583" t="s">
        <v>479</v>
      </c>
      <c r="G122" s="583" t="s">
        <v>478</v>
      </c>
      <c r="H122" s="583" t="s">
        <v>479</v>
      </c>
    </row>
    <row r="123" spans="1:8" ht="13.5" outlineLevel="1" x14ac:dyDescent="0.2">
      <c r="A123" s="584" t="s">
        <v>480</v>
      </c>
      <c r="B123" s="606"/>
      <c r="C123" s="584" t="s">
        <v>480</v>
      </c>
      <c r="D123" s="606"/>
      <c r="E123" s="584" t="s">
        <v>480</v>
      </c>
      <c r="F123" s="606"/>
      <c r="G123" s="584" t="s">
        <v>480</v>
      </c>
      <c r="H123" s="607"/>
    </row>
    <row r="124" spans="1:8" ht="13.5" outlineLevel="1" x14ac:dyDescent="0.2">
      <c r="A124" s="584" t="s">
        <v>481</v>
      </c>
      <c r="B124" s="606"/>
      <c r="C124" s="584" t="s">
        <v>481</v>
      </c>
      <c r="D124" s="606"/>
      <c r="E124" s="584" t="s">
        <v>481</v>
      </c>
      <c r="F124" s="606"/>
      <c r="G124" s="584" t="s">
        <v>481</v>
      </c>
      <c r="H124" s="607"/>
    </row>
    <row r="125" spans="1:8" ht="13.5" outlineLevel="1" x14ac:dyDescent="0.2">
      <c r="A125" s="584" t="s">
        <v>482</v>
      </c>
      <c r="B125" s="606"/>
      <c r="C125" s="584" t="s">
        <v>482</v>
      </c>
      <c r="D125" s="606"/>
      <c r="E125" s="584" t="s">
        <v>482</v>
      </c>
      <c r="F125" s="606"/>
      <c r="G125" s="584" t="s">
        <v>482</v>
      </c>
      <c r="H125" s="607"/>
    </row>
    <row r="126" spans="1:8" ht="13.5" outlineLevel="1" x14ac:dyDescent="0.2">
      <c r="A126" s="584" t="s">
        <v>483</v>
      </c>
      <c r="B126" s="606"/>
      <c r="C126" s="584" t="s">
        <v>483</v>
      </c>
      <c r="D126" s="606"/>
      <c r="E126" s="584" t="s">
        <v>483</v>
      </c>
      <c r="F126" s="606"/>
      <c r="G126" s="584" t="s">
        <v>483</v>
      </c>
      <c r="H126" s="607"/>
    </row>
    <row r="127" spans="1:8" ht="13.5" outlineLevel="1" x14ac:dyDescent="0.2">
      <c r="A127" s="584" t="s">
        <v>484</v>
      </c>
      <c r="B127" s="606"/>
      <c r="C127" s="584" t="s">
        <v>484</v>
      </c>
      <c r="D127" s="606"/>
      <c r="E127" s="584" t="s">
        <v>484</v>
      </c>
      <c r="F127" s="606"/>
      <c r="G127" s="584" t="s">
        <v>484</v>
      </c>
      <c r="H127" s="607"/>
    </row>
    <row r="128" spans="1:8" ht="13.5" outlineLevel="1" x14ac:dyDescent="0.2">
      <c r="A128" s="584" t="s">
        <v>485</v>
      </c>
      <c r="B128" s="606"/>
      <c r="C128" s="584" t="s">
        <v>485</v>
      </c>
      <c r="D128" s="606"/>
      <c r="E128" s="584" t="s">
        <v>485</v>
      </c>
      <c r="F128" s="606"/>
      <c r="G128" s="584" t="s">
        <v>485</v>
      </c>
      <c r="H128" s="607"/>
    </row>
    <row r="129" spans="1:8" ht="13.5" outlineLevel="1" x14ac:dyDescent="0.2">
      <c r="A129" s="584" t="s">
        <v>486</v>
      </c>
      <c r="B129" s="606"/>
      <c r="C129" s="584" t="s">
        <v>486</v>
      </c>
      <c r="D129" s="606"/>
      <c r="E129" s="584" t="s">
        <v>486</v>
      </c>
      <c r="F129" s="606"/>
      <c r="G129" s="584" t="s">
        <v>486</v>
      </c>
      <c r="H129" s="607"/>
    </row>
    <row r="130" spans="1:8" ht="13.5" outlineLevel="1" x14ac:dyDescent="0.2">
      <c r="A130" s="584" t="s">
        <v>487</v>
      </c>
      <c r="B130" s="606"/>
      <c r="C130" s="584" t="s">
        <v>487</v>
      </c>
      <c r="D130" s="606"/>
      <c r="E130" s="584" t="s">
        <v>487</v>
      </c>
      <c r="F130" s="606"/>
      <c r="G130" s="584" t="s">
        <v>487</v>
      </c>
      <c r="H130" s="607"/>
    </row>
    <row r="131" spans="1:8" ht="13.5" outlineLevel="1" x14ac:dyDescent="0.2">
      <c r="A131" s="584" t="s">
        <v>488</v>
      </c>
      <c r="B131" s="606"/>
      <c r="C131" s="584" t="s">
        <v>488</v>
      </c>
      <c r="D131" s="606"/>
      <c r="E131" s="584" t="s">
        <v>488</v>
      </c>
      <c r="F131" s="606"/>
      <c r="G131" s="584" t="s">
        <v>488</v>
      </c>
      <c r="H131" s="607"/>
    </row>
    <row r="132" spans="1:8" ht="13.5" outlineLevel="1" x14ac:dyDescent="0.2">
      <c r="A132" s="584" t="s">
        <v>489</v>
      </c>
      <c r="B132" s="606"/>
      <c r="C132" s="584" t="s">
        <v>489</v>
      </c>
      <c r="D132" s="606"/>
      <c r="E132" s="584" t="s">
        <v>489</v>
      </c>
      <c r="F132" s="606"/>
      <c r="G132" s="584" t="s">
        <v>489</v>
      </c>
      <c r="H132" s="607"/>
    </row>
    <row r="133" spans="1:8" ht="13.5" outlineLevel="1" x14ac:dyDescent="0.2">
      <c r="A133" s="584" t="s">
        <v>490</v>
      </c>
      <c r="B133" s="606"/>
      <c r="C133" s="584" t="s">
        <v>490</v>
      </c>
      <c r="D133" s="606"/>
      <c r="E133" s="584" t="s">
        <v>490</v>
      </c>
      <c r="F133" s="606"/>
      <c r="G133" s="584" t="s">
        <v>490</v>
      </c>
      <c r="H133" s="607"/>
    </row>
    <row r="134" spans="1:8" ht="13.5" outlineLevel="1" x14ac:dyDescent="0.2">
      <c r="A134" s="584" t="s">
        <v>491</v>
      </c>
      <c r="B134" s="606"/>
      <c r="C134" s="584" t="s">
        <v>491</v>
      </c>
      <c r="D134" s="606"/>
      <c r="E134" s="584" t="s">
        <v>491</v>
      </c>
      <c r="F134" s="606"/>
      <c r="G134" s="584" t="s">
        <v>491</v>
      </c>
      <c r="H134" s="607"/>
    </row>
    <row r="135" spans="1:8" ht="13.5" outlineLevel="1" x14ac:dyDescent="0.2">
      <c r="A135" s="584" t="s">
        <v>492</v>
      </c>
      <c r="B135" s="606"/>
      <c r="C135" s="584" t="s">
        <v>492</v>
      </c>
      <c r="D135" s="606"/>
      <c r="E135" s="584" t="s">
        <v>492</v>
      </c>
      <c r="F135" s="606"/>
      <c r="G135" s="584" t="s">
        <v>492</v>
      </c>
      <c r="H135" s="607"/>
    </row>
    <row r="136" spans="1:8" ht="14.25" thickBot="1" x14ac:dyDescent="0.3">
      <c r="A136" s="585" t="s">
        <v>493</v>
      </c>
      <c r="B136" s="586">
        <f>SUM(B123:B135)</f>
        <v>0</v>
      </c>
      <c r="C136" s="585" t="s">
        <v>493</v>
      </c>
      <c r="D136" s="586">
        <f>SUM(D123:D135)</f>
        <v>0</v>
      </c>
      <c r="E136" s="585" t="s">
        <v>493</v>
      </c>
      <c r="F136" s="586">
        <f>SUM(F123:F135)</f>
        <v>0</v>
      </c>
      <c r="G136" s="585" t="s">
        <v>493</v>
      </c>
      <c r="H136" s="587">
        <f>SUM(H123:H135)</f>
        <v>0</v>
      </c>
    </row>
    <row r="137" spans="1:8" ht="14.25" thickBot="1" x14ac:dyDescent="0.3">
      <c r="A137" s="1435" t="s">
        <v>494</v>
      </c>
      <c r="B137" s="1436"/>
      <c r="C137" s="1436"/>
      <c r="D137" s="1436"/>
      <c r="E137" s="1436"/>
      <c r="F137" s="1436"/>
      <c r="G137" s="1437"/>
      <c r="H137" s="588">
        <f>IF((B136+D136+F136+H136)&gt;$F$3,"Demasiadas horas asignadas",(B136+D136+F136+H136))</f>
        <v>0</v>
      </c>
    </row>
    <row r="138" spans="1:8" ht="13.5" x14ac:dyDescent="0.25">
      <c r="A138" s="591"/>
      <c r="B138" s="591"/>
      <c r="C138" s="591"/>
      <c r="D138" s="591"/>
      <c r="E138" s="591"/>
      <c r="F138" s="591"/>
      <c r="G138" s="591"/>
      <c r="H138" s="592"/>
    </row>
    <row r="139" spans="1:8" ht="13.5" x14ac:dyDescent="0.25">
      <c r="A139" s="591"/>
      <c r="B139" s="591"/>
      <c r="C139" s="591"/>
      <c r="D139" s="591"/>
      <c r="E139" s="591"/>
      <c r="F139" s="591"/>
      <c r="G139" s="591"/>
      <c r="H139" s="592"/>
    </row>
    <row r="140" spans="1:8" ht="13.5" x14ac:dyDescent="0.25">
      <c r="A140" s="591"/>
      <c r="B140" s="591"/>
      <c r="C140" s="591"/>
      <c r="D140" s="591"/>
      <c r="E140" s="591"/>
      <c r="F140" s="591"/>
      <c r="G140" s="591"/>
      <c r="H140" s="592"/>
    </row>
    <row r="143" spans="1:8" ht="18" x14ac:dyDescent="0.25">
      <c r="B143" s="1425" t="s">
        <v>598</v>
      </c>
      <c r="C143" s="1425"/>
      <c r="D143" s="1425"/>
      <c r="E143" s="1431" t="str">
        <f>A3</f>
        <v>contratado 11</v>
      </c>
      <c r="F143" s="1431"/>
    </row>
    <row r="144" spans="1:8" ht="13.5" thickBot="1" x14ac:dyDescent="0.25">
      <c r="F144" s="567"/>
    </row>
    <row r="145" spans="1:7" ht="16.5" customHeight="1" thickBot="1" x14ac:dyDescent="0.25">
      <c r="A145" s="1438" t="s">
        <v>519</v>
      </c>
      <c r="B145" s="1439"/>
      <c r="C145" s="1439"/>
      <c r="D145" s="1439"/>
      <c r="E145" s="1439"/>
      <c r="F145" s="1439"/>
      <c r="G145" s="1440"/>
    </row>
    <row r="146" spans="1:7" ht="26.25" customHeight="1" outlineLevel="1" thickBot="1" x14ac:dyDescent="0.25">
      <c r="A146" s="1416" t="s">
        <v>496</v>
      </c>
      <c r="B146" s="1417"/>
      <c r="C146" s="1417"/>
      <c r="D146" s="1417"/>
      <c r="E146" s="1418"/>
      <c r="F146" s="593" t="s">
        <v>497</v>
      </c>
      <c r="G146" s="594" t="s">
        <v>495</v>
      </c>
    </row>
    <row r="147" spans="1:7" outlineLevel="1" x14ac:dyDescent="0.2">
      <c r="A147" s="1402"/>
      <c r="B147" s="1403"/>
      <c r="C147" s="1403"/>
      <c r="D147" s="1403"/>
      <c r="E147" s="1404"/>
      <c r="F147" s="608"/>
      <c r="G147" s="595">
        <f>$D$8-F147</f>
        <v>2944.027397260274</v>
      </c>
    </row>
    <row r="148" spans="1:7" outlineLevel="1" x14ac:dyDescent="0.2">
      <c r="A148" s="1413"/>
      <c r="B148" s="1414"/>
      <c r="C148" s="1414"/>
      <c r="D148" s="1414"/>
      <c r="E148" s="1415"/>
      <c r="F148" s="609"/>
      <c r="G148" s="596">
        <f t="shared" ref="G148:G153" si="0">IF(F148&gt;0,(G147-F148), )</f>
        <v>0</v>
      </c>
    </row>
    <row r="149" spans="1:7" outlineLevel="1" x14ac:dyDescent="0.2">
      <c r="A149" s="1413"/>
      <c r="B149" s="1414"/>
      <c r="C149" s="1414"/>
      <c r="D149" s="1414"/>
      <c r="E149" s="1415"/>
      <c r="F149" s="610"/>
      <c r="G149" s="596">
        <f t="shared" si="0"/>
        <v>0</v>
      </c>
    </row>
    <row r="150" spans="1:7" outlineLevel="1" x14ac:dyDescent="0.2">
      <c r="A150" s="1405"/>
      <c r="B150" s="1406"/>
      <c r="C150" s="1406"/>
      <c r="D150" s="1406"/>
      <c r="E150" s="1407"/>
      <c r="F150" s="611"/>
      <c r="G150" s="596">
        <f t="shared" si="0"/>
        <v>0</v>
      </c>
    </row>
    <row r="151" spans="1:7" outlineLevel="1" x14ac:dyDescent="0.2">
      <c r="A151" s="1405"/>
      <c r="B151" s="1406"/>
      <c r="C151" s="1406"/>
      <c r="D151" s="1406"/>
      <c r="E151" s="1407"/>
      <c r="F151" s="612"/>
      <c r="G151" s="596">
        <f t="shared" si="0"/>
        <v>0</v>
      </c>
    </row>
    <row r="152" spans="1:7" outlineLevel="1" x14ac:dyDescent="0.2">
      <c r="A152" s="1432"/>
      <c r="B152" s="1433"/>
      <c r="C152" s="1433"/>
      <c r="D152" s="1433"/>
      <c r="E152" s="1434"/>
      <c r="F152" s="612"/>
      <c r="G152" s="596">
        <f t="shared" si="0"/>
        <v>0</v>
      </c>
    </row>
    <row r="153" spans="1:7" ht="13.5" outlineLevel="1" thickBot="1" x14ac:dyDescent="0.25">
      <c r="A153" s="1428"/>
      <c r="B153" s="1429"/>
      <c r="C153" s="1429"/>
      <c r="D153" s="1429"/>
      <c r="E153" s="1430"/>
      <c r="F153" s="613"/>
      <c r="G153" s="597">
        <f t="shared" si="0"/>
        <v>0</v>
      </c>
    </row>
    <row r="155" spans="1:7" ht="20.25" x14ac:dyDescent="0.3">
      <c r="G155" s="598">
        <f>D8-(SUM(F147:F153))</f>
        <v>2944.027397260274</v>
      </c>
    </row>
  </sheetData>
  <sheetProtection selectLockedCells="1"/>
  <mergeCells count="77">
    <mergeCell ref="A150:E150"/>
    <mergeCell ref="A151:E151"/>
    <mergeCell ref="A152:E152"/>
    <mergeCell ref="A153:E153"/>
    <mergeCell ref="A146:E146"/>
    <mergeCell ref="A147:E147"/>
    <mergeCell ref="A148:E148"/>
    <mergeCell ref="A149:E149"/>
    <mergeCell ref="A137:G137"/>
    <mergeCell ref="B143:D143"/>
    <mergeCell ref="E143:F143"/>
    <mergeCell ref="A145:G145"/>
    <mergeCell ref="A121:B121"/>
    <mergeCell ref="C121:D121"/>
    <mergeCell ref="E121:F121"/>
    <mergeCell ref="G121:H121"/>
    <mergeCell ref="A111:G111"/>
    <mergeCell ref="B115:D115"/>
    <mergeCell ref="E115:F115"/>
    <mergeCell ref="G115:H115"/>
    <mergeCell ref="A95:B95"/>
    <mergeCell ref="C95:D95"/>
    <mergeCell ref="E95:F95"/>
    <mergeCell ref="G95:H95"/>
    <mergeCell ref="A85:G85"/>
    <mergeCell ref="B89:D89"/>
    <mergeCell ref="E89:F89"/>
    <mergeCell ref="G89:H89"/>
    <mergeCell ref="A69:B69"/>
    <mergeCell ref="C69:D69"/>
    <mergeCell ref="E69:F69"/>
    <mergeCell ref="G69:H69"/>
    <mergeCell ref="A59:G59"/>
    <mergeCell ref="B63:D63"/>
    <mergeCell ref="E63:F63"/>
    <mergeCell ref="G63:H63"/>
    <mergeCell ref="G37:H37"/>
    <mergeCell ref="A43:B43"/>
    <mergeCell ref="C43:D43"/>
    <mergeCell ref="E43:F43"/>
    <mergeCell ref="G43:H43"/>
    <mergeCell ref="B35:E35"/>
    <mergeCell ref="B37:D37"/>
    <mergeCell ref="E37:F37"/>
    <mergeCell ref="A19:B19"/>
    <mergeCell ref="A20:B20"/>
    <mergeCell ref="A21:B21"/>
    <mergeCell ref="A22:B22"/>
    <mergeCell ref="A27:A29"/>
    <mergeCell ref="B27:B29"/>
    <mergeCell ref="D6:E6"/>
    <mergeCell ref="A8:A10"/>
    <mergeCell ref="B8:B10"/>
    <mergeCell ref="G9:H9"/>
    <mergeCell ref="A23:B23"/>
    <mergeCell ref="C17:H17"/>
    <mergeCell ref="G13:H13"/>
    <mergeCell ref="A18:B18"/>
    <mergeCell ref="C18:F18"/>
    <mergeCell ref="G18:H18"/>
    <mergeCell ref="A1:H1"/>
    <mergeCell ref="A2:B2"/>
    <mergeCell ref="A3:B3"/>
    <mergeCell ref="D5:E5"/>
    <mergeCell ref="G5:H5"/>
    <mergeCell ref="K28:K29"/>
    <mergeCell ref="L28:L29"/>
    <mergeCell ref="C27:C29"/>
    <mergeCell ref="D27:D29"/>
    <mergeCell ref="E27:E29"/>
    <mergeCell ref="F27:I27"/>
    <mergeCell ref="J27:L27"/>
    <mergeCell ref="F28:F29"/>
    <mergeCell ref="G28:G29"/>
    <mergeCell ref="H28:H29"/>
    <mergeCell ref="I28:I29"/>
    <mergeCell ref="J28:J29"/>
  </mergeCells>
  <phoneticPr fontId="3" type="noConversion"/>
  <conditionalFormatting sqref="G155">
    <cfRule type="cellIs" dxfId="14" priority="3" stopIfTrue="1" operator="greaterThan">
      <formula>0</formula>
    </cfRule>
  </conditionalFormatting>
  <conditionalFormatting sqref="G147:G153">
    <cfRule type="cellIs" dxfId="13" priority="4" stopIfTrue="1" operator="equal">
      <formula>0</formula>
    </cfRule>
  </conditionalFormatting>
  <conditionalFormatting sqref="H8">
    <cfRule type="cellIs" dxfId="12" priority="1" stopIfTrue="1" operator="lessThan">
      <formula>0</formula>
    </cfRule>
    <cfRule type="cellIs" priority="2" stopIfTrue="1" operator="lessThan">
      <formula>0</formula>
    </cfRule>
  </conditionalFormatting>
  <dataValidations count="9">
    <dataValidation type="list" allowBlank="1" showInputMessage="1" showErrorMessage="1" sqref="D6:E6">
      <formula1>"CONTRATO,BECA"</formula1>
    </dataValidation>
    <dataValidation type="list" allowBlank="1" showInputMessage="1" showErrorMessage="1" sqref="E14">
      <formula1>"Propio,Externo"</formula1>
    </dataValidation>
    <dataValidation type="whole" operator="greaterThan" allowBlank="1" showErrorMessage="1" errorTitle="NÚMERO DE HORAS" error="Esta casilla sólo admite números enteros mayores que cero. " promptTitle="Horas imputadas por tarea" prompt="Señale el número de horas totales que se imputan al proyecto para esta tarea y para la persona que se declara." sqref="F147:F153">
      <formula1>0</formula1>
    </dataValidation>
    <dataValidation type="list" allowBlank="1" showInputMessage="1" showErrorMessage="1" sqref="G37:H37 G63:H63 G89:H89 G115:H115">
      <formula1>"PLANIFICACIÓN INICIAL,MODIFICACION 1,MODIFICACIÓN 2,MODIFICACIÓN 3"</formula1>
    </dataValidation>
    <dataValidation type="list" allowBlank="1" showErrorMessage="1" errorTitle="Escoja una tarea de la lista" error="Si la lista de tareas o su carga horaria han cambiado, por favor, comuníquelo a la OTRI-UCM en el 6472." promptTitle="Asignación de tareas" prompt="Declare la tarea de investigación en la que ha participado la persona cuyas horas se declaran. Sólo puede escoger entre las tareas del listado, que coinciden con las declaradas en la solicitud." sqref="A147:E153">
      <formula1>TAREAS</formula1>
    </dataValidation>
    <dataValidation type="list" showInputMessage="1" showErrorMessage="1" sqref="D3">
      <formula1>CATPROF</formula1>
    </dataValidation>
    <dataValidation type="date" operator="lessThanOrEqual" allowBlank="1" showInputMessage="1" showErrorMessage="1" errorTitle="ERROR EN FECHA" error="La fecha de finalización del último trimestre presupuestado no puede superar la del final del proyecto. " sqref="H120">
      <formula1>B14</formula1>
    </dataValidation>
    <dataValidation type="date" operator="greaterThan" allowBlank="1" showInputMessage="1" showErrorMessage="1" errorTitle="ERROR EN FECHA" error="Debe introducir un valor posterior a fecha fin del último trimestre presupuestado_x000a_" sqref="A120 A68 A94">
      <formula1>H42</formula1>
    </dataValidation>
    <dataValidation type="date" operator="greaterThanOrEqual" allowBlank="1" showInputMessage="1" showErrorMessage="1" errorTitle="ERROR EN FECHA " error="Debe introducir una fecha que sea igual o posterior a la fecha de inicio del proyecto" sqref="A42">
      <formula1>B13</formula1>
    </dataValidation>
  </dataValidations>
  <hyperlinks>
    <hyperlink ref="A18:B18" location="'Planificación contratos'!A1" display="Volver a planificación de contratos"/>
  </hyperlinks>
  <pageMargins left="0.75" right="0.75" top="1" bottom="1" header="0" footer="0"/>
  <headerFooter alignWithMargins="0"/>
  <drawing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8"/>
  </sheetPr>
  <dimension ref="A1:N155"/>
  <sheetViews>
    <sheetView showGridLines="0" zoomScale="70" workbookViewId="0">
      <selection sqref="A1:H1"/>
    </sheetView>
  </sheetViews>
  <sheetFormatPr baseColWidth="10" defaultColWidth="11.42578125" defaultRowHeight="12.75" outlineLevelRow="1" x14ac:dyDescent="0.2"/>
  <cols>
    <col min="1" max="8" width="22.7109375" style="553" customWidth="1"/>
    <col min="9" max="9" width="17.140625" style="548" bestFit="1" customWidth="1"/>
    <col min="10" max="10" width="29.140625" style="548" bestFit="1" customWidth="1"/>
    <col min="11" max="11" width="13.42578125" style="548" bestFit="1" customWidth="1"/>
    <col min="12" max="12" width="14.85546875" style="548" bestFit="1" customWidth="1"/>
    <col min="13" max="13" width="13.42578125" style="548" bestFit="1" customWidth="1"/>
    <col min="14" max="16384" width="11.42578125" style="548"/>
  </cols>
  <sheetData>
    <row r="1" spans="1:10" ht="61.5" customHeight="1" thickBot="1" x14ac:dyDescent="0.25">
      <c r="A1" s="1441" t="s">
        <v>597</v>
      </c>
      <c r="B1" s="1442"/>
      <c r="C1" s="1442"/>
      <c r="D1" s="1442"/>
      <c r="E1" s="1442"/>
      <c r="F1" s="1442"/>
      <c r="G1" s="1442"/>
      <c r="H1" s="1442"/>
    </row>
    <row r="2" spans="1:10" ht="14.25" customHeight="1" thickBot="1" x14ac:dyDescent="0.25">
      <c r="A2" s="1438" t="s">
        <v>226</v>
      </c>
      <c r="B2" s="1448"/>
      <c r="C2" s="549" t="s">
        <v>468</v>
      </c>
      <c r="D2" s="550" t="s">
        <v>469</v>
      </c>
      <c r="E2" s="551" t="s">
        <v>470</v>
      </c>
      <c r="F2" s="551" t="s">
        <v>471</v>
      </c>
      <c r="G2" s="551" t="s">
        <v>472</v>
      </c>
      <c r="H2" s="551" t="s">
        <v>473</v>
      </c>
    </row>
    <row r="3" spans="1:10" ht="15.75" thickBot="1" x14ac:dyDescent="0.25">
      <c r="A3" s="1449" t="s">
        <v>554</v>
      </c>
      <c r="B3" s="1450"/>
      <c r="C3" s="599"/>
      <c r="D3" s="600" t="s">
        <v>228</v>
      </c>
      <c r="E3" s="600"/>
      <c r="F3" s="552">
        <f>IF($E$14="Propio",987,1470)</f>
        <v>1470</v>
      </c>
      <c r="G3" s="741">
        <f>B30</f>
        <v>40909</v>
      </c>
      <c r="H3" s="741">
        <f>C30</f>
        <v>41639</v>
      </c>
    </row>
    <row r="4" spans="1:10" ht="27" thickBot="1" x14ac:dyDescent="0.25">
      <c r="A4" s="546"/>
      <c r="B4" s="547"/>
      <c r="C4" s="547"/>
      <c r="D4" s="547"/>
      <c r="E4" s="547"/>
      <c r="F4" s="547"/>
      <c r="G4" s="547"/>
      <c r="H4" s="547"/>
    </row>
    <row r="5" spans="1:10" ht="16.5" thickBot="1" x14ac:dyDescent="0.3">
      <c r="A5" s="210" t="s">
        <v>635</v>
      </c>
      <c r="B5" s="211">
        <f>'Solicitud para cumplimentar'!B4:J4</f>
        <v>0</v>
      </c>
      <c r="D5" s="1446" t="s">
        <v>382</v>
      </c>
      <c r="E5" s="1447"/>
      <c r="G5" s="1452" t="s">
        <v>772</v>
      </c>
      <c r="H5" s="1452"/>
      <c r="I5" s="566"/>
      <c r="J5" s="355"/>
    </row>
    <row r="6" spans="1:10" ht="32.25" thickBot="1" x14ac:dyDescent="0.3">
      <c r="A6" s="213" t="s">
        <v>636</v>
      </c>
      <c r="B6" s="214">
        <f>'Solicitud para cumplimentar'!B6:M6</f>
        <v>0</v>
      </c>
      <c r="D6" s="1444"/>
      <c r="E6" s="1445"/>
      <c r="G6" s="554" t="s">
        <v>766</v>
      </c>
      <c r="H6" s="555" t="s">
        <v>767</v>
      </c>
    </row>
    <row r="7" spans="1:10" ht="32.25" thickBot="1" x14ac:dyDescent="0.3">
      <c r="A7" s="213" t="s">
        <v>637</v>
      </c>
      <c r="B7" s="214">
        <f>'Solicitud para cumplimentar'!B8:M8</f>
        <v>0</v>
      </c>
      <c r="D7" s="554" t="s">
        <v>600</v>
      </c>
      <c r="E7" s="555" t="s">
        <v>518</v>
      </c>
      <c r="G7" s="742">
        <f>$K$30</f>
        <v>2944.027397260274</v>
      </c>
      <c r="H7" s="743">
        <f>$H$59+$H$85+$H$111+$H$137</f>
        <v>0</v>
      </c>
    </row>
    <row r="8" spans="1:10" ht="33" thickBot="1" x14ac:dyDescent="0.35">
      <c r="A8" s="1443" t="s">
        <v>638</v>
      </c>
      <c r="B8" s="1451">
        <f>'Solicitud para cumplimentar'!B7:M7</f>
        <v>0</v>
      </c>
      <c r="C8" s="556"/>
      <c r="D8" s="557">
        <f>K30</f>
        <v>2944.027397260274</v>
      </c>
      <c r="E8" s="557">
        <f>SUM(F147:F153)</f>
        <v>0</v>
      </c>
      <c r="G8" s="555" t="s">
        <v>770</v>
      </c>
      <c r="H8" s="744">
        <f>G7-H7</f>
        <v>2944.027397260274</v>
      </c>
    </row>
    <row r="9" spans="1:10" ht="30.75" customHeight="1" thickBot="1" x14ac:dyDescent="0.3">
      <c r="A9" s="1443"/>
      <c r="B9" s="1451"/>
      <c r="G9" s="1453" t="s">
        <v>773</v>
      </c>
      <c r="H9" s="1453"/>
    </row>
    <row r="10" spans="1:10" ht="32.25" thickBot="1" x14ac:dyDescent="0.3">
      <c r="A10" s="1443"/>
      <c r="B10" s="1451"/>
      <c r="D10" s="554" t="s">
        <v>601</v>
      </c>
      <c r="E10" s="558">
        <f>'Planificación contratos'!D10</f>
        <v>60000</v>
      </c>
      <c r="G10" s="745" t="s">
        <v>769</v>
      </c>
      <c r="H10" s="555" t="s">
        <v>775</v>
      </c>
    </row>
    <row r="11" spans="1:10" ht="32.25" thickBot="1" x14ac:dyDescent="0.3">
      <c r="A11" s="213" t="s">
        <v>671</v>
      </c>
      <c r="B11" s="214">
        <f>'Solicitud para cumplimentar'!B9:M9</f>
        <v>0</v>
      </c>
      <c r="D11" s="554" t="s">
        <v>602</v>
      </c>
      <c r="E11" s="558">
        <f>J30</f>
        <v>13.461151902621513</v>
      </c>
      <c r="G11" s="748">
        <f>$L$30</f>
        <v>39630</v>
      </c>
      <c r="H11" s="746">
        <f>$A$40</f>
        <v>0</v>
      </c>
    </row>
    <row r="12" spans="1:10" ht="48.75" thickBot="1" x14ac:dyDescent="0.35">
      <c r="A12" s="213" t="s">
        <v>375</v>
      </c>
      <c r="B12" s="214"/>
      <c r="D12" s="554" t="s">
        <v>603</v>
      </c>
      <c r="E12" s="559">
        <f>E11*D8</f>
        <v>39630</v>
      </c>
      <c r="G12" s="555" t="s">
        <v>771</v>
      </c>
      <c r="H12" s="747">
        <f>G11-H11</f>
        <v>39630</v>
      </c>
      <c r="J12" s="354"/>
    </row>
    <row r="13" spans="1:10" ht="48.75" customHeight="1" thickBot="1" x14ac:dyDescent="0.3">
      <c r="A13" s="213" t="s">
        <v>376</v>
      </c>
      <c r="B13" s="215">
        <f>'Solicitud para cumplimentar'!C11</f>
        <v>0</v>
      </c>
      <c r="D13" s="554" t="s">
        <v>604</v>
      </c>
      <c r="E13" s="558">
        <f>'Planificación contratos'!G10</f>
        <v>37519.876322622069</v>
      </c>
      <c r="G13" s="1453" t="s">
        <v>774</v>
      </c>
      <c r="H13" s="1453"/>
    </row>
    <row r="14" spans="1:10" ht="48.75" thickBot="1" x14ac:dyDescent="0.35">
      <c r="A14" s="216" t="s">
        <v>377</v>
      </c>
      <c r="B14" s="217">
        <f>'Solicitud para cumplimentar'!F11</f>
        <v>0</v>
      </c>
      <c r="D14" s="554" t="s">
        <v>517</v>
      </c>
      <c r="E14" s="601" t="s">
        <v>768</v>
      </c>
      <c r="G14" s="555" t="s">
        <v>771</v>
      </c>
      <c r="H14" s="747">
        <f>$D$8-$E$8</f>
        <v>2944.027397260274</v>
      </c>
      <c r="I14" s="757"/>
      <c r="J14" s="758"/>
    </row>
    <row r="15" spans="1:10" ht="31.5" x14ac:dyDescent="0.25">
      <c r="A15" s="218" t="s">
        <v>445</v>
      </c>
      <c r="B15" s="219" t="str">
        <f>'Programación,alta,seguimiento'!B12</f>
        <v>numero</v>
      </c>
    </row>
    <row r="16" spans="1:10" ht="15.75" x14ac:dyDescent="0.25">
      <c r="A16" s="218"/>
      <c r="B16" s="219"/>
    </row>
    <row r="17" spans="1:14" ht="15" x14ac:dyDescent="0.2">
      <c r="A17" s="548"/>
      <c r="B17" s="548"/>
      <c r="C17" s="1346" t="s">
        <v>336</v>
      </c>
      <c r="D17" s="1346"/>
      <c r="E17" s="1346"/>
      <c r="F17" s="1346"/>
      <c r="G17" s="1346"/>
      <c r="H17" s="1346"/>
    </row>
    <row r="18" spans="1:14" ht="18.75" thickBot="1" x14ac:dyDescent="0.3">
      <c r="A18" s="1454" t="s">
        <v>298</v>
      </c>
      <c r="B18" s="1455"/>
      <c r="C18" s="1478" t="s">
        <v>479</v>
      </c>
      <c r="D18" s="1479"/>
      <c r="E18" s="1479"/>
      <c r="F18" s="1480"/>
      <c r="G18" s="1478" t="s">
        <v>335</v>
      </c>
      <c r="H18" s="1480"/>
    </row>
    <row r="19" spans="1:14" ht="31.5" x14ac:dyDescent="0.2">
      <c r="A19" s="1457" t="str">
        <f>'Planificación contratos'!A21</f>
        <v>Categoría profesional</v>
      </c>
      <c r="B19" s="1458"/>
      <c r="C19" s="560" t="str">
        <f>'Planificación contratos'!C21</f>
        <v>Nº contratos</v>
      </c>
      <c r="D19" s="561" t="str">
        <f>'Planificación contratos'!D21</f>
        <v xml:space="preserve">Nº de horas </v>
      </c>
      <c r="E19" s="561" t="str">
        <f>'Planificación contratos'!E21</f>
        <v>Nº horas concedidas</v>
      </c>
      <c r="F19" s="562" t="str">
        <f>'Planificación contratos'!F21</f>
        <v>Remanente horas</v>
      </c>
      <c r="G19" s="563" t="str">
        <f>'Planificación contratos'!G21</f>
        <v>Gasto total contratos</v>
      </c>
      <c r="H19" s="564" t="str">
        <f>'Planificación contratos'!H21</f>
        <v>Precio / hora MEDIO</v>
      </c>
      <c r="J19" s="565"/>
      <c r="K19" s="565"/>
      <c r="L19" s="565"/>
      <c r="M19" s="565"/>
      <c r="N19" s="565"/>
    </row>
    <row r="20" spans="1:14" x14ac:dyDescent="0.2">
      <c r="A20" s="1349" t="str">
        <f>'Planificación contratos'!A22</f>
        <v>DOCTOR</v>
      </c>
      <c r="B20" s="1350"/>
      <c r="C20" s="511">
        <f>'Planificación contratos'!C22</f>
        <v>30</v>
      </c>
      <c r="D20" s="536">
        <f>'Planificación contratos'!D22</f>
        <v>88320.821917808222</v>
      </c>
      <c r="E20" s="543">
        <f>'Planificación contratos'!E22</f>
        <v>0</v>
      </c>
      <c r="F20" s="512">
        <f>'Planificación contratos'!F22</f>
        <v>-88320.821917808222</v>
      </c>
      <c r="G20" s="497">
        <f>'Planificación contratos'!G22</f>
        <v>1188900</v>
      </c>
      <c r="H20" s="502">
        <f>'Planificación contratos'!H22</f>
        <v>13.461151902621513</v>
      </c>
    </row>
    <row r="21" spans="1:14" ht="16.5" customHeight="1" x14ac:dyDescent="0.2">
      <c r="A21" s="1351" t="str">
        <f>'Planificación contratos'!A23</f>
        <v>LICENCIADO / INGENIERO</v>
      </c>
      <c r="B21" s="1352"/>
      <c r="C21" s="499">
        <f>'Planificación contratos'!C23</f>
        <v>0</v>
      </c>
      <c r="D21" s="537">
        <f>'Planificación contratos'!D23</f>
        <v>0</v>
      </c>
      <c r="E21" s="544">
        <f>'Planificación contratos'!E23</f>
        <v>0</v>
      </c>
      <c r="F21" s="508">
        <f>'Planificación contratos'!F23</f>
        <v>0</v>
      </c>
      <c r="G21" s="498">
        <f>'Planificación contratos'!G23</f>
        <v>0</v>
      </c>
      <c r="H21" s="503">
        <f>'Planificación contratos'!H23</f>
        <v>0</v>
      </c>
    </row>
    <row r="22" spans="1:14" ht="16.5" customHeight="1" x14ac:dyDescent="0.2">
      <c r="A22" s="1351" t="str">
        <f>'Planificación contratos'!A24</f>
        <v>DIPLOMADO/ INGENIERO TÉCNICO</v>
      </c>
      <c r="B22" s="1352"/>
      <c r="C22" s="500">
        <f>'Planificación contratos'!C24</f>
        <v>0</v>
      </c>
      <c r="D22" s="538">
        <f>'Planificación contratos'!D24</f>
        <v>0</v>
      </c>
      <c r="E22" s="544">
        <f>'Planificación contratos'!E24</f>
        <v>0</v>
      </c>
      <c r="F22" s="509">
        <f>'Planificación contratos'!F24</f>
        <v>0</v>
      </c>
      <c r="G22" s="498">
        <f>'Planificación contratos'!G24</f>
        <v>0</v>
      </c>
      <c r="H22" s="503">
        <f>'Planificación contratos'!H24</f>
        <v>0</v>
      </c>
    </row>
    <row r="23" spans="1:14" s="565" customFormat="1" ht="16.5" customHeight="1" thickBot="1" x14ac:dyDescent="0.25">
      <c r="A23" s="1354" t="str">
        <f>'Planificación contratos'!A25</f>
        <v>ENSEÑANZAS MEDIAS</v>
      </c>
      <c r="B23" s="1355"/>
      <c r="C23" s="506">
        <f>'Planificación contratos'!C25</f>
        <v>0</v>
      </c>
      <c r="D23" s="539">
        <f>'Planificación contratos'!D25</f>
        <v>0</v>
      </c>
      <c r="E23" s="545">
        <f>'Planificación contratos'!E25</f>
        <v>0</v>
      </c>
      <c r="F23" s="510">
        <f>'Planificación contratos'!F25</f>
        <v>0</v>
      </c>
      <c r="G23" s="507">
        <f>'Planificación contratos'!G25</f>
        <v>0</v>
      </c>
      <c r="H23" s="501">
        <f>'Planificación contratos'!H25</f>
        <v>0</v>
      </c>
    </row>
    <row r="24" spans="1:14" x14ac:dyDescent="0.2">
      <c r="A24" s="548"/>
      <c r="B24" s="548"/>
      <c r="C24" s="548"/>
      <c r="D24" s="548"/>
      <c r="E24" s="548"/>
      <c r="F24" s="548"/>
      <c r="G24" s="548"/>
      <c r="H24" s="548"/>
    </row>
    <row r="25" spans="1:14" x14ac:dyDescent="0.2">
      <c r="A25" s="548"/>
      <c r="B25" s="548"/>
      <c r="C25" s="548"/>
      <c r="D25" s="548"/>
      <c r="E25" s="548"/>
      <c r="F25" s="548"/>
      <c r="G25" s="548"/>
      <c r="H25" s="548"/>
    </row>
    <row r="26" spans="1:14" ht="13.5" thickBot="1" x14ac:dyDescent="0.25">
      <c r="A26" s="548"/>
      <c r="B26" s="548"/>
      <c r="C26" s="548"/>
      <c r="D26" s="548"/>
      <c r="E26" s="548"/>
      <c r="F26" s="548"/>
      <c r="G26" s="548"/>
      <c r="H26" s="548"/>
    </row>
    <row r="27" spans="1:14" ht="13.5" thickBot="1" x14ac:dyDescent="0.25">
      <c r="A27" s="1408" t="s">
        <v>68</v>
      </c>
      <c r="B27" s="1470" t="s">
        <v>69</v>
      </c>
      <c r="C27" s="1467" t="s">
        <v>70</v>
      </c>
      <c r="D27" s="1461" t="s">
        <v>71</v>
      </c>
      <c r="E27" s="1464" t="s">
        <v>76</v>
      </c>
      <c r="F27" s="1473" t="s">
        <v>72</v>
      </c>
      <c r="G27" s="1474"/>
      <c r="H27" s="1474"/>
      <c r="I27" s="1475"/>
      <c r="J27" s="1473" t="s">
        <v>73</v>
      </c>
      <c r="K27" s="1474"/>
      <c r="L27" s="1475"/>
    </row>
    <row r="28" spans="1:14" x14ac:dyDescent="0.2">
      <c r="A28" s="1409"/>
      <c r="B28" s="1471"/>
      <c r="C28" s="1468"/>
      <c r="D28" s="1462"/>
      <c r="E28" s="1465"/>
      <c r="F28" s="1476" t="s">
        <v>77</v>
      </c>
      <c r="G28" s="1462" t="s">
        <v>74</v>
      </c>
      <c r="H28" s="1462" t="s">
        <v>78</v>
      </c>
      <c r="I28" s="1459" t="s">
        <v>75</v>
      </c>
      <c r="J28" s="1409" t="s">
        <v>79</v>
      </c>
      <c r="K28" s="1462" t="s">
        <v>81</v>
      </c>
      <c r="L28" s="1459" t="s">
        <v>80</v>
      </c>
    </row>
    <row r="29" spans="1:14" ht="13.5" thickBot="1" x14ac:dyDescent="0.25">
      <c r="A29" s="1410"/>
      <c r="B29" s="1472"/>
      <c r="C29" s="1469"/>
      <c r="D29" s="1463"/>
      <c r="E29" s="1466"/>
      <c r="F29" s="1477"/>
      <c r="G29" s="1463"/>
      <c r="H29" s="1463"/>
      <c r="I29" s="1460"/>
      <c r="J29" s="1410"/>
      <c r="K29" s="1463"/>
      <c r="L29" s="1460"/>
    </row>
    <row r="30" spans="1:14" x14ac:dyDescent="0.2">
      <c r="A30" s="665">
        <f>F3</f>
        <v>1470</v>
      </c>
      <c r="B30" s="666">
        <v>40909</v>
      </c>
      <c r="C30" s="667">
        <v>41639</v>
      </c>
      <c r="D30" s="668">
        <f>C30-B30+1</f>
        <v>731</v>
      </c>
      <c r="E30" s="669">
        <f>(A30*D30)/365</f>
        <v>2944.027397260274</v>
      </c>
      <c r="F30" s="670">
        <v>30000</v>
      </c>
      <c r="G30" s="671">
        <f>F30</f>
        <v>30000</v>
      </c>
      <c r="H30" s="672">
        <v>0.32100000000000001</v>
      </c>
      <c r="I30" s="673">
        <f>G30*H30</f>
        <v>9630</v>
      </c>
      <c r="J30" s="673">
        <f>(F30+I30)/E30</f>
        <v>13.461151902621513</v>
      </c>
      <c r="K30" s="674">
        <f>E30</f>
        <v>2944.027397260274</v>
      </c>
      <c r="L30" s="675">
        <f>J30*K30</f>
        <v>39630</v>
      </c>
    </row>
    <row r="31" spans="1:14" ht="14.25" customHeight="1" x14ac:dyDescent="0.2">
      <c r="A31" s="341"/>
      <c r="B31" s="341"/>
      <c r="C31" s="342"/>
      <c r="D31" s="342"/>
      <c r="E31" s="342"/>
      <c r="F31" s="342"/>
      <c r="G31" s="342"/>
      <c r="H31" s="342"/>
    </row>
    <row r="32" spans="1:14" ht="14.25" customHeight="1" x14ac:dyDescent="0.2"/>
    <row r="34" spans="1:14" x14ac:dyDescent="0.2">
      <c r="B34" s="567"/>
      <c r="C34" s="567"/>
      <c r="D34" s="567"/>
      <c r="E34" s="567"/>
    </row>
    <row r="35" spans="1:14" ht="14.25" customHeight="1" x14ac:dyDescent="0.2">
      <c r="B35" s="1456"/>
      <c r="C35" s="1456"/>
      <c r="D35" s="1456"/>
      <c r="E35" s="1456"/>
    </row>
    <row r="36" spans="1:14" ht="14.25" customHeight="1" x14ac:dyDescent="0.2">
      <c r="C36" s="567"/>
    </row>
    <row r="37" spans="1:14" ht="32.25" customHeight="1" x14ac:dyDescent="0.25">
      <c r="A37" s="568" t="s">
        <v>379</v>
      </c>
      <c r="B37" s="1425" t="s">
        <v>596</v>
      </c>
      <c r="C37" s="1425"/>
      <c r="D37" s="1425"/>
      <c r="E37" s="1419" t="str">
        <f>A3</f>
        <v>contratado 11</v>
      </c>
      <c r="F37" s="1420"/>
      <c r="G37" s="1426" t="s">
        <v>608</v>
      </c>
      <c r="H37" s="1427"/>
    </row>
    <row r="38" spans="1:14" ht="26.25" x14ac:dyDescent="0.25">
      <c r="A38" s="571">
        <f>H59*E11</f>
        <v>0</v>
      </c>
      <c r="B38" s="572"/>
      <c r="C38" s="572"/>
      <c r="D38" s="569" t="s">
        <v>402</v>
      </c>
      <c r="E38" s="570">
        <f>'Solicitud para cumplimentar'!D3</f>
        <v>2016</v>
      </c>
      <c r="F38" s="572"/>
      <c r="G38" s="602" t="s">
        <v>609</v>
      </c>
      <c r="H38" s="603"/>
    </row>
    <row r="39" spans="1:14" ht="43.5" customHeight="1" x14ac:dyDescent="0.25">
      <c r="A39" s="574" t="s">
        <v>380</v>
      </c>
      <c r="B39" s="572"/>
      <c r="C39" s="572"/>
      <c r="D39" s="569"/>
      <c r="E39" s="570"/>
      <c r="F39" s="572"/>
      <c r="G39" s="575" t="s">
        <v>381</v>
      </c>
      <c r="H39" s="576">
        <f>'Planificación contratos'!D14</f>
        <v>9730.7769619475694</v>
      </c>
    </row>
    <row r="40" spans="1:14" ht="18" x14ac:dyDescent="0.25">
      <c r="A40" s="571">
        <f>A38+A64+A90+A116</f>
        <v>0</v>
      </c>
      <c r="B40" s="572"/>
      <c r="C40" s="572"/>
      <c r="D40" s="569"/>
      <c r="E40" s="570"/>
      <c r="F40" s="572"/>
      <c r="G40" s="577"/>
      <c r="H40" s="578"/>
      <c r="J40" s="579"/>
      <c r="K40" s="579"/>
      <c r="L40" s="579"/>
      <c r="M40" s="579"/>
      <c r="N40" s="579"/>
    </row>
    <row r="41" spans="1:14" ht="18" customHeight="1" x14ac:dyDescent="0.2">
      <c r="A41" s="580" t="s">
        <v>611</v>
      </c>
      <c r="B41" s="580" t="s">
        <v>612</v>
      </c>
      <c r="C41" s="581" t="s">
        <v>611</v>
      </c>
      <c r="D41" s="581" t="s">
        <v>612</v>
      </c>
      <c r="E41" s="581" t="s">
        <v>611</v>
      </c>
      <c r="F41" s="581" t="s">
        <v>612</v>
      </c>
      <c r="G41" s="581" t="s">
        <v>611</v>
      </c>
      <c r="H41" s="581" t="s">
        <v>612</v>
      </c>
    </row>
    <row r="42" spans="1:14" ht="18" customHeight="1" thickBot="1" x14ac:dyDescent="0.25">
      <c r="A42" s="604"/>
      <c r="B42" s="605"/>
      <c r="C42" s="605"/>
      <c r="D42" s="605"/>
      <c r="E42" s="605"/>
      <c r="F42" s="605"/>
      <c r="G42" s="605"/>
      <c r="H42" s="605"/>
    </row>
    <row r="43" spans="1:14" ht="16.5" customHeight="1" thickBot="1" x14ac:dyDescent="0.3">
      <c r="A43" s="1411" t="s">
        <v>474</v>
      </c>
      <c r="B43" s="1412"/>
      <c r="C43" s="1411" t="s">
        <v>475</v>
      </c>
      <c r="D43" s="1412"/>
      <c r="E43" s="1411" t="s">
        <v>476</v>
      </c>
      <c r="F43" s="1412"/>
      <c r="G43" s="1411" t="s">
        <v>477</v>
      </c>
      <c r="H43" s="1421"/>
      <c r="J43" s="582"/>
    </row>
    <row r="44" spans="1:14" s="579" customFormat="1" ht="33" customHeight="1" outlineLevel="1" thickBot="1" x14ac:dyDescent="0.25">
      <c r="A44" s="583" t="s">
        <v>478</v>
      </c>
      <c r="B44" s="583" t="s">
        <v>479</v>
      </c>
      <c r="C44" s="583" t="s">
        <v>478</v>
      </c>
      <c r="D44" s="583" t="s">
        <v>479</v>
      </c>
      <c r="E44" s="583" t="s">
        <v>478</v>
      </c>
      <c r="F44" s="583" t="s">
        <v>479</v>
      </c>
      <c r="G44" s="583" t="s">
        <v>478</v>
      </c>
      <c r="H44" s="583" t="s">
        <v>479</v>
      </c>
      <c r="J44" s="548"/>
      <c r="K44" s="548"/>
      <c r="L44" s="548"/>
      <c r="M44" s="548"/>
      <c r="N44" s="548"/>
    </row>
    <row r="45" spans="1:14" ht="13.5" outlineLevel="1" x14ac:dyDescent="0.2">
      <c r="A45" s="584" t="s">
        <v>480</v>
      </c>
      <c r="B45" s="606"/>
      <c r="C45" s="584" t="s">
        <v>480</v>
      </c>
      <c r="D45" s="606"/>
      <c r="E45" s="584" t="s">
        <v>480</v>
      </c>
      <c r="F45" s="606"/>
      <c r="G45" s="584" t="s">
        <v>480</v>
      </c>
      <c r="H45" s="607"/>
    </row>
    <row r="46" spans="1:14" ht="13.5" outlineLevel="1" x14ac:dyDescent="0.2">
      <c r="A46" s="584" t="s">
        <v>481</v>
      </c>
      <c r="B46" s="606"/>
      <c r="C46" s="584" t="s">
        <v>481</v>
      </c>
      <c r="D46" s="606"/>
      <c r="E46" s="584" t="s">
        <v>481</v>
      </c>
      <c r="F46" s="606"/>
      <c r="G46" s="584" t="s">
        <v>481</v>
      </c>
      <c r="H46" s="607"/>
    </row>
    <row r="47" spans="1:14" ht="12.75" customHeight="1" outlineLevel="1" x14ac:dyDescent="0.2">
      <c r="A47" s="584" t="s">
        <v>482</v>
      </c>
      <c r="B47" s="606"/>
      <c r="C47" s="584" t="s">
        <v>482</v>
      </c>
      <c r="D47" s="606"/>
      <c r="E47" s="584" t="s">
        <v>482</v>
      </c>
      <c r="F47" s="606"/>
      <c r="G47" s="584" t="s">
        <v>482</v>
      </c>
      <c r="H47" s="607"/>
      <c r="I47" s="582"/>
    </row>
    <row r="48" spans="1:14" ht="13.5" outlineLevel="1" x14ac:dyDescent="0.2">
      <c r="A48" s="584" t="s">
        <v>483</v>
      </c>
      <c r="B48" s="606"/>
      <c r="C48" s="584" t="s">
        <v>483</v>
      </c>
      <c r="D48" s="606"/>
      <c r="E48" s="584" t="s">
        <v>483</v>
      </c>
      <c r="F48" s="606"/>
      <c r="G48" s="584" t="s">
        <v>483</v>
      </c>
      <c r="H48" s="607"/>
    </row>
    <row r="49" spans="1:8" ht="14.25" customHeight="1" outlineLevel="1" x14ac:dyDescent="0.2">
      <c r="A49" s="584" t="s">
        <v>484</v>
      </c>
      <c r="B49" s="606"/>
      <c r="C49" s="584" t="s">
        <v>484</v>
      </c>
      <c r="D49" s="606"/>
      <c r="E49" s="584" t="s">
        <v>484</v>
      </c>
      <c r="F49" s="606"/>
      <c r="G49" s="584" t="s">
        <v>484</v>
      </c>
      <c r="H49" s="607"/>
    </row>
    <row r="50" spans="1:8" ht="13.5" outlineLevel="1" x14ac:dyDescent="0.2">
      <c r="A50" s="584" t="s">
        <v>485</v>
      </c>
      <c r="B50" s="606"/>
      <c r="C50" s="584" t="s">
        <v>485</v>
      </c>
      <c r="D50" s="606"/>
      <c r="E50" s="584" t="s">
        <v>485</v>
      </c>
      <c r="F50" s="606"/>
      <c r="G50" s="584" t="s">
        <v>485</v>
      </c>
      <c r="H50" s="607"/>
    </row>
    <row r="51" spans="1:8" ht="13.5" outlineLevel="1" x14ac:dyDescent="0.2">
      <c r="A51" s="584" t="s">
        <v>486</v>
      </c>
      <c r="B51" s="606"/>
      <c r="C51" s="584" t="s">
        <v>486</v>
      </c>
      <c r="D51" s="606"/>
      <c r="E51" s="584" t="s">
        <v>486</v>
      </c>
      <c r="F51" s="606"/>
      <c r="G51" s="584" t="s">
        <v>486</v>
      </c>
      <c r="H51" s="607"/>
    </row>
    <row r="52" spans="1:8" ht="13.5" outlineLevel="1" x14ac:dyDescent="0.2">
      <c r="A52" s="584" t="s">
        <v>487</v>
      </c>
      <c r="B52" s="606"/>
      <c r="C52" s="584" t="s">
        <v>487</v>
      </c>
      <c r="D52" s="606"/>
      <c r="E52" s="584" t="s">
        <v>487</v>
      </c>
      <c r="F52" s="606"/>
      <c r="G52" s="584" t="s">
        <v>487</v>
      </c>
      <c r="H52" s="607"/>
    </row>
    <row r="53" spans="1:8" ht="13.5" outlineLevel="1" x14ac:dyDescent="0.2">
      <c r="A53" s="584" t="s">
        <v>488</v>
      </c>
      <c r="B53" s="606"/>
      <c r="C53" s="584" t="s">
        <v>488</v>
      </c>
      <c r="D53" s="606"/>
      <c r="E53" s="584" t="s">
        <v>488</v>
      </c>
      <c r="F53" s="606"/>
      <c r="G53" s="584" t="s">
        <v>488</v>
      </c>
      <c r="H53" s="607"/>
    </row>
    <row r="54" spans="1:8" ht="13.5" outlineLevel="1" x14ac:dyDescent="0.2">
      <c r="A54" s="584" t="s">
        <v>489</v>
      </c>
      <c r="B54" s="606"/>
      <c r="C54" s="584" t="s">
        <v>489</v>
      </c>
      <c r="D54" s="606"/>
      <c r="E54" s="584" t="s">
        <v>489</v>
      </c>
      <c r="F54" s="606"/>
      <c r="G54" s="584" t="s">
        <v>489</v>
      </c>
      <c r="H54" s="607"/>
    </row>
    <row r="55" spans="1:8" ht="13.5" outlineLevel="1" x14ac:dyDescent="0.2">
      <c r="A55" s="584" t="s">
        <v>490</v>
      </c>
      <c r="B55" s="606"/>
      <c r="C55" s="584" t="s">
        <v>490</v>
      </c>
      <c r="D55" s="606"/>
      <c r="E55" s="584" t="s">
        <v>490</v>
      </c>
      <c r="F55" s="606"/>
      <c r="G55" s="584" t="s">
        <v>490</v>
      </c>
      <c r="H55" s="607"/>
    </row>
    <row r="56" spans="1:8" ht="13.5" outlineLevel="1" x14ac:dyDescent="0.2">
      <c r="A56" s="584" t="s">
        <v>491</v>
      </c>
      <c r="B56" s="606"/>
      <c r="C56" s="584" t="s">
        <v>491</v>
      </c>
      <c r="D56" s="606"/>
      <c r="E56" s="584" t="s">
        <v>491</v>
      </c>
      <c r="F56" s="606"/>
      <c r="G56" s="584" t="s">
        <v>491</v>
      </c>
      <c r="H56" s="607"/>
    </row>
    <row r="57" spans="1:8" ht="13.5" outlineLevel="1" x14ac:dyDescent="0.2">
      <c r="A57" s="584" t="s">
        <v>492</v>
      </c>
      <c r="B57" s="606"/>
      <c r="C57" s="584" t="s">
        <v>492</v>
      </c>
      <c r="D57" s="606"/>
      <c r="E57" s="584" t="s">
        <v>492</v>
      </c>
      <c r="F57" s="606"/>
      <c r="G57" s="584" t="s">
        <v>492</v>
      </c>
      <c r="H57" s="607"/>
    </row>
    <row r="58" spans="1:8" ht="14.25" thickBot="1" x14ac:dyDescent="0.3">
      <c r="A58" s="585" t="s">
        <v>493</v>
      </c>
      <c r="B58" s="586">
        <f>SUM(B45:B57)</f>
        <v>0</v>
      </c>
      <c r="C58" s="585" t="s">
        <v>493</v>
      </c>
      <c r="D58" s="586">
        <f>SUM(D45:D57)</f>
        <v>0</v>
      </c>
      <c r="E58" s="585" t="s">
        <v>493</v>
      </c>
      <c r="F58" s="586">
        <f>SUM(F45:F57)</f>
        <v>0</v>
      </c>
      <c r="G58" s="585" t="s">
        <v>493</v>
      </c>
      <c r="H58" s="587">
        <f>SUM(H45:H57)</f>
        <v>0</v>
      </c>
    </row>
    <row r="59" spans="1:8" ht="14.25" customHeight="1" thickBot="1" x14ac:dyDescent="0.3">
      <c r="A59" s="1435" t="s">
        <v>494</v>
      </c>
      <c r="B59" s="1436"/>
      <c r="C59" s="1436"/>
      <c r="D59" s="1436"/>
      <c r="E59" s="1436"/>
      <c r="F59" s="1436"/>
      <c r="G59" s="1437"/>
      <c r="H59" s="588">
        <f>IF((B58+D58+F58+H58)&gt;$F$3,"Demasiadas horas asignadas",(B58+D58+F58+H58))</f>
        <v>0</v>
      </c>
    </row>
    <row r="61" spans="1:8" ht="16.5" customHeight="1" x14ac:dyDescent="0.2"/>
    <row r="62" spans="1:8" x14ac:dyDescent="0.2">
      <c r="H62" s="589"/>
    </row>
    <row r="63" spans="1:8" ht="32.25" customHeight="1" x14ac:dyDescent="0.25">
      <c r="A63" s="568" t="s">
        <v>379</v>
      </c>
      <c r="B63" s="1425" t="s">
        <v>596</v>
      </c>
      <c r="C63" s="1425"/>
      <c r="D63" s="1425"/>
      <c r="E63" s="1419" t="str">
        <f>A3</f>
        <v>contratado 11</v>
      </c>
      <c r="F63" s="1420"/>
      <c r="G63" s="1426" t="s">
        <v>608</v>
      </c>
      <c r="H63" s="1427"/>
    </row>
    <row r="64" spans="1:8" ht="26.25" x14ac:dyDescent="0.25">
      <c r="A64" s="571">
        <f>H85*E11</f>
        <v>0</v>
      </c>
      <c r="B64" s="572"/>
      <c r="C64" s="572"/>
      <c r="D64" s="569" t="s">
        <v>402</v>
      </c>
      <c r="E64" s="570">
        <f>E38+1</f>
        <v>2017</v>
      </c>
      <c r="F64" s="572"/>
      <c r="G64" s="602" t="s">
        <v>609</v>
      </c>
      <c r="H64" s="603"/>
    </row>
    <row r="65" spans="1:8" ht="44.25" customHeight="1" x14ac:dyDescent="0.25">
      <c r="A65" s="574" t="s">
        <v>380</v>
      </c>
      <c r="B65" s="572"/>
      <c r="C65" s="572"/>
      <c r="D65" s="569"/>
      <c r="E65" s="570"/>
      <c r="F65" s="572"/>
      <c r="G65" s="575" t="s">
        <v>381</v>
      </c>
      <c r="H65" s="576">
        <f>'Planificación contratos'!D15</f>
        <v>1673.6606270415141</v>
      </c>
    </row>
    <row r="66" spans="1:8" ht="18" x14ac:dyDescent="0.25">
      <c r="A66" s="571">
        <f>$A$40</f>
        <v>0</v>
      </c>
      <c r="B66" s="572"/>
      <c r="C66" s="572"/>
      <c r="D66" s="569"/>
      <c r="E66" s="570"/>
      <c r="F66" s="572"/>
      <c r="G66" s="577"/>
      <c r="H66" s="578"/>
    </row>
    <row r="67" spans="1:8" ht="17.25" customHeight="1" x14ac:dyDescent="0.2">
      <c r="A67" s="590" t="s">
        <v>611</v>
      </c>
      <c r="B67" s="590" t="s">
        <v>612</v>
      </c>
      <c r="C67" s="553" t="s">
        <v>611</v>
      </c>
      <c r="D67" s="553" t="s">
        <v>612</v>
      </c>
      <c r="E67" s="553" t="s">
        <v>611</v>
      </c>
      <c r="F67" s="553" t="s">
        <v>612</v>
      </c>
      <c r="G67" s="553" t="s">
        <v>611</v>
      </c>
      <c r="H67" s="553" t="s">
        <v>612</v>
      </c>
    </row>
    <row r="68" spans="1:8" ht="17.25" customHeight="1" thickBot="1" x14ac:dyDescent="0.25">
      <c r="A68" s="604"/>
      <c r="B68" s="605"/>
      <c r="C68" s="605"/>
      <c r="D68" s="605"/>
      <c r="E68" s="605"/>
      <c r="F68" s="605"/>
      <c r="G68" s="605"/>
      <c r="H68" s="605"/>
    </row>
    <row r="69" spans="1:8" ht="16.5" thickBot="1" x14ac:dyDescent="0.3">
      <c r="A69" s="1411" t="s">
        <v>474</v>
      </c>
      <c r="B69" s="1412"/>
      <c r="C69" s="1411" t="s">
        <v>475</v>
      </c>
      <c r="D69" s="1412"/>
      <c r="E69" s="1411" t="s">
        <v>476</v>
      </c>
      <c r="F69" s="1412"/>
      <c r="G69" s="1411" t="s">
        <v>477</v>
      </c>
      <c r="H69" s="1421"/>
    </row>
    <row r="70" spans="1:8" ht="13.5" outlineLevel="1" thickBot="1" x14ac:dyDescent="0.25">
      <c r="A70" s="583" t="s">
        <v>478</v>
      </c>
      <c r="B70" s="583" t="s">
        <v>479</v>
      </c>
      <c r="C70" s="583" t="s">
        <v>478</v>
      </c>
      <c r="D70" s="583" t="s">
        <v>479</v>
      </c>
      <c r="E70" s="583" t="s">
        <v>478</v>
      </c>
      <c r="F70" s="583" t="s">
        <v>479</v>
      </c>
      <c r="G70" s="583" t="s">
        <v>478</v>
      </c>
      <c r="H70" s="583" t="s">
        <v>479</v>
      </c>
    </row>
    <row r="71" spans="1:8" ht="13.5" outlineLevel="1" x14ac:dyDescent="0.2">
      <c r="A71" s="584" t="s">
        <v>480</v>
      </c>
      <c r="B71" s="606"/>
      <c r="C71" s="584" t="s">
        <v>480</v>
      </c>
      <c r="D71" s="606"/>
      <c r="E71" s="584" t="s">
        <v>480</v>
      </c>
      <c r="F71" s="606"/>
      <c r="G71" s="584" t="s">
        <v>480</v>
      </c>
      <c r="H71" s="607"/>
    </row>
    <row r="72" spans="1:8" ht="13.5" outlineLevel="1" x14ac:dyDescent="0.2">
      <c r="A72" s="584" t="s">
        <v>481</v>
      </c>
      <c r="B72" s="606"/>
      <c r="C72" s="584" t="s">
        <v>481</v>
      </c>
      <c r="D72" s="606"/>
      <c r="E72" s="584" t="s">
        <v>481</v>
      </c>
      <c r="F72" s="606"/>
      <c r="G72" s="584" t="s">
        <v>481</v>
      </c>
      <c r="H72" s="607"/>
    </row>
    <row r="73" spans="1:8" ht="13.5" outlineLevel="1" x14ac:dyDescent="0.2">
      <c r="A73" s="584" t="s">
        <v>482</v>
      </c>
      <c r="B73" s="606"/>
      <c r="C73" s="584" t="s">
        <v>482</v>
      </c>
      <c r="D73" s="606"/>
      <c r="E73" s="584" t="s">
        <v>482</v>
      </c>
      <c r="F73" s="606"/>
      <c r="G73" s="584" t="s">
        <v>482</v>
      </c>
      <c r="H73" s="607"/>
    </row>
    <row r="74" spans="1:8" ht="13.5" outlineLevel="1" x14ac:dyDescent="0.2">
      <c r="A74" s="584" t="s">
        <v>483</v>
      </c>
      <c r="B74" s="606"/>
      <c r="C74" s="584" t="s">
        <v>483</v>
      </c>
      <c r="D74" s="606"/>
      <c r="E74" s="584" t="s">
        <v>483</v>
      </c>
      <c r="F74" s="606"/>
      <c r="G74" s="584" t="s">
        <v>483</v>
      </c>
      <c r="H74" s="607"/>
    </row>
    <row r="75" spans="1:8" ht="13.5" outlineLevel="1" x14ac:dyDescent="0.2">
      <c r="A75" s="584" t="s">
        <v>484</v>
      </c>
      <c r="B75" s="606"/>
      <c r="C75" s="584" t="s">
        <v>484</v>
      </c>
      <c r="D75" s="606"/>
      <c r="E75" s="584" t="s">
        <v>484</v>
      </c>
      <c r="F75" s="606"/>
      <c r="G75" s="584" t="s">
        <v>484</v>
      </c>
      <c r="H75" s="607"/>
    </row>
    <row r="76" spans="1:8" ht="13.5" outlineLevel="1" x14ac:dyDescent="0.2">
      <c r="A76" s="584" t="s">
        <v>485</v>
      </c>
      <c r="B76" s="606"/>
      <c r="C76" s="584" t="s">
        <v>485</v>
      </c>
      <c r="D76" s="606"/>
      <c r="E76" s="584" t="s">
        <v>485</v>
      </c>
      <c r="F76" s="606"/>
      <c r="G76" s="584" t="s">
        <v>485</v>
      </c>
      <c r="H76" s="607"/>
    </row>
    <row r="77" spans="1:8" ht="13.5" outlineLevel="1" x14ac:dyDescent="0.2">
      <c r="A77" s="584" t="s">
        <v>486</v>
      </c>
      <c r="B77" s="606"/>
      <c r="C77" s="584" t="s">
        <v>486</v>
      </c>
      <c r="D77" s="606"/>
      <c r="E77" s="584" t="s">
        <v>486</v>
      </c>
      <c r="F77" s="606"/>
      <c r="G77" s="584" t="s">
        <v>486</v>
      </c>
      <c r="H77" s="607"/>
    </row>
    <row r="78" spans="1:8" ht="13.5" outlineLevel="1" x14ac:dyDescent="0.2">
      <c r="A78" s="584" t="s">
        <v>487</v>
      </c>
      <c r="B78" s="606"/>
      <c r="C78" s="584" t="s">
        <v>487</v>
      </c>
      <c r="D78" s="606"/>
      <c r="E78" s="584" t="s">
        <v>487</v>
      </c>
      <c r="F78" s="606"/>
      <c r="G78" s="584" t="s">
        <v>487</v>
      </c>
      <c r="H78" s="607"/>
    </row>
    <row r="79" spans="1:8" ht="13.5" outlineLevel="1" x14ac:dyDescent="0.2">
      <c r="A79" s="584" t="s">
        <v>488</v>
      </c>
      <c r="B79" s="606"/>
      <c r="C79" s="584" t="s">
        <v>488</v>
      </c>
      <c r="D79" s="606"/>
      <c r="E79" s="584" t="s">
        <v>488</v>
      </c>
      <c r="F79" s="606"/>
      <c r="G79" s="584" t="s">
        <v>488</v>
      </c>
      <c r="H79" s="607"/>
    </row>
    <row r="80" spans="1:8" ht="13.5" outlineLevel="1" x14ac:dyDescent="0.2">
      <c r="A80" s="584" t="s">
        <v>489</v>
      </c>
      <c r="B80" s="606"/>
      <c r="C80" s="584" t="s">
        <v>489</v>
      </c>
      <c r="D80" s="606"/>
      <c r="E80" s="584" t="s">
        <v>489</v>
      </c>
      <c r="F80" s="606"/>
      <c r="G80" s="584" t="s">
        <v>489</v>
      </c>
      <c r="H80" s="607"/>
    </row>
    <row r="81" spans="1:8" ht="13.5" outlineLevel="1" x14ac:dyDescent="0.2">
      <c r="A81" s="584" t="s">
        <v>490</v>
      </c>
      <c r="B81" s="606"/>
      <c r="C81" s="584" t="s">
        <v>490</v>
      </c>
      <c r="D81" s="606"/>
      <c r="E81" s="584" t="s">
        <v>490</v>
      </c>
      <c r="F81" s="606"/>
      <c r="G81" s="584" t="s">
        <v>490</v>
      </c>
      <c r="H81" s="607"/>
    </row>
    <row r="82" spans="1:8" ht="13.5" outlineLevel="1" x14ac:dyDescent="0.2">
      <c r="A82" s="584" t="s">
        <v>491</v>
      </c>
      <c r="B82" s="606"/>
      <c r="C82" s="584" t="s">
        <v>491</v>
      </c>
      <c r="D82" s="606"/>
      <c r="E82" s="584" t="s">
        <v>491</v>
      </c>
      <c r="F82" s="606"/>
      <c r="G82" s="584" t="s">
        <v>491</v>
      </c>
      <c r="H82" s="607"/>
    </row>
    <row r="83" spans="1:8" ht="13.5" outlineLevel="1" x14ac:dyDescent="0.2">
      <c r="A83" s="584" t="s">
        <v>492</v>
      </c>
      <c r="B83" s="606"/>
      <c r="C83" s="584" t="s">
        <v>492</v>
      </c>
      <c r="D83" s="606"/>
      <c r="E83" s="584" t="s">
        <v>492</v>
      </c>
      <c r="F83" s="606"/>
      <c r="G83" s="584" t="s">
        <v>492</v>
      </c>
      <c r="H83" s="607"/>
    </row>
    <row r="84" spans="1:8" ht="14.25" thickBot="1" x14ac:dyDescent="0.3">
      <c r="A84" s="585" t="s">
        <v>493</v>
      </c>
      <c r="B84" s="586">
        <f>SUM(B71:B83)</f>
        <v>0</v>
      </c>
      <c r="C84" s="585" t="s">
        <v>493</v>
      </c>
      <c r="D84" s="586">
        <f>SUM(D71:D83)</f>
        <v>0</v>
      </c>
      <c r="E84" s="585" t="s">
        <v>493</v>
      </c>
      <c r="F84" s="586">
        <f>SUM(F71:F83)</f>
        <v>0</v>
      </c>
      <c r="G84" s="585" t="s">
        <v>493</v>
      </c>
      <c r="H84" s="587">
        <f>SUM(H71:H83)</f>
        <v>0</v>
      </c>
    </row>
    <row r="85" spans="1:8" ht="14.25" thickBot="1" x14ac:dyDescent="0.3">
      <c r="A85" s="1435" t="s">
        <v>494</v>
      </c>
      <c r="B85" s="1436"/>
      <c r="C85" s="1436"/>
      <c r="D85" s="1436"/>
      <c r="E85" s="1436"/>
      <c r="F85" s="1436"/>
      <c r="G85" s="1437"/>
      <c r="H85" s="588">
        <f>IF((B84+D84+F84+H84)&gt;$F$3,"Demasiadas horas asignadas",(B84+D84+F84+H84))</f>
        <v>0</v>
      </c>
    </row>
    <row r="89" spans="1:8" ht="32.25" customHeight="1" x14ac:dyDescent="0.25">
      <c r="A89" s="568" t="s">
        <v>379</v>
      </c>
      <c r="B89" s="1425" t="s">
        <v>596</v>
      </c>
      <c r="C89" s="1425"/>
      <c r="D89" s="1425"/>
      <c r="E89" s="1419" t="str">
        <f>A3</f>
        <v>contratado 11</v>
      </c>
      <c r="F89" s="1420"/>
      <c r="G89" s="1426" t="s">
        <v>608</v>
      </c>
      <c r="H89" s="1427"/>
    </row>
    <row r="90" spans="1:8" ht="26.25" x14ac:dyDescent="0.25">
      <c r="A90" s="571">
        <f>H111*E11</f>
        <v>0</v>
      </c>
      <c r="B90" s="572"/>
      <c r="C90" s="572"/>
      <c r="D90" s="569" t="s">
        <v>402</v>
      </c>
      <c r="E90" s="570">
        <f>E64+1</f>
        <v>2018</v>
      </c>
      <c r="F90" s="572"/>
      <c r="G90" s="602" t="s">
        <v>609</v>
      </c>
      <c r="H90" s="603"/>
    </row>
    <row r="91" spans="1:8" ht="44.25" customHeight="1" x14ac:dyDescent="0.25">
      <c r="A91" s="574" t="s">
        <v>380</v>
      </c>
      <c r="B91" s="572"/>
      <c r="C91" s="572"/>
      <c r="D91" s="569"/>
      <c r="E91" s="570"/>
      <c r="F91" s="572"/>
      <c r="G91" s="575" t="s">
        <v>381</v>
      </c>
      <c r="H91" s="576">
        <f>'Planificación contratos'!D16</f>
        <v>23192.330885842708</v>
      </c>
    </row>
    <row r="92" spans="1:8" ht="18" x14ac:dyDescent="0.25">
      <c r="A92" s="571">
        <f>$A$40</f>
        <v>0</v>
      </c>
      <c r="B92" s="572"/>
      <c r="C92" s="572"/>
      <c r="D92" s="569"/>
      <c r="E92" s="570"/>
      <c r="F92" s="572"/>
      <c r="G92" s="577"/>
      <c r="H92" s="578"/>
    </row>
    <row r="93" spans="1:8" ht="16.5" customHeight="1" x14ac:dyDescent="0.2">
      <c r="A93" s="590" t="s">
        <v>611</v>
      </c>
      <c r="B93" s="590" t="s">
        <v>612</v>
      </c>
      <c r="C93" s="553" t="s">
        <v>611</v>
      </c>
      <c r="D93" s="553" t="s">
        <v>612</v>
      </c>
      <c r="E93" s="553" t="s">
        <v>611</v>
      </c>
      <c r="F93" s="553" t="s">
        <v>612</v>
      </c>
      <c r="G93" s="553" t="s">
        <v>611</v>
      </c>
      <c r="H93" s="553" t="s">
        <v>612</v>
      </c>
    </row>
    <row r="94" spans="1:8" ht="16.5" customHeight="1" thickBot="1" x14ac:dyDescent="0.25">
      <c r="A94" s="604"/>
      <c r="B94" s="605"/>
      <c r="C94" s="605"/>
      <c r="D94" s="605"/>
      <c r="E94" s="605"/>
      <c r="F94" s="605"/>
      <c r="G94" s="605"/>
      <c r="H94" s="605"/>
    </row>
    <row r="95" spans="1:8" ht="16.5" thickBot="1" x14ac:dyDescent="0.3">
      <c r="A95" s="1411" t="s">
        <v>474</v>
      </c>
      <c r="B95" s="1412"/>
      <c r="C95" s="1411" t="s">
        <v>475</v>
      </c>
      <c r="D95" s="1412"/>
      <c r="E95" s="1411" t="s">
        <v>476</v>
      </c>
      <c r="F95" s="1412"/>
      <c r="G95" s="1411" t="s">
        <v>477</v>
      </c>
      <c r="H95" s="1421"/>
    </row>
    <row r="96" spans="1:8" ht="13.5" customHeight="1" outlineLevel="1" thickBot="1" x14ac:dyDescent="0.25">
      <c r="A96" s="583" t="s">
        <v>478</v>
      </c>
      <c r="B96" s="583" t="s">
        <v>479</v>
      </c>
      <c r="C96" s="583" t="s">
        <v>478</v>
      </c>
      <c r="D96" s="583" t="s">
        <v>479</v>
      </c>
      <c r="E96" s="583" t="s">
        <v>478</v>
      </c>
      <c r="F96" s="583" t="s">
        <v>479</v>
      </c>
      <c r="G96" s="583" t="s">
        <v>478</v>
      </c>
      <c r="H96" s="583" t="s">
        <v>479</v>
      </c>
    </row>
    <row r="97" spans="1:8" ht="13.5" customHeight="1" outlineLevel="1" x14ac:dyDescent="0.2">
      <c r="A97" s="584" t="s">
        <v>480</v>
      </c>
      <c r="B97" s="606"/>
      <c r="C97" s="584" t="s">
        <v>480</v>
      </c>
      <c r="D97" s="606"/>
      <c r="E97" s="584" t="s">
        <v>480</v>
      </c>
      <c r="F97" s="606"/>
      <c r="G97" s="584" t="s">
        <v>480</v>
      </c>
      <c r="H97" s="607"/>
    </row>
    <row r="98" spans="1:8" ht="13.5" customHeight="1" outlineLevel="1" x14ac:dyDescent="0.2">
      <c r="A98" s="584" t="s">
        <v>481</v>
      </c>
      <c r="B98" s="606"/>
      <c r="C98" s="584" t="s">
        <v>481</v>
      </c>
      <c r="D98" s="606"/>
      <c r="E98" s="584" t="s">
        <v>481</v>
      </c>
      <c r="F98" s="606"/>
      <c r="G98" s="584" t="s">
        <v>481</v>
      </c>
      <c r="H98" s="607"/>
    </row>
    <row r="99" spans="1:8" ht="13.5" customHeight="1" outlineLevel="1" x14ac:dyDescent="0.2">
      <c r="A99" s="584" t="s">
        <v>482</v>
      </c>
      <c r="B99" s="606"/>
      <c r="C99" s="584" t="s">
        <v>482</v>
      </c>
      <c r="D99" s="606"/>
      <c r="E99" s="584" t="s">
        <v>482</v>
      </c>
      <c r="F99" s="606"/>
      <c r="G99" s="584" t="s">
        <v>482</v>
      </c>
      <c r="H99" s="607"/>
    </row>
    <row r="100" spans="1:8" ht="13.5" customHeight="1" outlineLevel="1" x14ac:dyDescent="0.2">
      <c r="A100" s="584" t="s">
        <v>483</v>
      </c>
      <c r="B100" s="606"/>
      <c r="C100" s="584" t="s">
        <v>483</v>
      </c>
      <c r="D100" s="606"/>
      <c r="E100" s="584" t="s">
        <v>483</v>
      </c>
      <c r="F100" s="606"/>
      <c r="G100" s="584" t="s">
        <v>483</v>
      </c>
      <c r="H100" s="607"/>
    </row>
    <row r="101" spans="1:8" ht="13.5" customHeight="1" outlineLevel="1" x14ac:dyDescent="0.2">
      <c r="A101" s="584" t="s">
        <v>484</v>
      </c>
      <c r="B101" s="606"/>
      <c r="C101" s="584" t="s">
        <v>484</v>
      </c>
      <c r="D101" s="606"/>
      <c r="E101" s="584" t="s">
        <v>484</v>
      </c>
      <c r="F101" s="606"/>
      <c r="G101" s="584" t="s">
        <v>484</v>
      </c>
      <c r="H101" s="607"/>
    </row>
    <row r="102" spans="1:8" ht="13.5" customHeight="1" outlineLevel="1" x14ac:dyDescent="0.2">
      <c r="A102" s="584" t="s">
        <v>485</v>
      </c>
      <c r="B102" s="606"/>
      <c r="C102" s="584" t="s">
        <v>485</v>
      </c>
      <c r="D102" s="606"/>
      <c r="E102" s="584" t="s">
        <v>485</v>
      </c>
      <c r="F102" s="606"/>
      <c r="G102" s="584" t="s">
        <v>485</v>
      </c>
      <c r="H102" s="607"/>
    </row>
    <row r="103" spans="1:8" ht="13.5" customHeight="1" outlineLevel="1" x14ac:dyDescent="0.2">
      <c r="A103" s="584" t="s">
        <v>486</v>
      </c>
      <c r="B103" s="606"/>
      <c r="C103" s="584" t="s">
        <v>486</v>
      </c>
      <c r="D103" s="606"/>
      <c r="E103" s="584" t="s">
        <v>486</v>
      </c>
      <c r="F103" s="606"/>
      <c r="G103" s="584" t="s">
        <v>486</v>
      </c>
      <c r="H103" s="607"/>
    </row>
    <row r="104" spans="1:8" ht="13.5" customHeight="1" outlineLevel="1" x14ac:dyDescent="0.2">
      <c r="A104" s="584" t="s">
        <v>487</v>
      </c>
      <c r="B104" s="606"/>
      <c r="C104" s="584" t="s">
        <v>487</v>
      </c>
      <c r="D104" s="606"/>
      <c r="E104" s="584" t="s">
        <v>487</v>
      </c>
      <c r="F104" s="606"/>
      <c r="G104" s="584" t="s">
        <v>487</v>
      </c>
      <c r="H104" s="607"/>
    </row>
    <row r="105" spans="1:8" ht="13.5" customHeight="1" outlineLevel="1" x14ac:dyDescent="0.2">
      <c r="A105" s="584" t="s">
        <v>488</v>
      </c>
      <c r="B105" s="606"/>
      <c r="C105" s="584" t="s">
        <v>488</v>
      </c>
      <c r="D105" s="606"/>
      <c r="E105" s="584" t="s">
        <v>488</v>
      </c>
      <c r="F105" s="606"/>
      <c r="G105" s="584" t="s">
        <v>488</v>
      </c>
      <c r="H105" s="607"/>
    </row>
    <row r="106" spans="1:8" ht="13.5" customHeight="1" outlineLevel="1" x14ac:dyDescent="0.2">
      <c r="A106" s="584" t="s">
        <v>489</v>
      </c>
      <c r="B106" s="606"/>
      <c r="C106" s="584" t="s">
        <v>489</v>
      </c>
      <c r="D106" s="606"/>
      <c r="E106" s="584" t="s">
        <v>489</v>
      </c>
      <c r="F106" s="606"/>
      <c r="G106" s="584" t="s">
        <v>489</v>
      </c>
      <c r="H106" s="607"/>
    </row>
    <row r="107" spans="1:8" ht="13.5" customHeight="1" outlineLevel="1" x14ac:dyDescent="0.2">
      <c r="A107" s="584" t="s">
        <v>490</v>
      </c>
      <c r="B107" s="606"/>
      <c r="C107" s="584" t="s">
        <v>490</v>
      </c>
      <c r="D107" s="606"/>
      <c r="E107" s="584" t="s">
        <v>490</v>
      </c>
      <c r="F107" s="606"/>
      <c r="G107" s="584" t="s">
        <v>490</v>
      </c>
      <c r="H107" s="607"/>
    </row>
    <row r="108" spans="1:8" ht="13.5" customHeight="1" outlineLevel="1" x14ac:dyDescent="0.2">
      <c r="A108" s="584" t="s">
        <v>491</v>
      </c>
      <c r="B108" s="606"/>
      <c r="C108" s="584" t="s">
        <v>491</v>
      </c>
      <c r="D108" s="606"/>
      <c r="E108" s="584" t="s">
        <v>491</v>
      </c>
      <c r="F108" s="606"/>
      <c r="G108" s="584" t="s">
        <v>491</v>
      </c>
      <c r="H108" s="607"/>
    </row>
    <row r="109" spans="1:8" ht="13.5" customHeight="1" outlineLevel="1" x14ac:dyDescent="0.2">
      <c r="A109" s="584" t="s">
        <v>492</v>
      </c>
      <c r="B109" s="606"/>
      <c r="C109" s="584" t="s">
        <v>492</v>
      </c>
      <c r="D109" s="606"/>
      <c r="E109" s="584" t="s">
        <v>492</v>
      </c>
      <c r="F109" s="606"/>
      <c r="G109" s="584" t="s">
        <v>492</v>
      </c>
      <c r="H109" s="607"/>
    </row>
    <row r="110" spans="1:8" ht="14.25" thickBot="1" x14ac:dyDescent="0.3">
      <c r="A110" s="585" t="s">
        <v>493</v>
      </c>
      <c r="B110" s="586">
        <f>SUM(B97:B109)</f>
        <v>0</v>
      </c>
      <c r="C110" s="585" t="s">
        <v>493</v>
      </c>
      <c r="D110" s="586">
        <f>SUM(D97:D109)</f>
        <v>0</v>
      </c>
      <c r="E110" s="585" t="s">
        <v>493</v>
      </c>
      <c r="F110" s="586">
        <f>SUM(F97:F109)</f>
        <v>0</v>
      </c>
      <c r="G110" s="585" t="s">
        <v>493</v>
      </c>
      <c r="H110" s="587">
        <f>SUM(H97:H109)</f>
        <v>0</v>
      </c>
    </row>
    <row r="111" spans="1:8" ht="14.25" thickBot="1" x14ac:dyDescent="0.3">
      <c r="A111" s="1435" t="s">
        <v>494</v>
      </c>
      <c r="B111" s="1436"/>
      <c r="C111" s="1436"/>
      <c r="D111" s="1436"/>
      <c r="E111" s="1436"/>
      <c r="F111" s="1436"/>
      <c r="G111" s="1437"/>
      <c r="H111" s="588">
        <f>IF((B110+D110+F110+H110)&gt;$F$3,"Demasiadas horas asignadas",(B110+D110+F110+H110))</f>
        <v>0</v>
      </c>
    </row>
    <row r="115" spans="1:8" ht="32.25" customHeight="1" x14ac:dyDescent="0.25">
      <c r="A115" s="568" t="s">
        <v>379</v>
      </c>
      <c r="B115" s="1425" t="s">
        <v>596</v>
      </c>
      <c r="C115" s="1425"/>
      <c r="D115" s="1425"/>
      <c r="E115" s="1419" t="str">
        <f>A3</f>
        <v>contratado 11</v>
      </c>
      <c r="F115" s="1420"/>
      <c r="G115" s="1426" t="s">
        <v>608</v>
      </c>
      <c r="H115" s="1427"/>
    </row>
    <row r="116" spans="1:8" ht="26.25" x14ac:dyDescent="0.25">
      <c r="A116" s="571">
        <f>H137*E11</f>
        <v>0</v>
      </c>
      <c r="B116" s="572"/>
      <c r="C116" s="572"/>
      <c r="D116" s="569" t="s">
        <v>402</v>
      </c>
      <c r="E116" s="570">
        <f>E90+1</f>
        <v>2019</v>
      </c>
      <c r="F116" s="570"/>
      <c r="G116" s="602" t="s">
        <v>609</v>
      </c>
      <c r="H116" s="603"/>
    </row>
    <row r="117" spans="1:8" ht="44.25" customHeight="1" x14ac:dyDescent="0.25">
      <c r="A117" s="574" t="s">
        <v>380</v>
      </c>
      <c r="B117" s="572"/>
      <c r="C117" s="572"/>
      <c r="D117" s="569"/>
      <c r="E117" s="570"/>
      <c r="F117" s="570"/>
      <c r="G117" s="575" t="s">
        <v>381</v>
      </c>
      <c r="H117" s="576">
        <f>'Planificación contratos'!D17</f>
        <v>20923.107847790277</v>
      </c>
    </row>
    <row r="118" spans="1:8" ht="18" x14ac:dyDescent="0.25">
      <c r="A118" s="571">
        <f>$A$40</f>
        <v>0</v>
      </c>
      <c r="B118" s="572"/>
      <c r="C118" s="572"/>
      <c r="D118" s="569"/>
      <c r="E118" s="570"/>
      <c r="F118" s="570"/>
      <c r="G118" s="577"/>
      <c r="H118" s="578"/>
    </row>
    <row r="119" spans="1:8" ht="16.5" customHeight="1" x14ac:dyDescent="0.2">
      <c r="A119" s="590" t="s">
        <v>611</v>
      </c>
      <c r="B119" s="590" t="s">
        <v>612</v>
      </c>
      <c r="C119" s="553" t="s">
        <v>611</v>
      </c>
      <c r="D119" s="553" t="s">
        <v>612</v>
      </c>
      <c r="E119" s="553" t="s">
        <v>611</v>
      </c>
      <c r="F119" s="553" t="s">
        <v>612</v>
      </c>
      <c r="G119" s="553" t="s">
        <v>611</v>
      </c>
      <c r="H119" s="553" t="s">
        <v>612</v>
      </c>
    </row>
    <row r="120" spans="1:8" ht="16.5" customHeight="1" thickBot="1" x14ac:dyDescent="0.25">
      <c r="A120" s="604"/>
      <c r="B120" s="605"/>
      <c r="C120" s="605"/>
      <c r="D120" s="605"/>
      <c r="E120" s="605"/>
      <c r="F120" s="605"/>
      <c r="G120" s="605"/>
      <c r="H120" s="605"/>
    </row>
    <row r="121" spans="1:8" ht="16.5" thickBot="1" x14ac:dyDescent="0.3">
      <c r="A121" s="1411" t="s">
        <v>474</v>
      </c>
      <c r="B121" s="1412"/>
      <c r="C121" s="1411" t="s">
        <v>475</v>
      </c>
      <c r="D121" s="1412"/>
      <c r="E121" s="1411" t="s">
        <v>476</v>
      </c>
      <c r="F121" s="1412"/>
      <c r="G121" s="1411" t="s">
        <v>477</v>
      </c>
      <c r="H121" s="1421"/>
    </row>
    <row r="122" spans="1:8" ht="13.5" outlineLevel="1" thickBot="1" x14ac:dyDescent="0.25">
      <c r="A122" s="583" t="s">
        <v>478</v>
      </c>
      <c r="B122" s="583" t="s">
        <v>479</v>
      </c>
      <c r="C122" s="583" t="s">
        <v>478</v>
      </c>
      <c r="D122" s="583" t="s">
        <v>479</v>
      </c>
      <c r="E122" s="583" t="s">
        <v>478</v>
      </c>
      <c r="F122" s="583" t="s">
        <v>479</v>
      </c>
      <c r="G122" s="583" t="s">
        <v>478</v>
      </c>
      <c r="H122" s="583" t="s">
        <v>479</v>
      </c>
    </row>
    <row r="123" spans="1:8" ht="13.5" outlineLevel="1" x14ac:dyDescent="0.2">
      <c r="A123" s="584" t="s">
        <v>480</v>
      </c>
      <c r="B123" s="606"/>
      <c r="C123" s="584" t="s">
        <v>480</v>
      </c>
      <c r="D123" s="606"/>
      <c r="E123" s="584" t="s">
        <v>480</v>
      </c>
      <c r="F123" s="606"/>
      <c r="G123" s="584" t="s">
        <v>480</v>
      </c>
      <c r="H123" s="607"/>
    </row>
    <row r="124" spans="1:8" ht="13.5" outlineLevel="1" x14ac:dyDescent="0.2">
      <c r="A124" s="584" t="s">
        <v>481</v>
      </c>
      <c r="B124" s="606"/>
      <c r="C124" s="584" t="s">
        <v>481</v>
      </c>
      <c r="D124" s="606"/>
      <c r="E124" s="584" t="s">
        <v>481</v>
      </c>
      <c r="F124" s="606"/>
      <c r="G124" s="584" t="s">
        <v>481</v>
      </c>
      <c r="H124" s="607"/>
    </row>
    <row r="125" spans="1:8" ht="13.5" outlineLevel="1" x14ac:dyDescent="0.2">
      <c r="A125" s="584" t="s">
        <v>482</v>
      </c>
      <c r="B125" s="606"/>
      <c r="C125" s="584" t="s">
        <v>482</v>
      </c>
      <c r="D125" s="606"/>
      <c r="E125" s="584" t="s">
        <v>482</v>
      </c>
      <c r="F125" s="606"/>
      <c r="G125" s="584" t="s">
        <v>482</v>
      </c>
      <c r="H125" s="607"/>
    </row>
    <row r="126" spans="1:8" ht="13.5" outlineLevel="1" x14ac:dyDescent="0.2">
      <c r="A126" s="584" t="s">
        <v>483</v>
      </c>
      <c r="B126" s="606"/>
      <c r="C126" s="584" t="s">
        <v>483</v>
      </c>
      <c r="D126" s="606"/>
      <c r="E126" s="584" t="s">
        <v>483</v>
      </c>
      <c r="F126" s="606"/>
      <c r="G126" s="584" t="s">
        <v>483</v>
      </c>
      <c r="H126" s="607"/>
    </row>
    <row r="127" spans="1:8" ht="13.5" outlineLevel="1" x14ac:dyDescent="0.2">
      <c r="A127" s="584" t="s">
        <v>484</v>
      </c>
      <c r="B127" s="606"/>
      <c r="C127" s="584" t="s">
        <v>484</v>
      </c>
      <c r="D127" s="606"/>
      <c r="E127" s="584" t="s">
        <v>484</v>
      </c>
      <c r="F127" s="606"/>
      <c r="G127" s="584" t="s">
        <v>484</v>
      </c>
      <c r="H127" s="607"/>
    </row>
    <row r="128" spans="1:8" ht="13.5" outlineLevel="1" x14ac:dyDescent="0.2">
      <c r="A128" s="584" t="s">
        <v>485</v>
      </c>
      <c r="B128" s="606"/>
      <c r="C128" s="584" t="s">
        <v>485</v>
      </c>
      <c r="D128" s="606"/>
      <c r="E128" s="584" t="s">
        <v>485</v>
      </c>
      <c r="F128" s="606"/>
      <c r="G128" s="584" t="s">
        <v>485</v>
      </c>
      <c r="H128" s="607"/>
    </row>
    <row r="129" spans="1:8" ht="13.5" outlineLevel="1" x14ac:dyDescent="0.2">
      <c r="A129" s="584" t="s">
        <v>486</v>
      </c>
      <c r="B129" s="606"/>
      <c r="C129" s="584" t="s">
        <v>486</v>
      </c>
      <c r="D129" s="606"/>
      <c r="E129" s="584" t="s">
        <v>486</v>
      </c>
      <c r="F129" s="606"/>
      <c r="G129" s="584" t="s">
        <v>486</v>
      </c>
      <c r="H129" s="607"/>
    </row>
    <row r="130" spans="1:8" ht="13.5" outlineLevel="1" x14ac:dyDescent="0.2">
      <c r="A130" s="584" t="s">
        <v>487</v>
      </c>
      <c r="B130" s="606"/>
      <c r="C130" s="584" t="s">
        <v>487</v>
      </c>
      <c r="D130" s="606"/>
      <c r="E130" s="584" t="s">
        <v>487</v>
      </c>
      <c r="F130" s="606"/>
      <c r="G130" s="584" t="s">
        <v>487</v>
      </c>
      <c r="H130" s="607"/>
    </row>
    <row r="131" spans="1:8" ht="13.5" outlineLevel="1" x14ac:dyDescent="0.2">
      <c r="A131" s="584" t="s">
        <v>488</v>
      </c>
      <c r="B131" s="606"/>
      <c r="C131" s="584" t="s">
        <v>488</v>
      </c>
      <c r="D131" s="606"/>
      <c r="E131" s="584" t="s">
        <v>488</v>
      </c>
      <c r="F131" s="606"/>
      <c r="G131" s="584" t="s">
        <v>488</v>
      </c>
      <c r="H131" s="607"/>
    </row>
    <row r="132" spans="1:8" ht="13.5" outlineLevel="1" x14ac:dyDescent="0.2">
      <c r="A132" s="584" t="s">
        <v>489</v>
      </c>
      <c r="B132" s="606"/>
      <c r="C132" s="584" t="s">
        <v>489</v>
      </c>
      <c r="D132" s="606"/>
      <c r="E132" s="584" t="s">
        <v>489</v>
      </c>
      <c r="F132" s="606"/>
      <c r="G132" s="584" t="s">
        <v>489</v>
      </c>
      <c r="H132" s="607"/>
    </row>
    <row r="133" spans="1:8" ht="13.5" outlineLevel="1" x14ac:dyDescent="0.2">
      <c r="A133" s="584" t="s">
        <v>490</v>
      </c>
      <c r="B133" s="606"/>
      <c r="C133" s="584" t="s">
        <v>490</v>
      </c>
      <c r="D133" s="606"/>
      <c r="E133" s="584" t="s">
        <v>490</v>
      </c>
      <c r="F133" s="606"/>
      <c r="G133" s="584" t="s">
        <v>490</v>
      </c>
      <c r="H133" s="607"/>
    </row>
    <row r="134" spans="1:8" ht="13.5" outlineLevel="1" x14ac:dyDescent="0.2">
      <c r="A134" s="584" t="s">
        <v>491</v>
      </c>
      <c r="B134" s="606"/>
      <c r="C134" s="584" t="s">
        <v>491</v>
      </c>
      <c r="D134" s="606"/>
      <c r="E134" s="584" t="s">
        <v>491</v>
      </c>
      <c r="F134" s="606"/>
      <c r="G134" s="584" t="s">
        <v>491</v>
      </c>
      <c r="H134" s="607"/>
    </row>
    <row r="135" spans="1:8" ht="13.5" outlineLevel="1" x14ac:dyDescent="0.2">
      <c r="A135" s="584" t="s">
        <v>492</v>
      </c>
      <c r="B135" s="606"/>
      <c r="C135" s="584" t="s">
        <v>492</v>
      </c>
      <c r="D135" s="606"/>
      <c r="E135" s="584" t="s">
        <v>492</v>
      </c>
      <c r="F135" s="606"/>
      <c r="G135" s="584" t="s">
        <v>492</v>
      </c>
      <c r="H135" s="607"/>
    </row>
    <row r="136" spans="1:8" ht="14.25" thickBot="1" x14ac:dyDescent="0.3">
      <c r="A136" s="585" t="s">
        <v>493</v>
      </c>
      <c r="B136" s="586">
        <f>SUM(B123:B135)</f>
        <v>0</v>
      </c>
      <c r="C136" s="585" t="s">
        <v>493</v>
      </c>
      <c r="D136" s="586">
        <f>SUM(D123:D135)</f>
        <v>0</v>
      </c>
      <c r="E136" s="585" t="s">
        <v>493</v>
      </c>
      <c r="F136" s="586">
        <f>SUM(F123:F135)</f>
        <v>0</v>
      </c>
      <c r="G136" s="585" t="s">
        <v>493</v>
      </c>
      <c r="H136" s="587">
        <f>SUM(H123:H135)</f>
        <v>0</v>
      </c>
    </row>
    <row r="137" spans="1:8" ht="14.25" thickBot="1" x14ac:dyDescent="0.3">
      <c r="A137" s="1435" t="s">
        <v>494</v>
      </c>
      <c r="B137" s="1436"/>
      <c r="C137" s="1436"/>
      <c r="D137" s="1436"/>
      <c r="E137" s="1436"/>
      <c r="F137" s="1436"/>
      <c r="G137" s="1437"/>
      <c r="H137" s="588">
        <f>IF((B136+D136+F136+H136)&gt;$F$3,"Demasiadas horas asignadas",(B136+D136+F136+H136))</f>
        <v>0</v>
      </c>
    </row>
    <row r="138" spans="1:8" ht="13.5" x14ac:dyDescent="0.25">
      <c r="A138" s="591"/>
      <c r="B138" s="591"/>
      <c r="C138" s="591"/>
      <c r="D138" s="591"/>
      <c r="E138" s="591"/>
      <c r="F138" s="591"/>
      <c r="G138" s="591"/>
      <c r="H138" s="592"/>
    </row>
    <row r="139" spans="1:8" ht="13.5" x14ac:dyDescent="0.25">
      <c r="A139" s="591"/>
      <c r="B139" s="591"/>
      <c r="C139" s="591"/>
      <c r="D139" s="591"/>
      <c r="E139" s="591"/>
      <c r="F139" s="591"/>
      <c r="G139" s="591"/>
      <c r="H139" s="592"/>
    </row>
    <row r="140" spans="1:8" ht="13.5" x14ac:dyDescent="0.25">
      <c r="A140" s="591"/>
      <c r="B140" s="591"/>
      <c r="C140" s="591"/>
      <c r="D140" s="591"/>
      <c r="E140" s="591"/>
      <c r="F140" s="591"/>
      <c r="G140" s="591"/>
      <c r="H140" s="592"/>
    </row>
    <row r="143" spans="1:8" ht="18" x14ac:dyDescent="0.25">
      <c r="B143" s="1425" t="s">
        <v>598</v>
      </c>
      <c r="C143" s="1425"/>
      <c r="D143" s="1425"/>
      <c r="E143" s="1431" t="str">
        <f>A3</f>
        <v>contratado 11</v>
      </c>
      <c r="F143" s="1431"/>
    </row>
    <row r="144" spans="1:8" ht="13.5" thickBot="1" x14ac:dyDescent="0.25">
      <c r="F144" s="567"/>
    </row>
    <row r="145" spans="1:7" ht="16.5" customHeight="1" thickBot="1" x14ac:dyDescent="0.25">
      <c r="A145" s="1438" t="s">
        <v>519</v>
      </c>
      <c r="B145" s="1439"/>
      <c r="C145" s="1439"/>
      <c r="D145" s="1439"/>
      <c r="E145" s="1439"/>
      <c r="F145" s="1439"/>
      <c r="G145" s="1440"/>
    </row>
    <row r="146" spans="1:7" ht="26.25" customHeight="1" outlineLevel="1" thickBot="1" x14ac:dyDescent="0.25">
      <c r="A146" s="1416" t="s">
        <v>496</v>
      </c>
      <c r="B146" s="1417"/>
      <c r="C146" s="1417"/>
      <c r="D146" s="1417"/>
      <c r="E146" s="1418"/>
      <c r="F146" s="593" t="s">
        <v>497</v>
      </c>
      <c r="G146" s="594" t="s">
        <v>495</v>
      </c>
    </row>
    <row r="147" spans="1:7" outlineLevel="1" x14ac:dyDescent="0.2">
      <c r="A147" s="1402"/>
      <c r="B147" s="1403"/>
      <c r="C147" s="1403"/>
      <c r="D147" s="1403"/>
      <c r="E147" s="1404"/>
      <c r="F147" s="608"/>
      <c r="G147" s="595">
        <f>$D$8-F147</f>
        <v>2944.027397260274</v>
      </c>
    </row>
    <row r="148" spans="1:7" outlineLevel="1" x14ac:dyDescent="0.2">
      <c r="A148" s="1413"/>
      <c r="B148" s="1414"/>
      <c r="C148" s="1414"/>
      <c r="D148" s="1414"/>
      <c r="E148" s="1415"/>
      <c r="F148" s="609"/>
      <c r="G148" s="596">
        <f t="shared" ref="G148:G153" si="0">IF(F148&gt;0,(G147-F148), )</f>
        <v>0</v>
      </c>
    </row>
    <row r="149" spans="1:7" outlineLevel="1" x14ac:dyDescent="0.2">
      <c r="A149" s="1413"/>
      <c r="B149" s="1414"/>
      <c r="C149" s="1414"/>
      <c r="D149" s="1414"/>
      <c r="E149" s="1415"/>
      <c r="F149" s="610"/>
      <c r="G149" s="596">
        <f t="shared" si="0"/>
        <v>0</v>
      </c>
    </row>
    <row r="150" spans="1:7" outlineLevel="1" x14ac:dyDescent="0.2">
      <c r="A150" s="1405"/>
      <c r="B150" s="1406"/>
      <c r="C150" s="1406"/>
      <c r="D150" s="1406"/>
      <c r="E150" s="1407"/>
      <c r="F150" s="611"/>
      <c r="G150" s="596">
        <f t="shared" si="0"/>
        <v>0</v>
      </c>
    </row>
    <row r="151" spans="1:7" outlineLevel="1" x14ac:dyDescent="0.2">
      <c r="A151" s="1405"/>
      <c r="B151" s="1406"/>
      <c r="C151" s="1406"/>
      <c r="D151" s="1406"/>
      <c r="E151" s="1407"/>
      <c r="F151" s="612"/>
      <c r="G151" s="596">
        <f t="shared" si="0"/>
        <v>0</v>
      </c>
    </row>
    <row r="152" spans="1:7" outlineLevel="1" x14ac:dyDescent="0.2">
      <c r="A152" s="1432"/>
      <c r="B152" s="1433"/>
      <c r="C152" s="1433"/>
      <c r="D152" s="1433"/>
      <c r="E152" s="1434"/>
      <c r="F152" s="612"/>
      <c r="G152" s="596">
        <f t="shared" si="0"/>
        <v>0</v>
      </c>
    </row>
    <row r="153" spans="1:7" ht="13.5" outlineLevel="1" thickBot="1" x14ac:dyDescent="0.25">
      <c r="A153" s="1428"/>
      <c r="B153" s="1429"/>
      <c r="C153" s="1429"/>
      <c r="D153" s="1429"/>
      <c r="E153" s="1430"/>
      <c r="F153" s="613"/>
      <c r="G153" s="597">
        <f t="shared" si="0"/>
        <v>0</v>
      </c>
    </row>
    <row r="155" spans="1:7" ht="20.25" x14ac:dyDescent="0.3">
      <c r="G155" s="598">
        <f>D8-(SUM(F147:F153))</f>
        <v>2944.027397260274</v>
      </c>
    </row>
  </sheetData>
  <sheetProtection selectLockedCells="1"/>
  <mergeCells count="77">
    <mergeCell ref="A150:E150"/>
    <mergeCell ref="A151:E151"/>
    <mergeCell ref="A152:E152"/>
    <mergeCell ref="A153:E153"/>
    <mergeCell ref="A146:E146"/>
    <mergeCell ref="A147:E147"/>
    <mergeCell ref="A148:E148"/>
    <mergeCell ref="A149:E149"/>
    <mergeCell ref="A137:G137"/>
    <mergeCell ref="B143:D143"/>
    <mergeCell ref="E143:F143"/>
    <mergeCell ref="A145:G145"/>
    <mergeCell ref="A121:B121"/>
    <mergeCell ref="C121:D121"/>
    <mergeCell ref="E121:F121"/>
    <mergeCell ref="G121:H121"/>
    <mergeCell ref="A111:G111"/>
    <mergeCell ref="B115:D115"/>
    <mergeCell ref="E115:F115"/>
    <mergeCell ref="G115:H115"/>
    <mergeCell ref="A95:B95"/>
    <mergeCell ref="C95:D95"/>
    <mergeCell ref="E95:F95"/>
    <mergeCell ref="G95:H95"/>
    <mergeCell ref="A85:G85"/>
    <mergeCell ref="B89:D89"/>
    <mergeCell ref="E89:F89"/>
    <mergeCell ref="G89:H89"/>
    <mergeCell ref="A69:B69"/>
    <mergeCell ref="C69:D69"/>
    <mergeCell ref="E69:F69"/>
    <mergeCell ref="G69:H69"/>
    <mergeCell ref="A59:G59"/>
    <mergeCell ref="B63:D63"/>
    <mergeCell ref="E63:F63"/>
    <mergeCell ref="G63:H63"/>
    <mergeCell ref="G37:H37"/>
    <mergeCell ref="A43:B43"/>
    <mergeCell ref="C43:D43"/>
    <mergeCell ref="E43:F43"/>
    <mergeCell ref="G43:H43"/>
    <mergeCell ref="B35:E35"/>
    <mergeCell ref="B37:D37"/>
    <mergeCell ref="E37:F37"/>
    <mergeCell ref="A19:B19"/>
    <mergeCell ref="A20:B20"/>
    <mergeCell ref="A21:B21"/>
    <mergeCell ref="A22:B22"/>
    <mergeCell ref="A27:A29"/>
    <mergeCell ref="B27:B29"/>
    <mergeCell ref="D6:E6"/>
    <mergeCell ref="A8:A10"/>
    <mergeCell ref="B8:B10"/>
    <mergeCell ref="G9:H9"/>
    <mergeCell ref="A23:B23"/>
    <mergeCell ref="C17:H17"/>
    <mergeCell ref="G13:H13"/>
    <mergeCell ref="A18:B18"/>
    <mergeCell ref="C18:F18"/>
    <mergeCell ref="G18:H18"/>
    <mergeCell ref="A1:H1"/>
    <mergeCell ref="A2:B2"/>
    <mergeCell ref="A3:B3"/>
    <mergeCell ref="D5:E5"/>
    <mergeCell ref="G5:H5"/>
    <mergeCell ref="K28:K29"/>
    <mergeCell ref="L28:L29"/>
    <mergeCell ref="C27:C29"/>
    <mergeCell ref="D27:D29"/>
    <mergeCell ref="E27:E29"/>
    <mergeCell ref="F27:I27"/>
    <mergeCell ref="J27:L27"/>
    <mergeCell ref="F28:F29"/>
    <mergeCell ref="G28:G29"/>
    <mergeCell ref="H28:H29"/>
    <mergeCell ref="I28:I29"/>
    <mergeCell ref="J28:J29"/>
  </mergeCells>
  <phoneticPr fontId="3" type="noConversion"/>
  <conditionalFormatting sqref="G155">
    <cfRule type="cellIs" dxfId="11" priority="3" stopIfTrue="1" operator="greaterThan">
      <formula>0</formula>
    </cfRule>
  </conditionalFormatting>
  <conditionalFormatting sqref="G147:G153">
    <cfRule type="cellIs" dxfId="10" priority="4" stopIfTrue="1" operator="equal">
      <formula>0</formula>
    </cfRule>
  </conditionalFormatting>
  <conditionalFormatting sqref="H8">
    <cfRule type="cellIs" dxfId="9" priority="1" stopIfTrue="1" operator="lessThan">
      <formula>0</formula>
    </cfRule>
    <cfRule type="cellIs" priority="2" stopIfTrue="1" operator="lessThan">
      <formula>0</formula>
    </cfRule>
  </conditionalFormatting>
  <dataValidations count="9">
    <dataValidation type="list" allowBlank="1" showInputMessage="1" showErrorMessage="1" sqref="D6:E6">
      <formula1>"CONTRATO,BECA"</formula1>
    </dataValidation>
    <dataValidation type="list" allowBlank="1" showInputMessage="1" showErrorMessage="1" sqref="E14">
      <formula1>"Propio,Externo"</formula1>
    </dataValidation>
    <dataValidation type="whole" operator="greaterThan" allowBlank="1" showErrorMessage="1" errorTitle="NÚMERO DE HORAS" error="Esta casilla sólo admite números enteros mayores que cero. " promptTitle="Horas imputadas por tarea" prompt="Señale el número de horas totales que se imputan al proyecto para esta tarea y para la persona que se declara." sqref="F147:F153">
      <formula1>0</formula1>
    </dataValidation>
    <dataValidation type="list" allowBlank="1" showInputMessage="1" showErrorMessage="1" sqref="G37:H37 G63:H63 G89:H89 G115:H115">
      <formula1>"PLANIFICACIÓN INICIAL,MODIFICACION 1,MODIFICACIÓN 2,MODIFICACIÓN 3"</formula1>
    </dataValidation>
    <dataValidation type="list" allowBlank="1" showErrorMessage="1" errorTitle="Escoja una tarea de la lista" error="Si la lista de tareas o su carga horaria han cambiado, por favor, comuníquelo a la OTRI-UCM en el 6472." promptTitle="Asignación de tareas" prompt="Declare la tarea de investigación en la que ha participado la persona cuyas horas se declaran. Sólo puede escoger entre las tareas del listado, que coinciden con las declaradas en la solicitud." sqref="A147:E153">
      <formula1>TAREAS</formula1>
    </dataValidation>
    <dataValidation type="list" showInputMessage="1" showErrorMessage="1" sqref="D3">
      <formula1>CATPROF</formula1>
    </dataValidation>
    <dataValidation type="date" operator="lessThanOrEqual" allowBlank="1" showInputMessage="1" showErrorMessage="1" errorTitle="ERROR EN FECHA" error="La fecha de finalización del último trimestre presupuestado no puede superar la del final del proyecto. " sqref="H120">
      <formula1>B14</formula1>
    </dataValidation>
    <dataValidation type="date" operator="greaterThan" allowBlank="1" showInputMessage="1" showErrorMessage="1" errorTitle="ERROR EN FECHA" error="Debe introducir un valor posterior a fecha fin del último trimestre presupuestado_x000a_" sqref="A120 A68 A94">
      <formula1>H42</formula1>
    </dataValidation>
    <dataValidation type="date" operator="greaterThanOrEqual" allowBlank="1" showInputMessage="1" showErrorMessage="1" errorTitle="ERROR EN FECHA " error="Debe introducir una fecha que sea igual o posterior a la fecha de inicio del proyecto" sqref="A42">
      <formula1>B13</formula1>
    </dataValidation>
  </dataValidations>
  <hyperlinks>
    <hyperlink ref="A18:B18" location="'Planificación contratos'!A1" display="Volver a planificación de contratos"/>
  </hyperlinks>
  <pageMargins left="0.75" right="0.75" top="1" bottom="1" header="0" footer="0"/>
  <headerFooter alignWithMargins="0"/>
  <drawing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8"/>
  </sheetPr>
  <dimension ref="A1:N155"/>
  <sheetViews>
    <sheetView showGridLines="0" zoomScale="70" workbookViewId="0">
      <selection sqref="A1:H1"/>
    </sheetView>
  </sheetViews>
  <sheetFormatPr baseColWidth="10" defaultColWidth="11.42578125" defaultRowHeight="12.75" outlineLevelRow="1" x14ac:dyDescent="0.2"/>
  <cols>
    <col min="1" max="8" width="22.7109375" style="553" customWidth="1"/>
    <col min="9" max="9" width="17.140625" style="548" bestFit="1" customWidth="1"/>
    <col min="10" max="10" width="29.140625" style="548" bestFit="1" customWidth="1"/>
    <col min="11" max="11" width="13.42578125" style="548" bestFit="1" customWidth="1"/>
    <col min="12" max="12" width="14.85546875" style="548" bestFit="1" customWidth="1"/>
    <col min="13" max="13" width="13.42578125" style="548" bestFit="1" customWidth="1"/>
    <col min="14" max="16384" width="11.42578125" style="548"/>
  </cols>
  <sheetData>
    <row r="1" spans="1:10" ht="61.5" customHeight="1" thickBot="1" x14ac:dyDescent="0.25">
      <c r="A1" s="1441" t="s">
        <v>597</v>
      </c>
      <c r="B1" s="1442"/>
      <c r="C1" s="1442"/>
      <c r="D1" s="1442"/>
      <c r="E1" s="1442"/>
      <c r="F1" s="1442"/>
      <c r="G1" s="1442"/>
      <c r="H1" s="1442"/>
    </row>
    <row r="2" spans="1:10" ht="14.25" customHeight="1" thickBot="1" x14ac:dyDescent="0.25">
      <c r="A2" s="1438" t="s">
        <v>226</v>
      </c>
      <c r="B2" s="1448"/>
      <c r="C2" s="549" t="s">
        <v>468</v>
      </c>
      <c r="D2" s="550" t="s">
        <v>469</v>
      </c>
      <c r="E2" s="551" t="s">
        <v>470</v>
      </c>
      <c r="F2" s="551" t="s">
        <v>471</v>
      </c>
      <c r="G2" s="551" t="s">
        <v>472</v>
      </c>
      <c r="H2" s="551" t="s">
        <v>473</v>
      </c>
    </row>
    <row r="3" spans="1:10" ht="15.75" thickBot="1" x14ac:dyDescent="0.25">
      <c r="A3" s="1449" t="s">
        <v>554</v>
      </c>
      <c r="B3" s="1450"/>
      <c r="C3" s="599"/>
      <c r="D3" s="600" t="s">
        <v>228</v>
      </c>
      <c r="E3" s="600"/>
      <c r="F3" s="552">
        <f>IF($E$14="Propio",987,1470)</f>
        <v>1470</v>
      </c>
      <c r="G3" s="741">
        <f>B30</f>
        <v>40909</v>
      </c>
      <c r="H3" s="741">
        <f>C30</f>
        <v>41639</v>
      </c>
    </row>
    <row r="4" spans="1:10" ht="27" thickBot="1" x14ac:dyDescent="0.25">
      <c r="A4" s="546"/>
      <c r="B4" s="547"/>
      <c r="C4" s="547"/>
      <c r="D4" s="547"/>
      <c r="E4" s="547"/>
      <c r="F4" s="547"/>
      <c r="G4" s="547"/>
      <c r="H4" s="547"/>
    </row>
    <row r="5" spans="1:10" ht="16.5" thickBot="1" x14ac:dyDescent="0.3">
      <c r="A5" s="210" t="s">
        <v>635</v>
      </c>
      <c r="B5" s="211">
        <f>'Solicitud para cumplimentar'!B4:J4</f>
        <v>0</v>
      </c>
      <c r="D5" s="1446" t="s">
        <v>382</v>
      </c>
      <c r="E5" s="1447"/>
      <c r="G5" s="1452" t="s">
        <v>772</v>
      </c>
      <c r="H5" s="1452"/>
      <c r="I5" s="566"/>
      <c r="J5" s="355"/>
    </row>
    <row r="6" spans="1:10" ht="32.25" thickBot="1" x14ac:dyDescent="0.3">
      <c r="A6" s="213" t="s">
        <v>636</v>
      </c>
      <c r="B6" s="214">
        <f>'Solicitud para cumplimentar'!B6:M6</f>
        <v>0</v>
      </c>
      <c r="D6" s="1444"/>
      <c r="E6" s="1445"/>
      <c r="G6" s="554" t="s">
        <v>766</v>
      </c>
      <c r="H6" s="555" t="s">
        <v>767</v>
      </c>
    </row>
    <row r="7" spans="1:10" ht="32.25" thickBot="1" x14ac:dyDescent="0.3">
      <c r="A7" s="213" t="s">
        <v>637</v>
      </c>
      <c r="B7" s="214">
        <f>'Solicitud para cumplimentar'!B8:M8</f>
        <v>0</v>
      </c>
      <c r="D7" s="554" t="s">
        <v>600</v>
      </c>
      <c r="E7" s="555" t="s">
        <v>518</v>
      </c>
      <c r="G7" s="742">
        <f>$K$30</f>
        <v>2944.027397260274</v>
      </c>
      <c r="H7" s="743">
        <f>$H$59+$H$85+$H$111+$H$137</f>
        <v>0</v>
      </c>
    </row>
    <row r="8" spans="1:10" ht="33" thickBot="1" x14ac:dyDescent="0.35">
      <c r="A8" s="1443" t="s">
        <v>638</v>
      </c>
      <c r="B8" s="1451">
        <f>'Solicitud para cumplimentar'!B7:M7</f>
        <v>0</v>
      </c>
      <c r="C8" s="556"/>
      <c r="D8" s="557">
        <f>K30</f>
        <v>2944.027397260274</v>
      </c>
      <c r="E8" s="557">
        <f>SUM(F147:F153)</f>
        <v>0</v>
      </c>
      <c r="G8" s="555" t="s">
        <v>770</v>
      </c>
      <c r="H8" s="744">
        <f>G7-H7</f>
        <v>2944.027397260274</v>
      </c>
    </row>
    <row r="9" spans="1:10" ht="30.75" customHeight="1" thickBot="1" x14ac:dyDescent="0.3">
      <c r="A9" s="1443"/>
      <c r="B9" s="1451"/>
      <c r="G9" s="1453" t="s">
        <v>773</v>
      </c>
      <c r="H9" s="1453"/>
    </row>
    <row r="10" spans="1:10" ht="32.25" thickBot="1" x14ac:dyDescent="0.3">
      <c r="A10" s="1443"/>
      <c r="B10" s="1451"/>
      <c r="D10" s="554" t="s">
        <v>601</v>
      </c>
      <c r="E10" s="558">
        <f>'Planificación contratos'!D10</f>
        <v>60000</v>
      </c>
      <c r="G10" s="745" t="s">
        <v>769</v>
      </c>
      <c r="H10" s="555" t="s">
        <v>775</v>
      </c>
    </row>
    <row r="11" spans="1:10" ht="32.25" thickBot="1" x14ac:dyDescent="0.3">
      <c r="A11" s="213" t="s">
        <v>671</v>
      </c>
      <c r="B11" s="214">
        <f>'Solicitud para cumplimentar'!B9:M9</f>
        <v>0</v>
      </c>
      <c r="D11" s="554" t="s">
        <v>602</v>
      </c>
      <c r="E11" s="558">
        <f>J30</f>
        <v>13.461151902621513</v>
      </c>
      <c r="G11" s="748">
        <f>$L$30</f>
        <v>39630</v>
      </c>
      <c r="H11" s="746">
        <f>$A$40</f>
        <v>0</v>
      </c>
    </row>
    <row r="12" spans="1:10" ht="48.75" thickBot="1" x14ac:dyDescent="0.35">
      <c r="A12" s="213" t="s">
        <v>375</v>
      </c>
      <c r="B12" s="214"/>
      <c r="D12" s="554" t="s">
        <v>603</v>
      </c>
      <c r="E12" s="559">
        <f>E11*D8</f>
        <v>39630</v>
      </c>
      <c r="G12" s="555" t="s">
        <v>771</v>
      </c>
      <c r="H12" s="747">
        <f>G11-H11</f>
        <v>39630</v>
      </c>
      <c r="J12" s="354"/>
    </row>
    <row r="13" spans="1:10" ht="48.75" customHeight="1" thickBot="1" x14ac:dyDescent="0.3">
      <c r="A13" s="213" t="s">
        <v>376</v>
      </c>
      <c r="B13" s="215">
        <f>'Solicitud para cumplimentar'!C11</f>
        <v>0</v>
      </c>
      <c r="D13" s="554" t="s">
        <v>604</v>
      </c>
      <c r="E13" s="558">
        <f>'Planificación contratos'!G10</f>
        <v>37519.876322622069</v>
      </c>
      <c r="G13" s="1453" t="s">
        <v>774</v>
      </c>
      <c r="H13" s="1453"/>
    </row>
    <row r="14" spans="1:10" ht="48.75" thickBot="1" x14ac:dyDescent="0.35">
      <c r="A14" s="216" t="s">
        <v>377</v>
      </c>
      <c r="B14" s="217">
        <f>'Solicitud para cumplimentar'!F11</f>
        <v>0</v>
      </c>
      <c r="D14" s="554" t="s">
        <v>517</v>
      </c>
      <c r="E14" s="601" t="s">
        <v>768</v>
      </c>
      <c r="G14" s="555" t="s">
        <v>771</v>
      </c>
      <c r="H14" s="747">
        <f>$D$8-$E$8</f>
        <v>2944.027397260274</v>
      </c>
      <c r="I14" s="757"/>
      <c r="J14" s="758"/>
    </row>
    <row r="15" spans="1:10" ht="31.5" x14ac:dyDescent="0.25">
      <c r="A15" s="218" t="s">
        <v>445</v>
      </c>
      <c r="B15" s="219" t="str">
        <f>'Programación,alta,seguimiento'!B12</f>
        <v>numero</v>
      </c>
    </row>
    <row r="16" spans="1:10" ht="15.75" x14ac:dyDescent="0.25">
      <c r="A16" s="218"/>
      <c r="B16" s="219"/>
    </row>
    <row r="17" spans="1:14" ht="15" x14ac:dyDescent="0.2">
      <c r="A17" s="548"/>
      <c r="B17" s="548"/>
      <c r="C17" s="1346" t="s">
        <v>336</v>
      </c>
      <c r="D17" s="1346"/>
      <c r="E17" s="1346"/>
      <c r="F17" s="1346"/>
      <c r="G17" s="1346"/>
      <c r="H17" s="1346"/>
    </row>
    <row r="18" spans="1:14" ht="18.75" thickBot="1" x14ac:dyDescent="0.3">
      <c r="A18" s="1454" t="s">
        <v>298</v>
      </c>
      <c r="B18" s="1455"/>
      <c r="C18" s="1478" t="s">
        <v>479</v>
      </c>
      <c r="D18" s="1479"/>
      <c r="E18" s="1479"/>
      <c r="F18" s="1480"/>
      <c r="G18" s="1478" t="s">
        <v>335</v>
      </c>
      <c r="H18" s="1480"/>
    </row>
    <row r="19" spans="1:14" ht="31.5" x14ac:dyDescent="0.2">
      <c r="A19" s="1457" t="str">
        <f>'Planificación contratos'!A21</f>
        <v>Categoría profesional</v>
      </c>
      <c r="B19" s="1458"/>
      <c r="C19" s="560" t="str">
        <f>'Planificación contratos'!C21</f>
        <v>Nº contratos</v>
      </c>
      <c r="D19" s="561" t="str">
        <f>'Planificación contratos'!D21</f>
        <v xml:space="preserve">Nº de horas </v>
      </c>
      <c r="E19" s="561" t="str">
        <f>'Planificación contratos'!E21</f>
        <v>Nº horas concedidas</v>
      </c>
      <c r="F19" s="562" t="str">
        <f>'Planificación contratos'!F21</f>
        <v>Remanente horas</v>
      </c>
      <c r="G19" s="563" t="str">
        <f>'Planificación contratos'!G21</f>
        <v>Gasto total contratos</v>
      </c>
      <c r="H19" s="564" t="str">
        <f>'Planificación contratos'!H21</f>
        <v>Precio / hora MEDIO</v>
      </c>
      <c r="J19" s="565"/>
      <c r="K19" s="565"/>
      <c r="L19" s="565"/>
      <c r="M19" s="565"/>
      <c r="N19" s="565"/>
    </row>
    <row r="20" spans="1:14" x14ac:dyDescent="0.2">
      <c r="A20" s="1349" t="str">
        <f>'Planificación contratos'!A22</f>
        <v>DOCTOR</v>
      </c>
      <c r="B20" s="1350"/>
      <c r="C20" s="511">
        <f>'Planificación contratos'!C22</f>
        <v>30</v>
      </c>
      <c r="D20" s="536">
        <f>'Planificación contratos'!D22</f>
        <v>88320.821917808222</v>
      </c>
      <c r="E20" s="543">
        <f>'Planificación contratos'!E22</f>
        <v>0</v>
      </c>
      <c r="F20" s="512">
        <f>'Planificación contratos'!F22</f>
        <v>-88320.821917808222</v>
      </c>
      <c r="G20" s="497">
        <f>'Planificación contratos'!G22</f>
        <v>1188900</v>
      </c>
      <c r="H20" s="502">
        <f>'Planificación contratos'!H22</f>
        <v>13.461151902621513</v>
      </c>
    </row>
    <row r="21" spans="1:14" ht="16.5" customHeight="1" x14ac:dyDescent="0.2">
      <c r="A21" s="1351" t="str">
        <f>'Planificación contratos'!A23</f>
        <v>LICENCIADO / INGENIERO</v>
      </c>
      <c r="B21" s="1352"/>
      <c r="C21" s="499">
        <f>'Planificación contratos'!C23</f>
        <v>0</v>
      </c>
      <c r="D21" s="537">
        <f>'Planificación contratos'!D23</f>
        <v>0</v>
      </c>
      <c r="E21" s="544">
        <f>'Planificación contratos'!E23</f>
        <v>0</v>
      </c>
      <c r="F21" s="508">
        <f>'Planificación contratos'!F23</f>
        <v>0</v>
      </c>
      <c r="G21" s="498">
        <f>'Planificación contratos'!G23</f>
        <v>0</v>
      </c>
      <c r="H21" s="503">
        <f>'Planificación contratos'!H23</f>
        <v>0</v>
      </c>
    </row>
    <row r="22" spans="1:14" ht="16.5" customHeight="1" x14ac:dyDescent="0.2">
      <c r="A22" s="1351" t="str">
        <f>'Planificación contratos'!A24</f>
        <v>DIPLOMADO/ INGENIERO TÉCNICO</v>
      </c>
      <c r="B22" s="1352"/>
      <c r="C22" s="500">
        <f>'Planificación contratos'!C24</f>
        <v>0</v>
      </c>
      <c r="D22" s="538">
        <f>'Planificación contratos'!D24</f>
        <v>0</v>
      </c>
      <c r="E22" s="544">
        <f>'Planificación contratos'!E24</f>
        <v>0</v>
      </c>
      <c r="F22" s="509">
        <f>'Planificación contratos'!F24</f>
        <v>0</v>
      </c>
      <c r="G22" s="498">
        <f>'Planificación contratos'!G24</f>
        <v>0</v>
      </c>
      <c r="H22" s="503">
        <f>'Planificación contratos'!H24</f>
        <v>0</v>
      </c>
    </row>
    <row r="23" spans="1:14" s="565" customFormat="1" ht="16.5" customHeight="1" thickBot="1" x14ac:dyDescent="0.25">
      <c r="A23" s="1354" t="str">
        <f>'Planificación contratos'!A25</f>
        <v>ENSEÑANZAS MEDIAS</v>
      </c>
      <c r="B23" s="1355"/>
      <c r="C23" s="506">
        <f>'Planificación contratos'!C25</f>
        <v>0</v>
      </c>
      <c r="D23" s="539">
        <f>'Planificación contratos'!D25</f>
        <v>0</v>
      </c>
      <c r="E23" s="545">
        <f>'Planificación contratos'!E25</f>
        <v>0</v>
      </c>
      <c r="F23" s="510">
        <f>'Planificación contratos'!F25</f>
        <v>0</v>
      </c>
      <c r="G23" s="507">
        <f>'Planificación contratos'!G25</f>
        <v>0</v>
      </c>
      <c r="H23" s="501">
        <f>'Planificación contratos'!H25</f>
        <v>0</v>
      </c>
    </row>
    <row r="24" spans="1:14" x14ac:dyDescent="0.2">
      <c r="A24" s="548"/>
      <c r="B24" s="548"/>
      <c r="C24" s="548"/>
      <c r="D24" s="548"/>
      <c r="E24" s="548"/>
      <c r="F24" s="548"/>
      <c r="G24" s="548"/>
      <c r="H24" s="548"/>
    </row>
    <row r="25" spans="1:14" x14ac:dyDescent="0.2">
      <c r="A25" s="548"/>
      <c r="B25" s="548"/>
      <c r="C25" s="548"/>
      <c r="D25" s="548"/>
      <c r="E25" s="548"/>
      <c r="F25" s="548"/>
      <c r="G25" s="548"/>
      <c r="H25" s="548"/>
    </row>
    <row r="26" spans="1:14" ht="13.5" thickBot="1" x14ac:dyDescent="0.25">
      <c r="A26" s="548"/>
      <c r="B26" s="548"/>
      <c r="C26" s="548"/>
      <c r="D26" s="548"/>
      <c r="E26" s="548"/>
      <c r="F26" s="548"/>
      <c r="G26" s="548"/>
      <c r="H26" s="548"/>
    </row>
    <row r="27" spans="1:14" ht="13.5" thickBot="1" x14ac:dyDescent="0.25">
      <c r="A27" s="1408" t="s">
        <v>68</v>
      </c>
      <c r="B27" s="1470" t="s">
        <v>69</v>
      </c>
      <c r="C27" s="1467" t="s">
        <v>70</v>
      </c>
      <c r="D27" s="1461" t="s">
        <v>71</v>
      </c>
      <c r="E27" s="1464" t="s">
        <v>76</v>
      </c>
      <c r="F27" s="1473" t="s">
        <v>72</v>
      </c>
      <c r="G27" s="1474"/>
      <c r="H27" s="1474"/>
      <c r="I27" s="1475"/>
      <c r="J27" s="1473" t="s">
        <v>73</v>
      </c>
      <c r="K27" s="1474"/>
      <c r="L27" s="1475"/>
    </row>
    <row r="28" spans="1:14" x14ac:dyDescent="0.2">
      <c r="A28" s="1409"/>
      <c r="B28" s="1471"/>
      <c r="C28" s="1468"/>
      <c r="D28" s="1462"/>
      <c r="E28" s="1465"/>
      <c r="F28" s="1476" t="s">
        <v>77</v>
      </c>
      <c r="G28" s="1462" t="s">
        <v>74</v>
      </c>
      <c r="H28" s="1462" t="s">
        <v>78</v>
      </c>
      <c r="I28" s="1459" t="s">
        <v>75</v>
      </c>
      <c r="J28" s="1409" t="s">
        <v>79</v>
      </c>
      <c r="K28" s="1462" t="s">
        <v>81</v>
      </c>
      <c r="L28" s="1459" t="s">
        <v>80</v>
      </c>
    </row>
    <row r="29" spans="1:14" ht="13.5" thickBot="1" x14ac:dyDescent="0.25">
      <c r="A29" s="1410"/>
      <c r="B29" s="1472"/>
      <c r="C29" s="1469"/>
      <c r="D29" s="1463"/>
      <c r="E29" s="1466"/>
      <c r="F29" s="1477"/>
      <c r="G29" s="1463"/>
      <c r="H29" s="1463"/>
      <c r="I29" s="1460"/>
      <c r="J29" s="1410"/>
      <c r="K29" s="1463"/>
      <c r="L29" s="1460"/>
    </row>
    <row r="30" spans="1:14" x14ac:dyDescent="0.2">
      <c r="A30" s="665">
        <f>F3</f>
        <v>1470</v>
      </c>
      <c r="B30" s="666">
        <v>40909</v>
      </c>
      <c r="C30" s="667">
        <v>41639</v>
      </c>
      <c r="D30" s="668">
        <f>C30-B30+1</f>
        <v>731</v>
      </c>
      <c r="E30" s="669">
        <f>(A30*D30)/365</f>
        <v>2944.027397260274</v>
      </c>
      <c r="F30" s="670">
        <v>30000</v>
      </c>
      <c r="G30" s="671">
        <f>F30</f>
        <v>30000</v>
      </c>
      <c r="H30" s="672">
        <v>0.32100000000000001</v>
      </c>
      <c r="I30" s="673">
        <f>G30*H30</f>
        <v>9630</v>
      </c>
      <c r="J30" s="673">
        <f>(F30+I30)/E30</f>
        <v>13.461151902621513</v>
      </c>
      <c r="K30" s="674">
        <f>E30</f>
        <v>2944.027397260274</v>
      </c>
      <c r="L30" s="675">
        <f>J30*K30</f>
        <v>39630</v>
      </c>
    </row>
    <row r="31" spans="1:14" ht="14.25" customHeight="1" x14ac:dyDescent="0.2">
      <c r="A31" s="341"/>
      <c r="B31" s="341"/>
      <c r="C31" s="342"/>
      <c r="D31" s="342"/>
      <c r="E31" s="342"/>
      <c r="F31" s="342"/>
      <c r="G31" s="342"/>
      <c r="H31" s="342"/>
    </row>
    <row r="32" spans="1:14" ht="14.25" customHeight="1" x14ac:dyDescent="0.2"/>
    <row r="34" spans="1:14" x14ac:dyDescent="0.2">
      <c r="B34" s="567"/>
      <c r="C34" s="567"/>
      <c r="D34" s="567"/>
      <c r="E34" s="567"/>
    </row>
    <row r="35" spans="1:14" ht="14.25" customHeight="1" x14ac:dyDescent="0.2">
      <c r="B35" s="1456"/>
      <c r="C35" s="1456"/>
      <c r="D35" s="1456"/>
      <c r="E35" s="1456"/>
    </row>
    <row r="36" spans="1:14" ht="14.25" customHeight="1" x14ac:dyDescent="0.2">
      <c r="C36" s="567"/>
    </row>
    <row r="37" spans="1:14" ht="32.25" customHeight="1" x14ac:dyDescent="0.25">
      <c r="A37" s="568" t="s">
        <v>379</v>
      </c>
      <c r="B37" s="1425" t="s">
        <v>596</v>
      </c>
      <c r="C37" s="1425"/>
      <c r="D37" s="1425"/>
      <c r="E37" s="1419" t="str">
        <f>A3</f>
        <v>contratado 11</v>
      </c>
      <c r="F37" s="1420"/>
      <c r="G37" s="1426" t="s">
        <v>608</v>
      </c>
      <c r="H37" s="1427"/>
    </row>
    <row r="38" spans="1:14" ht="26.25" x14ac:dyDescent="0.25">
      <c r="A38" s="571">
        <f>H59*E11</f>
        <v>0</v>
      </c>
      <c r="B38" s="572"/>
      <c r="C38" s="572"/>
      <c r="D38" s="569" t="s">
        <v>402</v>
      </c>
      <c r="E38" s="570">
        <f>'Solicitud para cumplimentar'!D3</f>
        <v>2016</v>
      </c>
      <c r="F38" s="572"/>
      <c r="G38" s="602" t="s">
        <v>609</v>
      </c>
      <c r="H38" s="603"/>
    </row>
    <row r="39" spans="1:14" ht="43.5" customHeight="1" x14ac:dyDescent="0.25">
      <c r="A39" s="574" t="s">
        <v>380</v>
      </c>
      <c r="B39" s="572"/>
      <c r="C39" s="572"/>
      <c r="D39" s="569"/>
      <c r="E39" s="570"/>
      <c r="F39" s="572"/>
      <c r="G39" s="575" t="s">
        <v>381</v>
      </c>
      <c r="H39" s="576">
        <f>'Planificación contratos'!D14</f>
        <v>9730.7769619475694</v>
      </c>
    </row>
    <row r="40" spans="1:14" ht="18" x14ac:dyDescent="0.25">
      <c r="A40" s="571">
        <f>A38+A64+A90+A116</f>
        <v>0</v>
      </c>
      <c r="B40" s="572"/>
      <c r="C40" s="572"/>
      <c r="D40" s="569"/>
      <c r="E40" s="570"/>
      <c r="F40" s="572"/>
      <c r="G40" s="577"/>
      <c r="H40" s="578"/>
      <c r="J40" s="579"/>
      <c r="K40" s="579"/>
      <c r="L40" s="579"/>
      <c r="M40" s="579"/>
      <c r="N40" s="579"/>
    </row>
    <row r="41" spans="1:14" ht="18" customHeight="1" x14ac:dyDescent="0.2">
      <c r="A41" s="580" t="s">
        <v>611</v>
      </c>
      <c r="B41" s="580" t="s">
        <v>612</v>
      </c>
      <c r="C41" s="581" t="s">
        <v>611</v>
      </c>
      <c r="D41" s="581" t="s">
        <v>612</v>
      </c>
      <c r="E41" s="581" t="s">
        <v>611</v>
      </c>
      <c r="F41" s="581" t="s">
        <v>612</v>
      </c>
      <c r="G41" s="581" t="s">
        <v>611</v>
      </c>
      <c r="H41" s="581" t="s">
        <v>612</v>
      </c>
    </row>
    <row r="42" spans="1:14" ht="18" customHeight="1" thickBot="1" x14ac:dyDescent="0.25">
      <c r="A42" s="604"/>
      <c r="B42" s="605"/>
      <c r="C42" s="605"/>
      <c r="D42" s="605"/>
      <c r="E42" s="605"/>
      <c r="F42" s="605"/>
      <c r="G42" s="605"/>
      <c r="H42" s="605"/>
    </row>
    <row r="43" spans="1:14" ht="16.5" customHeight="1" thickBot="1" x14ac:dyDescent="0.3">
      <c r="A43" s="1411" t="s">
        <v>474</v>
      </c>
      <c r="B43" s="1412"/>
      <c r="C43" s="1411" t="s">
        <v>475</v>
      </c>
      <c r="D43" s="1412"/>
      <c r="E43" s="1411" t="s">
        <v>476</v>
      </c>
      <c r="F43" s="1412"/>
      <c r="G43" s="1411" t="s">
        <v>477</v>
      </c>
      <c r="H43" s="1421"/>
      <c r="J43" s="582"/>
    </row>
    <row r="44" spans="1:14" s="579" customFormat="1" ht="33" customHeight="1" outlineLevel="1" thickBot="1" x14ac:dyDescent="0.25">
      <c r="A44" s="583" t="s">
        <v>478</v>
      </c>
      <c r="B44" s="583" t="s">
        <v>479</v>
      </c>
      <c r="C44" s="583" t="s">
        <v>478</v>
      </c>
      <c r="D44" s="583" t="s">
        <v>479</v>
      </c>
      <c r="E44" s="583" t="s">
        <v>478</v>
      </c>
      <c r="F44" s="583" t="s">
        <v>479</v>
      </c>
      <c r="G44" s="583" t="s">
        <v>478</v>
      </c>
      <c r="H44" s="583" t="s">
        <v>479</v>
      </c>
      <c r="J44" s="548"/>
      <c r="K44" s="548"/>
      <c r="L44" s="548"/>
      <c r="M44" s="548"/>
      <c r="N44" s="548"/>
    </row>
    <row r="45" spans="1:14" ht="13.5" outlineLevel="1" x14ac:dyDescent="0.2">
      <c r="A45" s="584" t="s">
        <v>480</v>
      </c>
      <c r="B45" s="606"/>
      <c r="C45" s="584" t="s">
        <v>480</v>
      </c>
      <c r="D45" s="606"/>
      <c r="E45" s="584" t="s">
        <v>480</v>
      </c>
      <c r="F45" s="606"/>
      <c r="G45" s="584" t="s">
        <v>480</v>
      </c>
      <c r="H45" s="607"/>
    </row>
    <row r="46" spans="1:14" ht="13.5" outlineLevel="1" x14ac:dyDescent="0.2">
      <c r="A46" s="584" t="s">
        <v>481</v>
      </c>
      <c r="B46" s="606"/>
      <c r="C46" s="584" t="s">
        <v>481</v>
      </c>
      <c r="D46" s="606"/>
      <c r="E46" s="584" t="s">
        <v>481</v>
      </c>
      <c r="F46" s="606"/>
      <c r="G46" s="584" t="s">
        <v>481</v>
      </c>
      <c r="H46" s="607"/>
    </row>
    <row r="47" spans="1:14" ht="12.75" customHeight="1" outlineLevel="1" x14ac:dyDescent="0.2">
      <c r="A47" s="584" t="s">
        <v>482</v>
      </c>
      <c r="B47" s="606"/>
      <c r="C47" s="584" t="s">
        <v>482</v>
      </c>
      <c r="D47" s="606"/>
      <c r="E47" s="584" t="s">
        <v>482</v>
      </c>
      <c r="F47" s="606"/>
      <c r="G47" s="584" t="s">
        <v>482</v>
      </c>
      <c r="H47" s="607"/>
      <c r="I47" s="582"/>
    </row>
    <row r="48" spans="1:14" ht="13.5" outlineLevel="1" x14ac:dyDescent="0.2">
      <c r="A48" s="584" t="s">
        <v>483</v>
      </c>
      <c r="B48" s="606"/>
      <c r="C48" s="584" t="s">
        <v>483</v>
      </c>
      <c r="D48" s="606"/>
      <c r="E48" s="584" t="s">
        <v>483</v>
      </c>
      <c r="F48" s="606"/>
      <c r="G48" s="584" t="s">
        <v>483</v>
      </c>
      <c r="H48" s="607"/>
    </row>
    <row r="49" spans="1:8" ht="14.25" customHeight="1" outlineLevel="1" x14ac:dyDescent="0.2">
      <c r="A49" s="584" t="s">
        <v>484</v>
      </c>
      <c r="B49" s="606"/>
      <c r="C49" s="584" t="s">
        <v>484</v>
      </c>
      <c r="D49" s="606"/>
      <c r="E49" s="584" t="s">
        <v>484</v>
      </c>
      <c r="F49" s="606"/>
      <c r="G49" s="584" t="s">
        <v>484</v>
      </c>
      <c r="H49" s="607"/>
    </row>
    <row r="50" spans="1:8" ht="13.5" outlineLevel="1" x14ac:dyDescent="0.2">
      <c r="A50" s="584" t="s">
        <v>485</v>
      </c>
      <c r="B50" s="606"/>
      <c r="C50" s="584" t="s">
        <v>485</v>
      </c>
      <c r="D50" s="606"/>
      <c r="E50" s="584" t="s">
        <v>485</v>
      </c>
      <c r="F50" s="606"/>
      <c r="G50" s="584" t="s">
        <v>485</v>
      </c>
      <c r="H50" s="607"/>
    </row>
    <row r="51" spans="1:8" ht="13.5" outlineLevel="1" x14ac:dyDescent="0.2">
      <c r="A51" s="584" t="s">
        <v>486</v>
      </c>
      <c r="B51" s="606"/>
      <c r="C51" s="584" t="s">
        <v>486</v>
      </c>
      <c r="D51" s="606"/>
      <c r="E51" s="584" t="s">
        <v>486</v>
      </c>
      <c r="F51" s="606"/>
      <c r="G51" s="584" t="s">
        <v>486</v>
      </c>
      <c r="H51" s="607"/>
    </row>
    <row r="52" spans="1:8" ht="13.5" outlineLevel="1" x14ac:dyDescent="0.2">
      <c r="A52" s="584" t="s">
        <v>487</v>
      </c>
      <c r="B52" s="606"/>
      <c r="C52" s="584" t="s">
        <v>487</v>
      </c>
      <c r="D52" s="606"/>
      <c r="E52" s="584" t="s">
        <v>487</v>
      </c>
      <c r="F52" s="606"/>
      <c r="G52" s="584" t="s">
        <v>487</v>
      </c>
      <c r="H52" s="607"/>
    </row>
    <row r="53" spans="1:8" ht="13.5" outlineLevel="1" x14ac:dyDescent="0.2">
      <c r="A53" s="584" t="s">
        <v>488</v>
      </c>
      <c r="B53" s="606"/>
      <c r="C53" s="584" t="s">
        <v>488</v>
      </c>
      <c r="D53" s="606"/>
      <c r="E53" s="584" t="s">
        <v>488</v>
      </c>
      <c r="F53" s="606"/>
      <c r="G53" s="584" t="s">
        <v>488</v>
      </c>
      <c r="H53" s="607"/>
    </row>
    <row r="54" spans="1:8" ht="13.5" outlineLevel="1" x14ac:dyDescent="0.2">
      <c r="A54" s="584" t="s">
        <v>489</v>
      </c>
      <c r="B54" s="606"/>
      <c r="C54" s="584" t="s">
        <v>489</v>
      </c>
      <c r="D54" s="606"/>
      <c r="E54" s="584" t="s">
        <v>489</v>
      </c>
      <c r="F54" s="606"/>
      <c r="G54" s="584" t="s">
        <v>489</v>
      </c>
      <c r="H54" s="607"/>
    </row>
    <row r="55" spans="1:8" ht="13.5" outlineLevel="1" x14ac:dyDescent="0.2">
      <c r="A55" s="584" t="s">
        <v>490</v>
      </c>
      <c r="B55" s="606"/>
      <c r="C55" s="584" t="s">
        <v>490</v>
      </c>
      <c r="D55" s="606"/>
      <c r="E55" s="584" t="s">
        <v>490</v>
      </c>
      <c r="F55" s="606"/>
      <c r="G55" s="584" t="s">
        <v>490</v>
      </c>
      <c r="H55" s="607"/>
    </row>
    <row r="56" spans="1:8" ht="13.5" outlineLevel="1" x14ac:dyDescent="0.2">
      <c r="A56" s="584" t="s">
        <v>491</v>
      </c>
      <c r="B56" s="606"/>
      <c r="C56" s="584" t="s">
        <v>491</v>
      </c>
      <c r="D56" s="606"/>
      <c r="E56" s="584" t="s">
        <v>491</v>
      </c>
      <c r="F56" s="606"/>
      <c r="G56" s="584" t="s">
        <v>491</v>
      </c>
      <c r="H56" s="607"/>
    </row>
    <row r="57" spans="1:8" ht="13.5" outlineLevel="1" x14ac:dyDescent="0.2">
      <c r="A57" s="584" t="s">
        <v>492</v>
      </c>
      <c r="B57" s="606"/>
      <c r="C57" s="584" t="s">
        <v>492</v>
      </c>
      <c r="D57" s="606"/>
      <c r="E57" s="584" t="s">
        <v>492</v>
      </c>
      <c r="F57" s="606"/>
      <c r="G57" s="584" t="s">
        <v>492</v>
      </c>
      <c r="H57" s="607"/>
    </row>
    <row r="58" spans="1:8" ht="14.25" thickBot="1" x14ac:dyDescent="0.3">
      <c r="A58" s="585" t="s">
        <v>493</v>
      </c>
      <c r="B58" s="586">
        <f>SUM(B45:B57)</f>
        <v>0</v>
      </c>
      <c r="C58" s="585" t="s">
        <v>493</v>
      </c>
      <c r="D58" s="586">
        <f>SUM(D45:D57)</f>
        <v>0</v>
      </c>
      <c r="E58" s="585" t="s">
        <v>493</v>
      </c>
      <c r="F58" s="586">
        <f>SUM(F45:F57)</f>
        <v>0</v>
      </c>
      <c r="G58" s="585" t="s">
        <v>493</v>
      </c>
      <c r="H58" s="587">
        <f>SUM(H45:H57)</f>
        <v>0</v>
      </c>
    </row>
    <row r="59" spans="1:8" ht="14.25" customHeight="1" thickBot="1" x14ac:dyDescent="0.3">
      <c r="A59" s="1435" t="s">
        <v>494</v>
      </c>
      <c r="B59" s="1436"/>
      <c r="C59" s="1436"/>
      <c r="D59" s="1436"/>
      <c r="E59" s="1436"/>
      <c r="F59" s="1436"/>
      <c r="G59" s="1437"/>
      <c r="H59" s="588">
        <f>IF((B58+D58+F58+H58)&gt;$F$3,"Demasiadas horas asignadas",(B58+D58+F58+H58))</f>
        <v>0</v>
      </c>
    </row>
    <row r="61" spans="1:8" ht="16.5" customHeight="1" x14ac:dyDescent="0.2"/>
    <row r="62" spans="1:8" x14ac:dyDescent="0.2">
      <c r="H62" s="589"/>
    </row>
    <row r="63" spans="1:8" ht="32.25" customHeight="1" x14ac:dyDescent="0.25">
      <c r="A63" s="568" t="s">
        <v>379</v>
      </c>
      <c r="B63" s="1425" t="s">
        <v>596</v>
      </c>
      <c r="C63" s="1425"/>
      <c r="D63" s="1425"/>
      <c r="E63" s="1419" t="str">
        <f>A3</f>
        <v>contratado 11</v>
      </c>
      <c r="F63" s="1420"/>
      <c r="G63" s="1426" t="s">
        <v>608</v>
      </c>
      <c r="H63" s="1427"/>
    </row>
    <row r="64" spans="1:8" ht="26.25" x14ac:dyDescent="0.25">
      <c r="A64" s="571">
        <f>H85*E11</f>
        <v>0</v>
      </c>
      <c r="B64" s="572"/>
      <c r="C64" s="572"/>
      <c r="D64" s="569" t="s">
        <v>402</v>
      </c>
      <c r="E64" s="570">
        <f>E38+1</f>
        <v>2017</v>
      </c>
      <c r="F64" s="572"/>
      <c r="G64" s="602" t="s">
        <v>609</v>
      </c>
      <c r="H64" s="603"/>
    </row>
    <row r="65" spans="1:8" ht="44.25" customHeight="1" x14ac:dyDescent="0.25">
      <c r="A65" s="574" t="s">
        <v>380</v>
      </c>
      <c r="B65" s="572"/>
      <c r="C65" s="572"/>
      <c r="D65" s="569"/>
      <c r="E65" s="570"/>
      <c r="F65" s="572"/>
      <c r="G65" s="575" t="s">
        <v>381</v>
      </c>
      <c r="H65" s="576">
        <f>'Planificación contratos'!D15</f>
        <v>1673.6606270415141</v>
      </c>
    </row>
    <row r="66" spans="1:8" ht="18" x14ac:dyDescent="0.25">
      <c r="A66" s="571">
        <f>$A$40</f>
        <v>0</v>
      </c>
      <c r="B66" s="572"/>
      <c r="C66" s="572"/>
      <c r="D66" s="569"/>
      <c r="E66" s="570"/>
      <c r="F66" s="572"/>
      <c r="G66" s="577"/>
      <c r="H66" s="578"/>
    </row>
    <row r="67" spans="1:8" ht="17.25" customHeight="1" x14ac:dyDescent="0.2">
      <c r="A67" s="590" t="s">
        <v>611</v>
      </c>
      <c r="B67" s="590" t="s">
        <v>612</v>
      </c>
      <c r="C67" s="553" t="s">
        <v>611</v>
      </c>
      <c r="D67" s="553" t="s">
        <v>612</v>
      </c>
      <c r="E67" s="553" t="s">
        <v>611</v>
      </c>
      <c r="F67" s="553" t="s">
        <v>612</v>
      </c>
      <c r="G67" s="553" t="s">
        <v>611</v>
      </c>
      <c r="H67" s="553" t="s">
        <v>612</v>
      </c>
    </row>
    <row r="68" spans="1:8" ht="17.25" customHeight="1" thickBot="1" x14ac:dyDescent="0.25">
      <c r="A68" s="604"/>
      <c r="B68" s="605"/>
      <c r="C68" s="605"/>
      <c r="D68" s="605"/>
      <c r="E68" s="605"/>
      <c r="F68" s="605"/>
      <c r="G68" s="605"/>
      <c r="H68" s="605"/>
    </row>
    <row r="69" spans="1:8" ht="16.5" thickBot="1" x14ac:dyDescent="0.3">
      <c r="A69" s="1411" t="s">
        <v>474</v>
      </c>
      <c r="B69" s="1412"/>
      <c r="C69" s="1411" t="s">
        <v>475</v>
      </c>
      <c r="D69" s="1412"/>
      <c r="E69" s="1411" t="s">
        <v>476</v>
      </c>
      <c r="F69" s="1412"/>
      <c r="G69" s="1411" t="s">
        <v>477</v>
      </c>
      <c r="H69" s="1421"/>
    </row>
    <row r="70" spans="1:8" ht="13.5" outlineLevel="1" thickBot="1" x14ac:dyDescent="0.25">
      <c r="A70" s="583" t="s">
        <v>478</v>
      </c>
      <c r="B70" s="583" t="s">
        <v>479</v>
      </c>
      <c r="C70" s="583" t="s">
        <v>478</v>
      </c>
      <c r="D70" s="583" t="s">
        <v>479</v>
      </c>
      <c r="E70" s="583" t="s">
        <v>478</v>
      </c>
      <c r="F70" s="583" t="s">
        <v>479</v>
      </c>
      <c r="G70" s="583" t="s">
        <v>478</v>
      </c>
      <c r="H70" s="583" t="s">
        <v>479</v>
      </c>
    </row>
    <row r="71" spans="1:8" ht="13.5" outlineLevel="1" x14ac:dyDescent="0.2">
      <c r="A71" s="584" t="s">
        <v>480</v>
      </c>
      <c r="B71" s="606"/>
      <c r="C71" s="584" t="s">
        <v>480</v>
      </c>
      <c r="D71" s="606"/>
      <c r="E71" s="584" t="s">
        <v>480</v>
      </c>
      <c r="F71" s="606"/>
      <c r="G71" s="584" t="s">
        <v>480</v>
      </c>
      <c r="H71" s="607"/>
    </row>
    <row r="72" spans="1:8" ht="13.5" outlineLevel="1" x14ac:dyDescent="0.2">
      <c r="A72" s="584" t="s">
        <v>481</v>
      </c>
      <c r="B72" s="606"/>
      <c r="C72" s="584" t="s">
        <v>481</v>
      </c>
      <c r="D72" s="606"/>
      <c r="E72" s="584" t="s">
        <v>481</v>
      </c>
      <c r="F72" s="606"/>
      <c r="G72" s="584" t="s">
        <v>481</v>
      </c>
      <c r="H72" s="607"/>
    </row>
    <row r="73" spans="1:8" ht="13.5" outlineLevel="1" x14ac:dyDescent="0.2">
      <c r="A73" s="584" t="s">
        <v>482</v>
      </c>
      <c r="B73" s="606"/>
      <c r="C73" s="584" t="s">
        <v>482</v>
      </c>
      <c r="D73" s="606"/>
      <c r="E73" s="584" t="s">
        <v>482</v>
      </c>
      <c r="F73" s="606"/>
      <c r="G73" s="584" t="s">
        <v>482</v>
      </c>
      <c r="H73" s="607"/>
    </row>
    <row r="74" spans="1:8" ht="13.5" outlineLevel="1" x14ac:dyDescent="0.2">
      <c r="A74" s="584" t="s">
        <v>483</v>
      </c>
      <c r="B74" s="606"/>
      <c r="C74" s="584" t="s">
        <v>483</v>
      </c>
      <c r="D74" s="606"/>
      <c r="E74" s="584" t="s">
        <v>483</v>
      </c>
      <c r="F74" s="606"/>
      <c r="G74" s="584" t="s">
        <v>483</v>
      </c>
      <c r="H74" s="607"/>
    </row>
    <row r="75" spans="1:8" ht="13.5" outlineLevel="1" x14ac:dyDescent="0.2">
      <c r="A75" s="584" t="s">
        <v>484</v>
      </c>
      <c r="B75" s="606"/>
      <c r="C75" s="584" t="s">
        <v>484</v>
      </c>
      <c r="D75" s="606"/>
      <c r="E75" s="584" t="s">
        <v>484</v>
      </c>
      <c r="F75" s="606"/>
      <c r="G75" s="584" t="s">
        <v>484</v>
      </c>
      <c r="H75" s="607"/>
    </row>
    <row r="76" spans="1:8" ht="13.5" outlineLevel="1" x14ac:dyDescent="0.2">
      <c r="A76" s="584" t="s">
        <v>485</v>
      </c>
      <c r="B76" s="606"/>
      <c r="C76" s="584" t="s">
        <v>485</v>
      </c>
      <c r="D76" s="606"/>
      <c r="E76" s="584" t="s">
        <v>485</v>
      </c>
      <c r="F76" s="606"/>
      <c r="G76" s="584" t="s">
        <v>485</v>
      </c>
      <c r="H76" s="607"/>
    </row>
    <row r="77" spans="1:8" ht="13.5" outlineLevel="1" x14ac:dyDescent="0.2">
      <c r="A77" s="584" t="s">
        <v>486</v>
      </c>
      <c r="B77" s="606"/>
      <c r="C77" s="584" t="s">
        <v>486</v>
      </c>
      <c r="D77" s="606"/>
      <c r="E77" s="584" t="s">
        <v>486</v>
      </c>
      <c r="F77" s="606"/>
      <c r="G77" s="584" t="s">
        <v>486</v>
      </c>
      <c r="H77" s="607"/>
    </row>
    <row r="78" spans="1:8" ht="13.5" outlineLevel="1" x14ac:dyDescent="0.2">
      <c r="A78" s="584" t="s">
        <v>487</v>
      </c>
      <c r="B78" s="606"/>
      <c r="C78" s="584" t="s">
        <v>487</v>
      </c>
      <c r="D78" s="606"/>
      <c r="E78" s="584" t="s">
        <v>487</v>
      </c>
      <c r="F78" s="606"/>
      <c r="G78" s="584" t="s">
        <v>487</v>
      </c>
      <c r="H78" s="607"/>
    </row>
    <row r="79" spans="1:8" ht="13.5" outlineLevel="1" x14ac:dyDescent="0.2">
      <c r="A79" s="584" t="s">
        <v>488</v>
      </c>
      <c r="B79" s="606"/>
      <c r="C79" s="584" t="s">
        <v>488</v>
      </c>
      <c r="D79" s="606"/>
      <c r="E79" s="584" t="s">
        <v>488</v>
      </c>
      <c r="F79" s="606"/>
      <c r="G79" s="584" t="s">
        <v>488</v>
      </c>
      <c r="H79" s="607"/>
    </row>
    <row r="80" spans="1:8" ht="13.5" outlineLevel="1" x14ac:dyDescent="0.2">
      <c r="A80" s="584" t="s">
        <v>489</v>
      </c>
      <c r="B80" s="606"/>
      <c r="C80" s="584" t="s">
        <v>489</v>
      </c>
      <c r="D80" s="606"/>
      <c r="E80" s="584" t="s">
        <v>489</v>
      </c>
      <c r="F80" s="606"/>
      <c r="G80" s="584" t="s">
        <v>489</v>
      </c>
      <c r="H80" s="607"/>
    </row>
    <row r="81" spans="1:8" ht="13.5" outlineLevel="1" x14ac:dyDescent="0.2">
      <c r="A81" s="584" t="s">
        <v>490</v>
      </c>
      <c r="B81" s="606"/>
      <c r="C81" s="584" t="s">
        <v>490</v>
      </c>
      <c r="D81" s="606"/>
      <c r="E81" s="584" t="s">
        <v>490</v>
      </c>
      <c r="F81" s="606"/>
      <c r="G81" s="584" t="s">
        <v>490</v>
      </c>
      <c r="H81" s="607"/>
    </row>
    <row r="82" spans="1:8" ht="13.5" outlineLevel="1" x14ac:dyDescent="0.2">
      <c r="A82" s="584" t="s">
        <v>491</v>
      </c>
      <c r="B82" s="606"/>
      <c r="C82" s="584" t="s">
        <v>491</v>
      </c>
      <c r="D82" s="606"/>
      <c r="E82" s="584" t="s">
        <v>491</v>
      </c>
      <c r="F82" s="606"/>
      <c r="G82" s="584" t="s">
        <v>491</v>
      </c>
      <c r="H82" s="607"/>
    </row>
    <row r="83" spans="1:8" ht="13.5" outlineLevel="1" x14ac:dyDescent="0.2">
      <c r="A83" s="584" t="s">
        <v>492</v>
      </c>
      <c r="B83" s="606"/>
      <c r="C83" s="584" t="s">
        <v>492</v>
      </c>
      <c r="D83" s="606"/>
      <c r="E83" s="584" t="s">
        <v>492</v>
      </c>
      <c r="F83" s="606"/>
      <c r="G83" s="584" t="s">
        <v>492</v>
      </c>
      <c r="H83" s="607"/>
    </row>
    <row r="84" spans="1:8" ht="14.25" thickBot="1" x14ac:dyDescent="0.3">
      <c r="A84" s="585" t="s">
        <v>493</v>
      </c>
      <c r="B84" s="586">
        <f>SUM(B71:B83)</f>
        <v>0</v>
      </c>
      <c r="C84" s="585" t="s">
        <v>493</v>
      </c>
      <c r="D84" s="586">
        <f>SUM(D71:D83)</f>
        <v>0</v>
      </c>
      <c r="E84" s="585" t="s">
        <v>493</v>
      </c>
      <c r="F84" s="586">
        <f>SUM(F71:F83)</f>
        <v>0</v>
      </c>
      <c r="G84" s="585" t="s">
        <v>493</v>
      </c>
      <c r="H84" s="587">
        <f>SUM(H71:H83)</f>
        <v>0</v>
      </c>
    </row>
    <row r="85" spans="1:8" ht="14.25" thickBot="1" x14ac:dyDescent="0.3">
      <c r="A85" s="1435" t="s">
        <v>494</v>
      </c>
      <c r="B85" s="1436"/>
      <c r="C85" s="1436"/>
      <c r="D85" s="1436"/>
      <c r="E85" s="1436"/>
      <c r="F85" s="1436"/>
      <c r="G85" s="1437"/>
      <c r="H85" s="588">
        <f>IF((B84+D84+F84+H84)&gt;$F$3,"Demasiadas horas asignadas",(B84+D84+F84+H84))</f>
        <v>0</v>
      </c>
    </row>
    <row r="89" spans="1:8" ht="32.25" customHeight="1" x14ac:dyDescent="0.25">
      <c r="A89" s="568" t="s">
        <v>379</v>
      </c>
      <c r="B89" s="1425" t="s">
        <v>596</v>
      </c>
      <c r="C89" s="1425"/>
      <c r="D89" s="1425"/>
      <c r="E89" s="1419" t="str">
        <f>A3</f>
        <v>contratado 11</v>
      </c>
      <c r="F89" s="1420"/>
      <c r="G89" s="1426" t="s">
        <v>608</v>
      </c>
      <c r="H89" s="1427"/>
    </row>
    <row r="90" spans="1:8" ht="26.25" x14ac:dyDescent="0.25">
      <c r="A90" s="571">
        <f>H111*E11</f>
        <v>0</v>
      </c>
      <c r="B90" s="572"/>
      <c r="C90" s="572"/>
      <c r="D90" s="569" t="s">
        <v>402</v>
      </c>
      <c r="E90" s="570">
        <f>E64+1</f>
        <v>2018</v>
      </c>
      <c r="F90" s="572"/>
      <c r="G90" s="602" t="s">
        <v>609</v>
      </c>
      <c r="H90" s="603"/>
    </row>
    <row r="91" spans="1:8" ht="44.25" customHeight="1" x14ac:dyDescent="0.25">
      <c r="A91" s="574" t="s">
        <v>380</v>
      </c>
      <c r="B91" s="572"/>
      <c r="C91" s="572"/>
      <c r="D91" s="569"/>
      <c r="E91" s="570"/>
      <c r="F91" s="572"/>
      <c r="G91" s="575" t="s">
        <v>381</v>
      </c>
      <c r="H91" s="576">
        <f>'Planificación contratos'!D16</f>
        <v>23192.330885842708</v>
      </c>
    </row>
    <row r="92" spans="1:8" ht="18" x14ac:dyDescent="0.25">
      <c r="A92" s="571">
        <f>$A$40</f>
        <v>0</v>
      </c>
      <c r="B92" s="572"/>
      <c r="C92" s="572"/>
      <c r="D92" s="569"/>
      <c r="E92" s="570"/>
      <c r="F92" s="572"/>
      <c r="G92" s="577"/>
      <c r="H92" s="578"/>
    </row>
    <row r="93" spans="1:8" ht="16.5" customHeight="1" x14ac:dyDescent="0.2">
      <c r="A93" s="590" t="s">
        <v>611</v>
      </c>
      <c r="B93" s="590" t="s">
        <v>612</v>
      </c>
      <c r="C93" s="553" t="s">
        <v>611</v>
      </c>
      <c r="D93" s="553" t="s">
        <v>612</v>
      </c>
      <c r="E93" s="553" t="s">
        <v>611</v>
      </c>
      <c r="F93" s="553" t="s">
        <v>612</v>
      </c>
      <c r="G93" s="553" t="s">
        <v>611</v>
      </c>
      <c r="H93" s="553" t="s">
        <v>612</v>
      </c>
    </row>
    <row r="94" spans="1:8" ht="16.5" customHeight="1" thickBot="1" x14ac:dyDescent="0.25">
      <c r="A94" s="604"/>
      <c r="B94" s="605"/>
      <c r="C94" s="605"/>
      <c r="D94" s="605"/>
      <c r="E94" s="605"/>
      <c r="F94" s="605"/>
      <c r="G94" s="605"/>
      <c r="H94" s="605"/>
    </row>
    <row r="95" spans="1:8" ht="16.5" thickBot="1" x14ac:dyDescent="0.3">
      <c r="A95" s="1411" t="s">
        <v>474</v>
      </c>
      <c r="B95" s="1412"/>
      <c r="C95" s="1411" t="s">
        <v>475</v>
      </c>
      <c r="D95" s="1412"/>
      <c r="E95" s="1411" t="s">
        <v>476</v>
      </c>
      <c r="F95" s="1412"/>
      <c r="G95" s="1411" t="s">
        <v>477</v>
      </c>
      <c r="H95" s="1421"/>
    </row>
    <row r="96" spans="1:8" ht="13.5" customHeight="1" outlineLevel="1" thickBot="1" x14ac:dyDescent="0.25">
      <c r="A96" s="583" t="s">
        <v>478</v>
      </c>
      <c r="B96" s="583" t="s">
        <v>479</v>
      </c>
      <c r="C96" s="583" t="s">
        <v>478</v>
      </c>
      <c r="D96" s="583" t="s">
        <v>479</v>
      </c>
      <c r="E96" s="583" t="s">
        <v>478</v>
      </c>
      <c r="F96" s="583" t="s">
        <v>479</v>
      </c>
      <c r="G96" s="583" t="s">
        <v>478</v>
      </c>
      <c r="H96" s="583" t="s">
        <v>479</v>
      </c>
    </row>
    <row r="97" spans="1:8" ht="13.5" customHeight="1" outlineLevel="1" x14ac:dyDescent="0.2">
      <c r="A97" s="584" t="s">
        <v>480</v>
      </c>
      <c r="B97" s="606"/>
      <c r="C97" s="584" t="s">
        <v>480</v>
      </c>
      <c r="D97" s="606"/>
      <c r="E97" s="584" t="s">
        <v>480</v>
      </c>
      <c r="F97" s="606"/>
      <c r="G97" s="584" t="s">
        <v>480</v>
      </c>
      <c r="H97" s="607"/>
    </row>
    <row r="98" spans="1:8" ht="13.5" customHeight="1" outlineLevel="1" x14ac:dyDescent="0.2">
      <c r="A98" s="584" t="s">
        <v>481</v>
      </c>
      <c r="B98" s="606"/>
      <c r="C98" s="584" t="s">
        <v>481</v>
      </c>
      <c r="D98" s="606"/>
      <c r="E98" s="584" t="s">
        <v>481</v>
      </c>
      <c r="F98" s="606"/>
      <c r="G98" s="584" t="s">
        <v>481</v>
      </c>
      <c r="H98" s="607"/>
    </row>
    <row r="99" spans="1:8" ht="13.5" customHeight="1" outlineLevel="1" x14ac:dyDescent="0.2">
      <c r="A99" s="584" t="s">
        <v>482</v>
      </c>
      <c r="B99" s="606"/>
      <c r="C99" s="584" t="s">
        <v>482</v>
      </c>
      <c r="D99" s="606"/>
      <c r="E99" s="584" t="s">
        <v>482</v>
      </c>
      <c r="F99" s="606"/>
      <c r="G99" s="584" t="s">
        <v>482</v>
      </c>
      <c r="H99" s="607"/>
    </row>
    <row r="100" spans="1:8" ht="13.5" customHeight="1" outlineLevel="1" x14ac:dyDescent="0.2">
      <c r="A100" s="584" t="s">
        <v>483</v>
      </c>
      <c r="B100" s="606"/>
      <c r="C100" s="584" t="s">
        <v>483</v>
      </c>
      <c r="D100" s="606"/>
      <c r="E100" s="584" t="s">
        <v>483</v>
      </c>
      <c r="F100" s="606"/>
      <c r="G100" s="584" t="s">
        <v>483</v>
      </c>
      <c r="H100" s="607"/>
    </row>
    <row r="101" spans="1:8" ht="13.5" customHeight="1" outlineLevel="1" x14ac:dyDescent="0.2">
      <c r="A101" s="584" t="s">
        <v>484</v>
      </c>
      <c r="B101" s="606"/>
      <c r="C101" s="584" t="s">
        <v>484</v>
      </c>
      <c r="D101" s="606"/>
      <c r="E101" s="584" t="s">
        <v>484</v>
      </c>
      <c r="F101" s="606"/>
      <c r="G101" s="584" t="s">
        <v>484</v>
      </c>
      <c r="H101" s="607"/>
    </row>
    <row r="102" spans="1:8" ht="13.5" customHeight="1" outlineLevel="1" x14ac:dyDescent="0.2">
      <c r="A102" s="584" t="s">
        <v>485</v>
      </c>
      <c r="B102" s="606"/>
      <c r="C102" s="584" t="s">
        <v>485</v>
      </c>
      <c r="D102" s="606"/>
      <c r="E102" s="584" t="s">
        <v>485</v>
      </c>
      <c r="F102" s="606"/>
      <c r="G102" s="584" t="s">
        <v>485</v>
      </c>
      <c r="H102" s="607"/>
    </row>
    <row r="103" spans="1:8" ht="13.5" customHeight="1" outlineLevel="1" x14ac:dyDescent="0.2">
      <c r="A103" s="584" t="s">
        <v>486</v>
      </c>
      <c r="B103" s="606"/>
      <c r="C103" s="584" t="s">
        <v>486</v>
      </c>
      <c r="D103" s="606"/>
      <c r="E103" s="584" t="s">
        <v>486</v>
      </c>
      <c r="F103" s="606"/>
      <c r="G103" s="584" t="s">
        <v>486</v>
      </c>
      <c r="H103" s="607"/>
    </row>
    <row r="104" spans="1:8" ht="13.5" customHeight="1" outlineLevel="1" x14ac:dyDescent="0.2">
      <c r="A104" s="584" t="s">
        <v>487</v>
      </c>
      <c r="B104" s="606"/>
      <c r="C104" s="584" t="s">
        <v>487</v>
      </c>
      <c r="D104" s="606"/>
      <c r="E104" s="584" t="s">
        <v>487</v>
      </c>
      <c r="F104" s="606"/>
      <c r="G104" s="584" t="s">
        <v>487</v>
      </c>
      <c r="H104" s="607"/>
    </row>
    <row r="105" spans="1:8" ht="13.5" customHeight="1" outlineLevel="1" x14ac:dyDescent="0.2">
      <c r="A105" s="584" t="s">
        <v>488</v>
      </c>
      <c r="B105" s="606"/>
      <c r="C105" s="584" t="s">
        <v>488</v>
      </c>
      <c r="D105" s="606"/>
      <c r="E105" s="584" t="s">
        <v>488</v>
      </c>
      <c r="F105" s="606"/>
      <c r="G105" s="584" t="s">
        <v>488</v>
      </c>
      <c r="H105" s="607"/>
    </row>
    <row r="106" spans="1:8" ht="13.5" customHeight="1" outlineLevel="1" x14ac:dyDescent="0.2">
      <c r="A106" s="584" t="s">
        <v>489</v>
      </c>
      <c r="B106" s="606"/>
      <c r="C106" s="584" t="s">
        <v>489</v>
      </c>
      <c r="D106" s="606"/>
      <c r="E106" s="584" t="s">
        <v>489</v>
      </c>
      <c r="F106" s="606"/>
      <c r="G106" s="584" t="s">
        <v>489</v>
      </c>
      <c r="H106" s="607"/>
    </row>
    <row r="107" spans="1:8" ht="13.5" customHeight="1" outlineLevel="1" x14ac:dyDescent="0.2">
      <c r="A107" s="584" t="s">
        <v>490</v>
      </c>
      <c r="B107" s="606"/>
      <c r="C107" s="584" t="s">
        <v>490</v>
      </c>
      <c r="D107" s="606"/>
      <c r="E107" s="584" t="s">
        <v>490</v>
      </c>
      <c r="F107" s="606"/>
      <c r="G107" s="584" t="s">
        <v>490</v>
      </c>
      <c r="H107" s="607"/>
    </row>
    <row r="108" spans="1:8" ht="13.5" customHeight="1" outlineLevel="1" x14ac:dyDescent="0.2">
      <c r="A108" s="584" t="s">
        <v>491</v>
      </c>
      <c r="B108" s="606"/>
      <c r="C108" s="584" t="s">
        <v>491</v>
      </c>
      <c r="D108" s="606"/>
      <c r="E108" s="584" t="s">
        <v>491</v>
      </c>
      <c r="F108" s="606"/>
      <c r="G108" s="584" t="s">
        <v>491</v>
      </c>
      <c r="H108" s="607"/>
    </row>
    <row r="109" spans="1:8" ht="13.5" customHeight="1" outlineLevel="1" x14ac:dyDescent="0.2">
      <c r="A109" s="584" t="s">
        <v>492</v>
      </c>
      <c r="B109" s="606"/>
      <c r="C109" s="584" t="s">
        <v>492</v>
      </c>
      <c r="D109" s="606"/>
      <c r="E109" s="584" t="s">
        <v>492</v>
      </c>
      <c r="F109" s="606"/>
      <c r="G109" s="584" t="s">
        <v>492</v>
      </c>
      <c r="H109" s="607"/>
    </row>
    <row r="110" spans="1:8" ht="14.25" thickBot="1" x14ac:dyDescent="0.3">
      <c r="A110" s="585" t="s">
        <v>493</v>
      </c>
      <c r="B110" s="586">
        <f>SUM(B97:B109)</f>
        <v>0</v>
      </c>
      <c r="C110" s="585" t="s">
        <v>493</v>
      </c>
      <c r="D110" s="586">
        <f>SUM(D97:D109)</f>
        <v>0</v>
      </c>
      <c r="E110" s="585" t="s">
        <v>493</v>
      </c>
      <c r="F110" s="586">
        <f>SUM(F97:F109)</f>
        <v>0</v>
      </c>
      <c r="G110" s="585" t="s">
        <v>493</v>
      </c>
      <c r="H110" s="587">
        <f>SUM(H97:H109)</f>
        <v>0</v>
      </c>
    </row>
    <row r="111" spans="1:8" ht="14.25" thickBot="1" x14ac:dyDescent="0.3">
      <c r="A111" s="1435" t="s">
        <v>494</v>
      </c>
      <c r="B111" s="1436"/>
      <c r="C111" s="1436"/>
      <c r="D111" s="1436"/>
      <c r="E111" s="1436"/>
      <c r="F111" s="1436"/>
      <c r="G111" s="1437"/>
      <c r="H111" s="588">
        <f>IF((B110+D110+F110+H110)&gt;$F$3,"Demasiadas horas asignadas",(B110+D110+F110+H110))</f>
        <v>0</v>
      </c>
    </row>
    <row r="115" spans="1:8" ht="32.25" customHeight="1" x14ac:dyDescent="0.25">
      <c r="A115" s="568" t="s">
        <v>379</v>
      </c>
      <c r="B115" s="1425" t="s">
        <v>596</v>
      </c>
      <c r="C115" s="1425"/>
      <c r="D115" s="1425"/>
      <c r="E115" s="1419" t="str">
        <f>A3</f>
        <v>contratado 11</v>
      </c>
      <c r="F115" s="1420"/>
      <c r="G115" s="1426" t="s">
        <v>608</v>
      </c>
      <c r="H115" s="1427"/>
    </row>
    <row r="116" spans="1:8" ht="26.25" x14ac:dyDescent="0.25">
      <c r="A116" s="571">
        <f>H137*E11</f>
        <v>0</v>
      </c>
      <c r="B116" s="572"/>
      <c r="C116" s="572"/>
      <c r="D116" s="569" t="s">
        <v>402</v>
      </c>
      <c r="E116" s="570">
        <f>E90+1</f>
        <v>2019</v>
      </c>
      <c r="F116" s="570"/>
      <c r="G116" s="602" t="s">
        <v>609</v>
      </c>
      <c r="H116" s="603"/>
    </row>
    <row r="117" spans="1:8" ht="44.25" customHeight="1" x14ac:dyDescent="0.25">
      <c r="A117" s="574" t="s">
        <v>380</v>
      </c>
      <c r="B117" s="572"/>
      <c r="C117" s="572"/>
      <c r="D117" s="569"/>
      <c r="E117" s="570"/>
      <c r="F117" s="570"/>
      <c r="G117" s="575" t="s">
        <v>381</v>
      </c>
      <c r="H117" s="576">
        <f>'Planificación contratos'!D17</f>
        <v>20923.107847790277</v>
      </c>
    </row>
    <row r="118" spans="1:8" ht="18" x14ac:dyDescent="0.25">
      <c r="A118" s="571">
        <f>$A$40</f>
        <v>0</v>
      </c>
      <c r="B118" s="572"/>
      <c r="C118" s="572"/>
      <c r="D118" s="569"/>
      <c r="E118" s="570"/>
      <c r="F118" s="570"/>
      <c r="G118" s="577"/>
      <c r="H118" s="578"/>
    </row>
    <row r="119" spans="1:8" ht="16.5" customHeight="1" x14ac:dyDescent="0.2">
      <c r="A119" s="590" t="s">
        <v>611</v>
      </c>
      <c r="B119" s="590" t="s">
        <v>612</v>
      </c>
      <c r="C119" s="553" t="s">
        <v>611</v>
      </c>
      <c r="D119" s="553" t="s">
        <v>612</v>
      </c>
      <c r="E119" s="553" t="s">
        <v>611</v>
      </c>
      <c r="F119" s="553" t="s">
        <v>612</v>
      </c>
      <c r="G119" s="553" t="s">
        <v>611</v>
      </c>
      <c r="H119" s="553" t="s">
        <v>612</v>
      </c>
    </row>
    <row r="120" spans="1:8" ht="16.5" customHeight="1" thickBot="1" x14ac:dyDescent="0.25">
      <c r="A120" s="604"/>
      <c r="B120" s="605"/>
      <c r="C120" s="605"/>
      <c r="D120" s="605"/>
      <c r="E120" s="605"/>
      <c r="F120" s="605"/>
      <c r="G120" s="605"/>
      <c r="H120" s="605"/>
    </row>
    <row r="121" spans="1:8" ht="16.5" thickBot="1" x14ac:dyDescent="0.3">
      <c r="A121" s="1411" t="s">
        <v>474</v>
      </c>
      <c r="B121" s="1412"/>
      <c r="C121" s="1411" t="s">
        <v>475</v>
      </c>
      <c r="D121" s="1412"/>
      <c r="E121" s="1411" t="s">
        <v>476</v>
      </c>
      <c r="F121" s="1412"/>
      <c r="G121" s="1411" t="s">
        <v>477</v>
      </c>
      <c r="H121" s="1421"/>
    </row>
    <row r="122" spans="1:8" ht="13.5" outlineLevel="1" thickBot="1" x14ac:dyDescent="0.25">
      <c r="A122" s="583" t="s">
        <v>478</v>
      </c>
      <c r="B122" s="583" t="s">
        <v>479</v>
      </c>
      <c r="C122" s="583" t="s">
        <v>478</v>
      </c>
      <c r="D122" s="583" t="s">
        <v>479</v>
      </c>
      <c r="E122" s="583" t="s">
        <v>478</v>
      </c>
      <c r="F122" s="583" t="s">
        <v>479</v>
      </c>
      <c r="G122" s="583" t="s">
        <v>478</v>
      </c>
      <c r="H122" s="583" t="s">
        <v>479</v>
      </c>
    </row>
    <row r="123" spans="1:8" ht="13.5" outlineLevel="1" x14ac:dyDescent="0.2">
      <c r="A123" s="584" t="s">
        <v>480</v>
      </c>
      <c r="B123" s="606"/>
      <c r="C123" s="584" t="s">
        <v>480</v>
      </c>
      <c r="D123" s="606"/>
      <c r="E123" s="584" t="s">
        <v>480</v>
      </c>
      <c r="F123" s="606"/>
      <c r="G123" s="584" t="s">
        <v>480</v>
      </c>
      <c r="H123" s="607"/>
    </row>
    <row r="124" spans="1:8" ht="13.5" outlineLevel="1" x14ac:dyDescent="0.2">
      <c r="A124" s="584" t="s">
        <v>481</v>
      </c>
      <c r="B124" s="606"/>
      <c r="C124" s="584" t="s">
        <v>481</v>
      </c>
      <c r="D124" s="606"/>
      <c r="E124" s="584" t="s">
        <v>481</v>
      </c>
      <c r="F124" s="606"/>
      <c r="G124" s="584" t="s">
        <v>481</v>
      </c>
      <c r="H124" s="607"/>
    </row>
    <row r="125" spans="1:8" ht="13.5" outlineLevel="1" x14ac:dyDescent="0.2">
      <c r="A125" s="584" t="s">
        <v>482</v>
      </c>
      <c r="B125" s="606"/>
      <c r="C125" s="584" t="s">
        <v>482</v>
      </c>
      <c r="D125" s="606"/>
      <c r="E125" s="584" t="s">
        <v>482</v>
      </c>
      <c r="F125" s="606"/>
      <c r="G125" s="584" t="s">
        <v>482</v>
      </c>
      <c r="H125" s="607"/>
    </row>
    <row r="126" spans="1:8" ht="13.5" outlineLevel="1" x14ac:dyDescent="0.2">
      <c r="A126" s="584" t="s">
        <v>483</v>
      </c>
      <c r="B126" s="606"/>
      <c r="C126" s="584" t="s">
        <v>483</v>
      </c>
      <c r="D126" s="606"/>
      <c r="E126" s="584" t="s">
        <v>483</v>
      </c>
      <c r="F126" s="606"/>
      <c r="G126" s="584" t="s">
        <v>483</v>
      </c>
      <c r="H126" s="607"/>
    </row>
    <row r="127" spans="1:8" ht="13.5" outlineLevel="1" x14ac:dyDescent="0.2">
      <c r="A127" s="584" t="s">
        <v>484</v>
      </c>
      <c r="B127" s="606"/>
      <c r="C127" s="584" t="s">
        <v>484</v>
      </c>
      <c r="D127" s="606"/>
      <c r="E127" s="584" t="s">
        <v>484</v>
      </c>
      <c r="F127" s="606"/>
      <c r="G127" s="584" t="s">
        <v>484</v>
      </c>
      <c r="H127" s="607"/>
    </row>
    <row r="128" spans="1:8" ht="13.5" outlineLevel="1" x14ac:dyDescent="0.2">
      <c r="A128" s="584" t="s">
        <v>485</v>
      </c>
      <c r="B128" s="606"/>
      <c r="C128" s="584" t="s">
        <v>485</v>
      </c>
      <c r="D128" s="606"/>
      <c r="E128" s="584" t="s">
        <v>485</v>
      </c>
      <c r="F128" s="606"/>
      <c r="G128" s="584" t="s">
        <v>485</v>
      </c>
      <c r="H128" s="607"/>
    </row>
    <row r="129" spans="1:8" ht="13.5" outlineLevel="1" x14ac:dyDescent="0.2">
      <c r="A129" s="584" t="s">
        <v>486</v>
      </c>
      <c r="B129" s="606"/>
      <c r="C129" s="584" t="s">
        <v>486</v>
      </c>
      <c r="D129" s="606"/>
      <c r="E129" s="584" t="s">
        <v>486</v>
      </c>
      <c r="F129" s="606"/>
      <c r="G129" s="584" t="s">
        <v>486</v>
      </c>
      <c r="H129" s="607"/>
    </row>
    <row r="130" spans="1:8" ht="13.5" outlineLevel="1" x14ac:dyDescent="0.2">
      <c r="A130" s="584" t="s">
        <v>487</v>
      </c>
      <c r="B130" s="606"/>
      <c r="C130" s="584" t="s">
        <v>487</v>
      </c>
      <c r="D130" s="606"/>
      <c r="E130" s="584" t="s">
        <v>487</v>
      </c>
      <c r="F130" s="606"/>
      <c r="G130" s="584" t="s">
        <v>487</v>
      </c>
      <c r="H130" s="607"/>
    </row>
    <row r="131" spans="1:8" ht="13.5" outlineLevel="1" x14ac:dyDescent="0.2">
      <c r="A131" s="584" t="s">
        <v>488</v>
      </c>
      <c r="B131" s="606"/>
      <c r="C131" s="584" t="s">
        <v>488</v>
      </c>
      <c r="D131" s="606"/>
      <c r="E131" s="584" t="s">
        <v>488</v>
      </c>
      <c r="F131" s="606"/>
      <c r="G131" s="584" t="s">
        <v>488</v>
      </c>
      <c r="H131" s="607"/>
    </row>
    <row r="132" spans="1:8" ht="13.5" outlineLevel="1" x14ac:dyDescent="0.2">
      <c r="A132" s="584" t="s">
        <v>489</v>
      </c>
      <c r="B132" s="606"/>
      <c r="C132" s="584" t="s">
        <v>489</v>
      </c>
      <c r="D132" s="606"/>
      <c r="E132" s="584" t="s">
        <v>489</v>
      </c>
      <c r="F132" s="606"/>
      <c r="G132" s="584" t="s">
        <v>489</v>
      </c>
      <c r="H132" s="607"/>
    </row>
    <row r="133" spans="1:8" ht="13.5" outlineLevel="1" x14ac:dyDescent="0.2">
      <c r="A133" s="584" t="s">
        <v>490</v>
      </c>
      <c r="B133" s="606"/>
      <c r="C133" s="584" t="s">
        <v>490</v>
      </c>
      <c r="D133" s="606"/>
      <c r="E133" s="584" t="s">
        <v>490</v>
      </c>
      <c r="F133" s="606"/>
      <c r="G133" s="584" t="s">
        <v>490</v>
      </c>
      <c r="H133" s="607"/>
    </row>
    <row r="134" spans="1:8" ht="13.5" outlineLevel="1" x14ac:dyDescent="0.2">
      <c r="A134" s="584" t="s">
        <v>491</v>
      </c>
      <c r="B134" s="606"/>
      <c r="C134" s="584" t="s">
        <v>491</v>
      </c>
      <c r="D134" s="606"/>
      <c r="E134" s="584" t="s">
        <v>491</v>
      </c>
      <c r="F134" s="606"/>
      <c r="G134" s="584" t="s">
        <v>491</v>
      </c>
      <c r="H134" s="607"/>
    </row>
    <row r="135" spans="1:8" ht="13.5" outlineLevel="1" x14ac:dyDescent="0.2">
      <c r="A135" s="584" t="s">
        <v>492</v>
      </c>
      <c r="B135" s="606"/>
      <c r="C135" s="584" t="s">
        <v>492</v>
      </c>
      <c r="D135" s="606"/>
      <c r="E135" s="584" t="s">
        <v>492</v>
      </c>
      <c r="F135" s="606"/>
      <c r="G135" s="584" t="s">
        <v>492</v>
      </c>
      <c r="H135" s="607"/>
    </row>
    <row r="136" spans="1:8" ht="14.25" thickBot="1" x14ac:dyDescent="0.3">
      <c r="A136" s="585" t="s">
        <v>493</v>
      </c>
      <c r="B136" s="586">
        <f>SUM(B123:B135)</f>
        <v>0</v>
      </c>
      <c r="C136" s="585" t="s">
        <v>493</v>
      </c>
      <c r="D136" s="586">
        <f>SUM(D123:D135)</f>
        <v>0</v>
      </c>
      <c r="E136" s="585" t="s">
        <v>493</v>
      </c>
      <c r="F136" s="586">
        <f>SUM(F123:F135)</f>
        <v>0</v>
      </c>
      <c r="G136" s="585" t="s">
        <v>493</v>
      </c>
      <c r="H136" s="587">
        <f>SUM(H123:H135)</f>
        <v>0</v>
      </c>
    </row>
    <row r="137" spans="1:8" ht="14.25" thickBot="1" x14ac:dyDescent="0.3">
      <c r="A137" s="1435" t="s">
        <v>494</v>
      </c>
      <c r="B137" s="1436"/>
      <c r="C137" s="1436"/>
      <c r="D137" s="1436"/>
      <c r="E137" s="1436"/>
      <c r="F137" s="1436"/>
      <c r="G137" s="1437"/>
      <c r="H137" s="588">
        <f>IF((B136+D136+F136+H136)&gt;$F$3,"Demasiadas horas asignadas",(B136+D136+F136+H136))</f>
        <v>0</v>
      </c>
    </row>
    <row r="138" spans="1:8" ht="13.5" x14ac:dyDescent="0.25">
      <c r="A138" s="591"/>
      <c r="B138" s="591"/>
      <c r="C138" s="591"/>
      <c r="D138" s="591"/>
      <c r="E138" s="591"/>
      <c r="F138" s="591"/>
      <c r="G138" s="591"/>
      <c r="H138" s="592"/>
    </row>
    <row r="139" spans="1:8" ht="13.5" x14ac:dyDescent="0.25">
      <c r="A139" s="591"/>
      <c r="B139" s="591"/>
      <c r="C139" s="591"/>
      <c r="D139" s="591"/>
      <c r="E139" s="591"/>
      <c r="F139" s="591"/>
      <c r="G139" s="591"/>
      <c r="H139" s="592"/>
    </row>
    <row r="140" spans="1:8" ht="13.5" x14ac:dyDescent="0.25">
      <c r="A140" s="591"/>
      <c r="B140" s="591"/>
      <c r="C140" s="591"/>
      <c r="D140" s="591"/>
      <c r="E140" s="591"/>
      <c r="F140" s="591"/>
      <c r="G140" s="591"/>
      <c r="H140" s="592"/>
    </row>
    <row r="143" spans="1:8" ht="18" x14ac:dyDescent="0.25">
      <c r="B143" s="1425" t="s">
        <v>598</v>
      </c>
      <c r="C143" s="1425"/>
      <c r="D143" s="1425"/>
      <c r="E143" s="1431" t="str">
        <f>A3</f>
        <v>contratado 11</v>
      </c>
      <c r="F143" s="1431"/>
    </row>
    <row r="144" spans="1:8" ht="13.5" thickBot="1" x14ac:dyDescent="0.25">
      <c r="F144" s="567"/>
    </row>
    <row r="145" spans="1:7" ht="16.5" customHeight="1" thickBot="1" x14ac:dyDescent="0.25">
      <c r="A145" s="1438" t="s">
        <v>519</v>
      </c>
      <c r="B145" s="1439"/>
      <c r="C145" s="1439"/>
      <c r="D145" s="1439"/>
      <c r="E145" s="1439"/>
      <c r="F145" s="1439"/>
      <c r="G145" s="1440"/>
    </row>
    <row r="146" spans="1:7" ht="26.25" customHeight="1" outlineLevel="1" thickBot="1" x14ac:dyDescent="0.25">
      <c r="A146" s="1416" t="s">
        <v>496</v>
      </c>
      <c r="B146" s="1417"/>
      <c r="C146" s="1417"/>
      <c r="D146" s="1417"/>
      <c r="E146" s="1418"/>
      <c r="F146" s="593" t="s">
        <v>497</v>
      </c>
      <c r="G146" s="594" t="s">
        <v>495</v>
      </c>
    </row>
    <row r="147" spans="1:7" outlineLevel="1" x14ac:dyDescent="0.2">
      <c r="A147" s="1402"/>
      <c r="B147" s="1403"/>
      <c r="C147" s="1403"/>
      <c r="D147" s="1403"/>
      <c r="E147" s="1404"/>
      <c r="F147" s="608"/>
      <c r="G147" s="595">
        <f>$D$8-F147</f>
        <v>2944.027397260274</v>
      </c>
    </row>
    <row r="148" spans="1:7" outlineLevel="1" x14ac:dyDescent="0.2">
      <c r="A148" s="1413"/>
      <c r="B148" s="1414"/>
      <c r="C148" s="1414"/>
      <c r="D148" s="1414"/>
      <c r="E148" s="1415"/>
      <c r="F148" s="609"/>
      <c r="G148" s="596">
        <f t="shared" ref="G148:G153" si="0">IF(F148&gt;0,(G147-F148), )</f>
        <v>0</v>
      </c>
    </row>
    <row r="149" spans="1:7" outlineLevel="1" x14ac:dyDescent="0.2">
      <c r="A149" s="1413"/>
      <c r="B149" s="1414"/>
      <c r="C149" s="1414"/>
      <c r="D149" s="1414"/>
      <c r="E149" s="1415"/>
      <c r="F149" s="610"/>
      <c r="G149" s="596">
        <f t="shared" si="0"/>
        <v>0</v>
      </c>
    </row>
    <row r="150" spans="1:7" outlineLevel="1" x14ac:dyDescent="0.2">
      <c r="A150" s="1405"/>
      <c r="B150" s="1406"/>
      <c r="C150" s="1406"/>
      <c r="D150" s="1406"/>
      <c r="E150" s="1407"/>
      <c r="F150" s="611"/>
      <c r="G150" s="596">
        <f t="shared" si="0"/>
        <v>0</v>
      </c>
    </row>
    <row r="151" spans="1:7" outlineLevel="1" x14ac:dyDescent="0.2">
      <c r="A151" s="1405"/>
      <c r="B151" s="1406"/>
      <c r="C151" s="1406"/>
      <c r="D151" s="1406"/>
      <c r="E151" s="1407"/>
      <c r="F151" s="612"/>
      <c r="G151" s="596">
        <f t="shared" si="0"/>
        <v>0</v>
      </c>
    </row>
    <row r="152" spans="1:7" outlineLevel="1" x14ac:dyDescent="0.2">
      <c r="A152" s="1432"/>
      <c r="B152" s="1433"/>
      <c r="C152" s="1433"/>
      <c r="D152" s="1433"/>
      <c r="E152" s="1434"/>
      <c r="F152" s="612"/>
      <c r="G152" s="596">
        <f t="shared" si="0"/>
        <v>0</v>
      </c>
    </row>
    <row r="153" spans="1:7" ht="13.5" outlineLevel="1" thickBot="1" x14ac:dyDescent="0.25">
      <c r="A153" s="1428"/>
      <c r="B153" s="1429"/>
      <c r="C153" s="1429"/>
      <c r="D153" s="1429"/>
      <c r="E153" s="1430"/>
      <c r="F153" s="613"/>
      <c r="G153" s="597">
        <f t="shared" si="0"/>
        <v>0</v>
      </c>
    </row>
    <row r="155" spans="1:7" ht="20.25" x14ac:dyDescent="0.3">
      <c r="G155" s="598">
        <f>D8-(SUM(F147:F153))</f>
        <v>2944.027397260274</v>
      </c>
    </row>
  </sheetData>
  <sheetProtection selectLockedCells="1"/>
  <mergeCells count="77">
    <mergeCell ref="A150:E150"/>
    <mergeCell ref="A151:E151"/>
    <mergeCell ref="A152:E152"/>
    <mergeCell ref="A153:E153"/>
    <mergeCell ref="A146:E146"/>
    <mergeCell ref="A147:E147"/>
    <mergeCell ref="A148:E148"/>
    <mergeCell ref="A149:E149"/>
    <mergeCell ref="A137:G137"/>
    <mergeCell ref="B143:D143"/>
    <mergeCell ref="E143:F143"/>
    <mergeCell ref="A145:G145"/>
    <mergeCell ref="A121:B121"/>
    <mergeCell ref="C121:D121"/>
    <mergeCell ref="E121:F121"/>
    <mergeCell ref="G121:H121"/>
    <mergeCell ref="A111:G111"/>
    <mergeCell ref="B115:D115"/>
    <mergeCell ref="E115:F115"/>
    <mergeCell ref="G115:H115"/>
    <mergeCell ref="A95:B95"/>
    <mergeCell ref="C95:D95"/>
    <mergeCell ref="E95:F95"/>
    <mergeCell ref="G95:H95"/>
    <mergeCell ref="A85:G85"/>
    <mergeCell ref="B89:D89"/>
    <mergeCell ref="E89:F89"/>
    <mergeCell ref="G89:H89"/>
    <mergeCell ref="A69:B69"/>
    <mergeCell ref="C69:D69"/>
    <mergeCell ref="E69:F69"/>
    <mergeCell ref="G69:H69"/>
    <mergeCell ref="A59:G59"/>
    <mergeCell ref="B63:D63"/>
    <mergeCell ref="E63:F63"/>
    <mergeCell ref="G63:H63"/>
    <mergeCell ref="G37:H37"/>
    <mergeCell ref="A43:B43"/>
    <mergeCell ref="C43:D43"/>
    <mergeCell ref="E43:F43"/>
    <mergeCell ref="G43:H43"/>
    <mergeCell ref="B35:E35"/>
    <mergeCell ref="B37:D37"/>
    <mergeCell ref="E37:F37"/>
    <mergeCell ref="A19:B19"/>
    <mergeCell ref="A20:B20"/>
    <mergeCell ref="A21:B21"/>
    <mergeCell ref="A22:B22"/>
    <mergeCell ref="A27:A29"/>
    <mergeCell ref="B27:B29"/>
    <mergeCell ref="D6:E6"/>
    <mergeCell ref="A8:A10"/>
    <mergeCell ref="B8:B10"/>
    <mergeCell ref="G9:H9"/>
    <mergeCell ref="A23:B23"/>
    <mergeCell ref="C17:H17"/>
    <mergeCell ref="G13:H13"/>
    <mergeCell ref="A18:B18"/>
    <mergeCell ref="C18:F18"/>
    <mergeCell ref="G18:H18"/>
    <mergeCell ref="A1:H1"/>
    <mergeCell ref="A2:B2"/>
    <mergeCell ref="A3:B3"/>
    <mergeCell ref="D5:E5"/>
    <mergeCell ref="G5:H5"/>
    <mergeCell ref="K28:K29"/>
    <mergeCell ref="L28:L29"/>
    <mergeCell ref="C27:C29"/>
    <mergeCell ref="D27:D29"/>
    <mergeCell ref="E27:E29"/>
    <mergeCell ref="F27:I27"/>
    <mergeCell ref="J27:L27"/>
    <mergeCell ref="F28:F29"/>
    <mergeCell ref="G28:G29"/>
    <mergeCell ref="H28:H29"/>
    <mergeCell ref="I28:I29"/>
    <mergeCell ref="J28:J29"/>
  </mergeCells>
  <phoneticPr fontId="3" type="noConversion"/>
  <conditionalFormatting sqref="G155">
    <cfRule type="cellIs" dxfId="8" priority="3" stopIfTrue="1" operator="greaterThan">
      <formula>0</formula>
    </cfRule>
  </conditionalFormatting>
  <conditionalFormatting sqref="G147:G153">
    <cfRule type="cellIs" dxfId="7" priority="4" stopIfTrue="1" operator="equal">
      <formula>0</formula>
    </cfRule>
  </conditionalFormatting>
  <conditionalFormatting sqref="H8">
    <cfRule type="cellIs" dxfId="6" priority="1" stopIfTrue="1" operator="lessThan">
      <formula>0</formula>
    </cfRule>
    <cfRule type="cellIs" priority="2" stopIfTrue="1" operator="lessThan">
      <formula>0</formula>
    </cfRule>
  </conditionalFormatting>
  <dataValidations count="9">
    <dataValidation type="list" allowBlank="1" showInputMessage="1" showErrorMessage="1" sqref="D6:E6">
      <formula1>"CONTRATO,BECA"</formula1>
    </dataValidation>
    <dataValidation type="list" allowBlank="1" showInputMessage="1" showErrorMessage="1" sqref="E14">
      <formula1>"Propio,Externo"</formula1>
    </dataValidation>
    <dataValidation type="whole" operator="greaterThan" allowBlank="1" showErrorMessage="1" errorTitle="NÚMERO DE HORAS" error="Esta casilla sólo admite números enteros mayores que cero. " promptTitle="Horas imputadas por tarea" prompt="Señale el número de horas totales que se imputan al proyecto para esta tarea y para la persona que se declara." sqref="F147:F153">
      <formula1>0</formula1>
    </dataValidation>
    <dataValidation type="list" allowBlank="1" showInputMessage="1" showErrorMessage="1" sqref="G37:H37 G63:H63 G89:H89 G115:H115">
      <formula1>"PLANIFICACIÓN INICIAL,MODIFICACION 1,MODIFICACIÓN 2,MODIFICACIÓN 3"</formula1>
    </dataValidation>
    <dataValidation type="list" allowBlank="1" showErrorMessage="1" errorTitle="Escoja una tarea de la lista" error="Si la lista de tareas o su carga horaria han cambiado, por favor, comuníquelo a la OTRI-UCM en el 6472." promptTitle="Asignación de tareas" prompt="Declare la tarea de investigación en la que ha participado la persona cuyas horas se declaran. Sólo puede escoger entre las tareas del listado, que coinciden con las declaradas en la solicitud." sqref="A147:E153">
      <formula1>TAREAS</formula1>
    </dataValidation>
    <dataValidation type="list" showInputMessage="1" showErrorMessage="1" sqref="D3">
      <formula1>CATPROF</formula1>
    </dataValidation>
    <dataValidation type="date" operator="lessThanOrEqual" allowBlank="1" showInputMessage="1" showErrorMessage="1" errorTitle="ERROR EN FECHA" error="La fecha de finalización del último trimestre presupuestado no puede superar la del final del proyecto. " sqref="H120">
      <formula1>B14</formula1>
    </dataValidation>
    <dataValidation type="date" operator="greaterThan" allowBlank="1" showInputMessage="1" showErrorMessage="1" errorTitle="ERROR EN FECHA" error="Debe introducir un valor posterior a fecha fin del último trimestre presupuestado_x000a_" sqref="A120 A68 A94">
      <formula1>H42</formula1>
    </dataValidation>
    <dataValidation type="date" operator="greaterThanOrEqual" allowBlank="1" showInputMessage="1" showErrorMessage="1" errorTitle="ERROR EN FECHA " error="Debe introducir una fecha que sea igual o posterior a la fecha de inicio del proyecto" sqref="A42">
      <formula1>B13</formula1>
    </dataValidation>
  </dataValidations>
  <hyperlinks>
    <hyperlink ref="A18:B18" location="'Planificación contratos'!A1" display="Volver a planificación de contratos"/>
  </hyperlinks>
  <pageMargins left="0.75" right="0.75" top="1" bottom="1" header="0" footer="0"/>
  <headerFooter alignWithMargins="0"/>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9"/>
  </sheetPr>
  <dimension ref="A1:M74"/>
  <sheetViews>
    <sheetView showGridLines="0" topLeftCell="A67" zoomScale="75" zoomScaleNormal="75" workbookViewId="0">
      <selection activeCell="F9" sqref="F9:G9"/>
    </sheetView>
  </sheetViews>
  <sheetFormatPr baseColWidth="10" defaultColWidth="11.42578125" defaultRowHeight="12.75" x14ac:dyDescent="0.2"/>
  <cols>
    <col min="1" max="1" width="31.28515625" style="119" customWidth="1"/>
    <col min="2" max="2" width="21.7109375" style="119" customWidth="1"/>
    <col min="3" max="3" width="11.5703125" style="119" customWidth="1"/>
    <col min="4" max="4" width="13.7109375" style="119" customWidth="1"/>
    <col min="5" max="5" width="13.5703125" style="119" customWidth="1"/>
    <col min="6" max="6" width="10.7109375" style="119" customWidth="1"/>
    <col min="7" max="7" width="18.42578125" style="119" customWidth="1"/>
    <col min="8" max="10" width="10.7109375" style="119" customWidth="1"/>
    <col min="11" max="11" width="12.28515625" style="119" customWidth="1"/>
    <col min="12" max="13" width="10.7109375" style="119" customWidth="1"/>
    <col min="14" max="16384" width="11.42578125" style="119"/>
  </cols>
  <sheetData>
    <row r="1" spans="1:13" s="1" customFormat="1" ht="42.75" customHeight="1" thickBot="1" x14ac:dyDescent="0.25">
      <c r="A1" s="320" t="str">
        <f>'Solicitud para cumplimentar'!A3</f>
        <v>INNPACTO</v>
      </c>
      <c r="B1" s="1143" t="str">
        <f>'Solicitud para cumplimentar'!B3:C3</f>
        <v xml:space="preserve">AÑO CONVOCATORIA: </v>
      </c>
      <c r="C1" s="1244"/>
      <c r="D1" s="1145">
        <f>'Solicitud para cumplimentar'!D3:E3</f>
        <v>2016</v>
      </c>
      <c r="E1" s="1146"/>
      <c r="F1" s="1245" t="str">
        <f>'Solicitud para cumplimentar'!F3:G3</f>
        <v xml:space="preserve">REFERENCIA: </v>
      </c>
      <c r="G1" s="1245"/>
      <c r="H1" s="1246">
        <f>'Solicitud para cumplimentar'!H3:M3</f>
        <v>0</v>
      </c>
      <c r="I1" s="1246"/>
      <c r="J1" s="1246"/>
      <c r="K1" s="1246"/>
      <c r="L1" s="1246"/>
      <c r="M1" s="1247"/>
    </row>
    <row r="2" spans="1:13" s="8" customFormat="1" ht="15" x14ac:dyDescent="0.2">
      <c r="A2" s="154" t="s">
        <v>635</v>
      </c>
      <c r="B2" s="1252">
        <f>'Solicitud para cumplimentar'!B4:M4</f>
        <v>0</v>
      </c>
      <c r="C2" s="1252"/>
      <c r="D2" s="1252"/>
      <c r="E2" s="1252"/>
      <c r="F2" s="1252"/>
      <c r="G2" s="1252"/>
      <c r="H2" s="1252"/>
      <c r="I2" s="1252"/>
      <c r="J2" s="1252"/>
      <c r="K2" s="1252"/>
      <c r="L2" s="1252"/>
      <c r="M2" s="1253"/>
    </row>
    <row r="3" spans="1:13" s="8" customFormat="1" ht="15" x14ac:dyDescent="0.2">
      <c r="A3" s="155" t="s">
        <v>216</v>
      </c>
      <c r="B3" s="1237">
        <f>'Solicitud para cumplimentar'!B5:E5</f>
        <v>0</v>
      </c>
      <c r="C3" s="1254"/>
      <c r="D3" s="1254"/>
      <c r="E3" s="1255"/>
      <c r="F3" s="1237">
        <f>'Solicitud para cumplimentar'!F5:I5</f>
        <v>0</v>
      </c>
      <c r="G3" s="1238"/>
      <c r="H3" s="1238"/>
      <c r="I3" s="1238"/>
      <c r="J3" s="1256"/>
      <c r="K3" s="1237">
        <f>'Solicitud para cumplimentar'!K5:M5</f>
        <v>0</v>
      </c>
      <c r="L3" s="1238"/>
      <c r="M3" s="1239"/>
    </row>
    <row r="4" spans="1:13" s="8" customFormat="1" ht="15" x14ac:dyDescent="0.2">
      <c r="A4" s="155" t="s">
        <v>636</v>
      </c>
      <c r="B4" s="1237"/>
      <c r="C4" s="1238"/>
      <c r="D4" s="1238"/>
      <c r="E4" s="1238"/>
      <c r="F4" s="1238"/>
      <c r="G4" s="1238"/>
      <c r="H4" s="1238"/>
      <c r="I4" s="1238"/>
      <c r="J4" s="1238"/>
      <c r="K4" s="1238"/>
      <c r="L4" s="1238"/>
      <c r="M4" s="1239"/>
    </row>
    <row r="5" spans="1:13" s="8" customFormat="1" ht="15" x14ac:dyDescent="0.2">
      <c r="A5" s="156" t="s">
        <v>638</v>
      </c>
      <c r="B5" s="1237">
        <f>'Solicitud para cumplimentar'!B7:M7</f>
        <v>0</v>
      </c>
      <c r="C5" s="1238"/>
      <c r="D5" s="1238"/>
      <c r="E5" s="1238"/>
      <c r="F5" s="1238"/>
      <c r="G5" s="1238"/>
      <c r="H5" s="1238"/>
      <c r="I5" s="1238"/>
      <c r="J5" s="1238"/>
      <c r="K5" s="1238"/>
      <c r="L5" s="1238"/>
      <c r="M5" s="1239"/>
    </row>
    <row r="6" spans="1:13" s="8" customFormat="1" ht="15" x14ac:dyDescent="0.2">
      <c r="A6" s="156" t="s">
        <v>637</v>
      </c>
      <c r="B6" s="1237">
        <f>'Solicitud para cumplimentar'!B8:M8</f>
        <v>0</v>
      </c>
      <c r="C6" s="1238"/>
      <c r="D6" s="1238"/>
      <c r="E6" s="1238"/>
      <c r="F6" s="1238"/>
      <c r="G6" s="1238"/>
      <c r="H6" s="1238"/>
      <c r="I6" s="1238"/>
      <c r="J6" s="1238"/>
      <c r="K6" s="1238"/>
      <c r="L6" s="1238"/>
      <c r="M6" s="1239"/>
    </row>
    <row r="7" spans="1:13" s="8" customFormat="1" ht="15" x14ac:dyDescent="0.2">
      <c r="A7" s="156" t="s">
        <v>671</v>
      </c>
      <c r="B7" s="1237">
        <f>'Solicitud para cumplimentar'!B9:M9</f>
        <v>0</v>
      </c>
      <c r="C7" s="1238"/>
      <c r="D7" s="1238"/>
      <c r="E7" s="1238"/>
      <c r="F7" s="1238"/>
      <c r="G7" s="1238"/>
      <c r="H7" s="1238"/>
      <c r="I7" s="1238"/>
      <c r="J7" s="1238"/>
      <c r="K7" s="1238"/>
      <c r="L7" s="1238"/>
      <c r="M7" s="1239"/>
    </row>
    <row r="8" spans="1:13" s="1" customFormat="1" ht="15.75" x14ac:dyDescent="0.25">
      <c r="A8" s="155" t="s">
        <v>672</v>
      </c>
      <c r="B8" s="157" t="s">
        <v>245</v>
      </c>
      <c r="C8" s="1241">
        <f>'Solicitud para cumplimentar'!C10:D10</f>
        <v>0</v>
      </c>
      <c r="D8" s="1241"/>
      <c r="E8" s="159" t="s">
        <v>246</v>
      </c>
      <c r="F8" s="1242">
        <f>'Solicitud para cumplimentar'!F10:H10</f>
        <v>0</v>
      </c>
      <c r="G8" s="1242"/>
      <c r="H8" s="1242"/>
      <c r="I8" s="160" t="s">
        <v>247</v>
      </c>
      <c r="J8" s="158">
        <f>'Solicitud para cumplimentar'!J10</f>
        <v>0</v>
      </c>
      <c r="K8" s="161" t="s">
        <v>244</v>
      </c>
      <c r="L8" s="1241">
        <f>'Solicitud para cumplimentar'!L10:M10</f>
        <v>0</v>
      </c>
      <c r="M8" s="1257"/>
    </row>
    <row r="9" spans="1:13" s="1" customFormat="1" ht="16.5" thickBot="1" x14ac:dyDescent="0.3">
      <c r="A9" s="313" t="s">
        <v>663</v>
      </c>
      <c r="B9" s="312" t="s">
        <v>673</v>
      </c>
      <c r="C9" s="1248">
        <f>'Solicitud para cumplimentar'!C11:D11</f>
        <v>0</v>
      </c>
      <c r="D9" s="1259"/>
      <c r="E9" s="312" t="s">
        <v>674</v>
      </c>
      <c r="F9" s="1248"/>
      <c r="G9" s="1249"/>
      <c r="H9" s="311" t="s">
        <v>248</v>
      </c>
      <c r="I9" s="1250">
        <v>32</v>
      </c>
      <c r="J9" s="1251"/>
      <c r="K9" s="308"/>
      <c r="L9" s="309"/>
      <c r="M9" s="310"/>
    </row>
    <row r="10" spans="1:13" s="1" customFormat="1" x14ac:dyDescent="0.2">
      <c r="A10" s="11"/>
      <c r="B10" s="11"/>
      <c r="C10" s="11"/>
      <c r="D10" s="11"/>
      <c r="E10" s="11"/>
      <c r="F10" s="11"/>
      <c r="G10" s="11"/>
      <c r="H10" s="11"/>
      <c r="I10" s="11"/>
      <c r="J10" s="11"/>
      <c r="K10" s="11"/>
      <c r="L10" s="11"/>
      <c r="M10" s="11"/>
    </row>
    <row r="11" spans="1:13" s="1" customFormat="1" x14ac:dyDescent="0.2">
      <c r="A11" s="11"/>
      <c r="B11" s="11"/>
      <c r="C11" s="11"/>
      <c r="D11" s="11"/>
      <c r="E11" s="11"/>
      <c r="F11" s="11"/>
      <c r="G11" s="11"/>
      <c r="H11" s="11"/>
      <c r="I11" s="11"/>
      <c r="J11" s="11"/>
      <c r="K11" s="11"/>
      <c r="L11" s="11"/>
      <c r="M11" s="11"/>
    </row>
    <row r="12" spans="1:13" s="1" customFormat="1" x14ac:dyDescent="0.2">
      <c r="A12" s="11"/>
      <c r="B12" s="11"/>
      <c r="C12" s="11"/>
      <c r="D12" s="11"/>
      <c r="E12" s="11"/>
      <c r="F12" s="11"/>
      <c r="G12" s="11"/>
      <c r="H12" s="11"/>
      <c r="I12" s="11"/>
      <c r="J12" s="11"/>
      <c r="K12" s="11"/>
      <c r="L12" s="11"/>
      <c r="M12" s="11"/>
    </row>
    <row r="13" spans="1:13" s="1" customFormat="1" ht="41.25" customHeight="1" thickBot="1" x14ac:dyDescent="0.25">
      <c r="A13" s="1258" t="str">
        <f>IF('Solicitud para cumplimentar'!B25="PRESUPUESTO REAL","¡ATENCIÓN! 
No se puede presentar una solicitud de presupuesto real. Cambie el tipo de presupuesto a PRESUPUESTO FINANCIABLE en la pestaña Solicitud para cumplimentar","RESUMEN DEL PRESUPUESTO FINANCIABLE")</f>
        <v>RESUMEN DEL PRESUPUESTO FINANCIABLE</v>
      </c>
      <c r="B13" s="1258"/>
      <c r="C13" s="1258"/>
      <c r="D13" s="1258"/>
      <c r="E13" s="1258"/>
      <c r="F13" s="1258"/>
      <c r="G13" s="1258"/>
      <c r="H13" s="1258"/>
      <c r="I13" s="1258"/>
      <c r="J13" s="1258"/>
      <c r="K13" s="1258"/>
      <c r="L13" s="1258"/>
      <c r="M13" s="1258"/>
    </row>
    <row r="14" spans="1:13" s="9" customFormat="1" ht="15.75" x14ac:dyDescent="0.2">
      <c r="A14" s="1243" t="s">
        <v>259</v>
      </c>
      <c r="B14" s="1243"/>
      <c r="C14" s="1243"/>
      <c r="D14" s="1230">
        <f>'Solicitud para cumplimentar'!D27:E27</f>
        <v>2016</v>
      </c>
      <c r="E14" s="1230"/>
      <c r="F14" s="1230">
        <f>D14+1</f>
        <v>2017</v>
      </c>
      <c r="G14" s="1230"/>
      <c r="H14" s="1230">
        <f>F14+1</f>
        <v>2018</v>
      </c>
      <c r="I14" s="1230"/>
      <c r="J14" s="1230">
        <f>H14+1</f>
        <v>2019</v>
      </c>
      <c r="K14" s="1230"/>
      <c r="L14" s="1230" t="s">
        <v>258</v>
      </c>
      <c r="M14" s="1230"/>
    </row>
    <row r="15" spans="1:13" s="1" customFormat="1" ht="15" x14ac:dyDescent="0.2">
      <c r="A15" s="1225" t="s">
        <v>651</v>
      </c>
      <c r="B15" s="1225"/>
      <c r="C15" s="1225"/>
      <c r="D15" s="1229">
        <f>'Solicitud para cumplimentar'!D28:E28</f>
        <v>0</v>
      </c>
      <c r="E15" s="1229"/>
      <c r="F15" s="1229"/>
      <c r="G15" s="1229"/>
      <c r="H15" s="1229">
        <f>'Solicitud para cumplimentar'!H28:I28</f>
        <v>0</v>
      </c>
      <c r="I15" s="1229"/>
      <c r="J15" s="1229">
        <f>'Solicitud para cumplimentar'!J28:K28</f>
        <v>0</v>
      </c>
      <c r="K15" s="1229"/>
      <c r="L15" s="1229"/>
      <c r="M15" s="1229"/>
    </row>
    <row r="16" spans="1:13" s="1" customFormat="1" ht="15" x14ac:dyDescent="0.2">
      <c r="A16" s="1226" t="s">
        <v>642</v>
      </c>
      <c r="B16" s="1226"/>
      <c r="C16" s="1226"/>
      <c r="D16" s="1228">
        <f>'Solicitud para cumplimentar'!D29:E29</f>
        <v>0</v>
      </c>
      <c r="E16" s="1228"/>
      <c r="F16" s="1228">
        <f>'Solicitud para cumplimentar'!F29:G29</f>
        <v>0</v>
      </c>
      <c r="G16" s="1228"/>
      <c r="H16" s="1228">
        <f>'Solicitud para cumplimentar'!H29:I29</f>
        <v>0</v>
      </c>
      <c r="I16" s="1228"/>
      <c r="J16" s="1228">
        <f>'Solicitud para cumplimentar'!J29:K29</f>
        <v>0</v>
      </c>
      <c r="K16" s="1228"/>
      <c r="L16" s="1228">
        <f>'Solicitud para cumplimentar'!L29:M29</f>
        <v>0</v>
      </c>
      <c r="M16" s="1228"/>
    </row>
    <row r="17" spans="1:13" s="1" customFormat="1" ht="15" x14ac:dyDescent="0.2">
      <c r="A17" s="1225" t="s">
        <v>652</v>
      </c>
      <c r="B17" s="1225"/>
      <c r="C17" s="1225"/>
      <c r="D17" s="1229">
        <f>'Solicitud para cumplimentar'!D30:E30</f>
        <v>0</v>
      </c>
      <c r="E17" s="1229"/>
      <c r="F17" s="1229">
        <f>'Solicitud para cumplimentar'!F30:G30</f>
        <v>0</v>
      </c>
      <c r="G17" s="1229"/>
      <c r="H17" s="1229">
        <f>'Solicitud para cumplimentar'!H30:I30</f>
        <v>0</v>
      </c>
      <c r="I17" s="1229"/>
      <c r="J17" s="1229">
        <f>'Solicitud para cumplimentar'!J30:K30</f>
        <v>0</v>
      </c>
      <c r="K17" s="1229"/>
      <c r="L17" s="1229">
        <f>'Solicitud para cumplimentar'!L30:M30</f>
        <v>0</v>
      </c>
      <c r="M17" s="1229"/>
    </row>
    <row r="18" spans="1:13" s="1" customFormat="1" ht="15" x14ac:dyDescent="0.2">
      <c r="A18" s="1226" t="s">
        <v>653</v>
      </c>
      <c r="B18" s="1226"/>
      <c r="C18" s="1226"/>
      <c r="D18" s="1228">
        <f>'Solicitud para cumplimentar'!D31:E31</f>
        <v>0</v>
      </c>
      <c r="E18" s="1228"/>
      <c r="F18" s="1228">
        <f>'Solicitud para cumplimentar'!F31:G31</f>
        <v>0</v>
      </c>
      <c r="G18" s="1228"/>
      <c r="H18" s="1228">
        <f>'Solicitud para cumplimentar'!H31:I31</f>
        <v>0</v>
      </c>
      <c r="I18" s="1228"/>
      <c r="J18" s="1228">
        <f>'Solicitud para cumplimentar'!J31:K31</f>
        <v>0</v>
      </c>
      <c r="K18" s="1228"/>
      <c r="L18" s="1228">
        <f>'Solicitud para cumplimentar'!L31:M31</f>
        <v>0</v>
      </c>
      <c r="M18" s="1228"/>
    </row>
    <row r="19" spans="1:13" s="1" customFormat="1" ht="15" x14ac:dyDescent="0.2">
      <c r="A19" s="1225" t="s">
        <v>654</v>
      </c>
      <c r="B19" s="1225"/>
      <c r="C19" s="1225"/>
      <c r="D19" s="1229">
        <f>'Solicitud para cumplimentar'!D32:E32</f>
        <v>1200</v>
      </c>
      <c r="E19" s="1229"/>
      <c r="F19" s="1229">
        <f>'Solicitud para cumplimentar'!F32:G32</f>
        <v>1200</v>
      </c>
      <c r="G19" s="1229"/>
      <c r="H19" s="1229">
        <f>'Solicitud para cumplimentar'!H32:I32</f>
        <v>1200</v>
      </c>
      <c r="I19" s="1229"/>
      <c r="J19" s="1229">
        <f>'Solicitud para cumplimentar'!J32:K32</f>
        <v>1200</v>
      </c>
      <c r="K19" s="1229"/>
      <c r="L19" s="1229">
        <f>'Solicitud para cumplimentar'!L32:M32</f>
        <v>4800</v>
      </c>
      <c r="M19" s="1229"/>
    </row>
    <row r="20" spans="1:13" s="1" customFormat="1" ht="15" x14ac:dyDescent="0.2">
      <c r="A20" s="1226" t="s">
        <v>655</v>
      </c>
      <c r="B20" s="1226"/>
      <c r="C20" s="1226"/>
      <c r="D20" s="1228">
        <f>'Solicitud para cumplimentar'!D33:E33</f>
        <v>0</v>
      </c>
      <c r="E20" s="1228"/>
      <c r="F20" s="1228">
        <f>'Solicitud para cumplimentar'!F33:G33</f>
        <v>0</v>
      </c>
      <c r="G20" s="1228"/>
      <c r="H20" s="1228">
        <f>'Solicitud para cumplimentar'!H33:I33</f>
        <v>0</v>
      </c>
      <c r="I20" s="1228"/>
      <c r="J20" s="1228">
        <f>'Solicitud para cumplimentar'!J33:K33</f>
        <v>0</v>
      </c>
      <c r="K20" s="1228"/>
      <c r="L20" s="1229">
        <f>'Solicitud para cumplimentar'!L33:M33</f>
        <v>0</v>
      </c>
      <c r="M20" s="1229"/>
    </row>
    <row r="21" spans="1:13" s="1" customFormat="1" ht="15.75" x14ac:dyDescent="0.2">
      <c r="A21" s="1240" t="s">
        <v>641</v>
      </c>
      <c r="B21" s="1240"/>
      <c r="C21" s="1240"/>
      <c r="D21" s="1227">
        <f>'Solicitud para cumplimentar'!D34:E34</f>
        <v>1200</v>
      </c>
      <c r="E21" s="1227"/>
      <c r="F21" s="1227">
        <f>'Solicitud para cumplimentar'!F34:G34</f>
        <v>1200</v>
      </c>
      <c r="G21" s="1227"/>
      <c r="H21" s="1227">
        <f>'Solicitud para cumplimentar'!H34:I34</f>
        <v>1200</v>
      </c>
      <c r="I21" s="1227"/>
      <c r="J21" s="1227">
        <f>'Solicitud para cumplimentar'!J34:K34</f>
        <v>1200</v>
      </c>
      <c r="K21" s="1227"/>
      <c r="L21" s="1227">
        <f>'Solicitud para cumplimentar'!L34:M34</f>
        <v>4800</v>
      </c>
      <c r="M21" s="1227"/>
    </row>
    <row r="22" spans="1:13" s="1" customFormat="1" x14ac:dyDescent="0.2">
      <c r="A22" s="11"/>
      <c r="B22" s="11"/>
      <c r="C22" s="11"/>
      <c r="D22" s="11"/>
      <c r="E22" s="11"/>
      <c r="F22" s="11"/>
      <c r="G22" s="11"/>
      <c r="H22" s="11"/>
      <c r="I22" s="11"/>
      <c r="J22" s="11"/>
      <c r="K22" s="11"/>
      <c r="L22" s="11"/>
      <c r="M22" s="11"/>
    </row>
    <row r="23" spans="1:13" s="114" customFormat="1" ht="39" customHeight="1" x14ac:dyDescent="0.2">
      <c r="A23" s="1224" t="s">
        <v>363</v>
      </c>
      <c r="B23" s="1224"/>
      <c r="C23" s="1224"/>
      <c r="D23" s="1224"/>
      <c r="E23" s="1224"/>
      <c r="F23" s="113"/>
      <c r="G23" s="1223" t="s">
        <v>417</v>
      </c>
      <c r="H23" s="1223"/>
      <c r="I23" s="1223"/>
      <c r="J23" s="1223"/>
      <c r="K23" s="1223"/>
      <c r="L23" s="1223"/>
      <c r="M23" s="1223"/>
    </row>
    <row r="24" spans="1:13" s="116" customFormat="1" ht="47.25" x14ac:dyDescent="0.2">
      <c r="A24" s="162" t="s">
        <v>266</v>
      </c>
      <c r="B24" s="176"/>
      <c r="C24" s="162" t="s">
        <v>593</v>
      </c>
      <c r="D24" s="162" t="s">
        <v>364</v>
      </c>
      <c r="E24" s="162" t="s">
        <v>592</v>
      </c>
      <c r="F24" s="115"/>
      <c r="G24" s="1215" t="s">
        <v>415</v>
      </c>
      <c r="H24" s="1215"/>
      <c r="I24" s="1215"/>
      <c r="J24" s="1215"/>
      <c r="K24" s="1215"/>
      <c r="L24" s="1215"/>
      <c r="M24" s="162" t="s">
        <v>410</v>
      </c>
    </row>
    <row r="25" spans="1:13" s="1" customFormat="1" ht="15" x14ac:dyDescent="0.2">
      <c r="A25" s="1225" t="s">
        <v>228</v>
      </c>
      <c r="B25" s="1225"/>
      <c r="C25" s="179">
        <v>0</v>
      </c>
      <c r="D25" s="177"/>
      <c r="E25" s="865">
        <f>'Solicitud para cumplimentar'!M112</f>
        <v>0</v>
      </c>
      <c r="G25" s="177" t="s">
        <v>855</v>
      </c>
      <c r="H25" s="167"/>
      <c r="I25" s="177"/>
      <c r="J25" s="167"/>
      <c r="K25" s="177"/>
      <c r="L25" s="167"/>
      <c r="M25" s="194" t="str">
        <f>'Solicitud para cumplimentar'!F145</f>
        <v>NO</v>
      </c>
    </row>
    <row r="26" spans="1:13" s="1" customFormat="1" ht="15" x14ac:dyDescent="0.2">
      <c r="A26" s="1226" t="s">
        <v>365</v>
      </c>
      <c r="B26" s="1226"/>
      <c r="C26" s="180">
        <v>0</v>
      </c>
      <c r="D26" s="178"/>
      <c r="E26" s="825"/>
      <c r="G26" s="178" t="s">
        <v>856</v>
      </c>
      <c r="H26" s="166"/>
      <c r="I26" s="178"/>
      <c r="J26" s="166"/>
      <c r="K26" s="178"/>
      <c r="L26" s="166"/>
      <c r="M26" s="195" t="str">
        <f>'Solicitud para cumplimentar'!F146</f>
        <v>NO</v>
      </c>
    </row>
    <row r="27" spans="1:13" s="1" customFormat="1" ht="15" x14ac:dyDescent="0.2">
      <c r="A27" s="1225" t="s">
        <v>366</v>
      </c>
      <c r="B27" s="1225"/>
      <c r="C27" s="179">
        <f>'Fórmulas y cálculos'!D19</f>
        <v>0</v>
      </c>
      <c r="D27" s="177">
        <f>'Fórmulas y cálculos'!D38</f>
        <v>0</v>
      </c>
      <c r="E27" s="167">
        <f>'Fórmulas y cálculos'!D57</f>
        <v>0</v>
      </c>
      <c r="G27" s="177" t="s">
        <v>412</v>
      </c>
      <c r="H27" s="167"/>
      <c r="I27" s="177"/>
      <c r="J27" s="167"/>
      <c r="K27" s="177"/>
      <c r="L27" s="167"/>
      <c r="M27" s="194" t="str">
        <f>'Solicitud para cumplimentar'!F147</f>
        <v>NO</v>
      </c>
    </row>
    <row r="28" spans="1:13" s="1" customFormat="1" ht="15" x14ac:dyDescent="0.2">
      <c r="A28" s="1226" t="s">
        <v>231</v>
      </c>
      <c r="B28" s="1226"/>
      <c r="C28" s="180">
        <f>'Fórmulas y cálculos'!E19</f>
        <v>0</v>
      </c>
      <c r="D28" s="178">
        <f>'Fórmulas y cálculos'!E38</f>
        <v>0</v>
      </c>
      <c r="E28" s="166">
        <f>'Fórmulas y cálculos'!E57</f>
        <v>0</v>
      </c>
      <c r="G28" s="178" t="s">
        <v>413</v>
      </c>
      <c r="H28" s="166"/>
      <c r="I28" s="178"/>
      <c r="J28" s="166"/>
      <c r="K28" s="178"/>
      <c r="L28" s="166"/>
      <c r="M28" s="195" t="str">
        <f>'Solicitud para cumplimentar'!F148</f>
        <v>NO</v>
      </c>
    </row>
    <row r="29" spans="1:13" s="1" customFormat="1" ht="15" x14ac:dyDescent="0.2">
      <c r="A29" s="11"/>
      <c r="B29" s="11"/>
      <c r="C29" s="11"/>
      <c r="D29" s="11"/>
      <c r="E29" s="11"/>
      <c r="F29" s="11"/>
      <c r="G29" s="177" t="s">
        <v>857</v>
      </c>
      <c r="H29" s="167"/>
      <c r="I29" s="177"/>
      <c r="J29" s="167"/>
      <c r="K29" s="177"/>
      <c r="L29" s="167"/>
      <c r="M29" s="194" t="str">
        <f>'Solicitud para cumplimentar'!F149</f>
        <v>NO</v>
      </c>
    </row>
    <row r="30" spans="1:13" s="1" customFormat="1" ht="15" x14ac:dyDescent="0.2">
      <c r="A30" s="11"/>
      <c r="B30" s="11"/>
      <c r="C30" s="11"/>
      <c r="D30" s="11"/>
      <c r="E30" s="11"/>
      <c r="F30" s="11"/>
      <c r="G30" s="178" t="s">
        <v>858</v>
      </c>
      <c r="H30" s="166"/>
      <c r="I30" s="178"/>
      <c r="J30" s="166"/>
      <c r="K30" s="178"/>
      <c r="L30" s="166"/>
      <c r="M30" s="195" t="str">
        <f>'Solicitud para cumplimentar'!F150</f>
        <v>NO</v>
      </c>
    </row>
    <row r="31" spans="1:13" s="1" customFormat="1" ht="15" x14ac:dyDescent="0.2">
      <c r="A31" s="11"/>
      <c r="B31" s="11"/>
      <c r="C31" s="11"/>
      <c r="D31" s="11"/>
      <c r="E31" s="11"/>
      <c r="F31" s="11"/>
      <c r="G31" s="177" t="s">
        <v>414</v>
      </c>
      <c r="H31" s="167"/>
      <c r="I31" s="177"/>
      <c r="J31" s="167"/>
      <c r="K31" s="177"/>
      <c r="L31" s="167"/>
      <c r="M31" s="194" t="str">
        <f>'Solicitud para cumplimentar'!F151</f>
        <v>NO</v>
      </c>
    </row>
    <row r="32" spans="1:13" s="1" customFormat="1" ht="15.75" thickBot="1" x14ac:dyDescent="0.25">
      <c r="A32" s="11"/>
      <c r="B32" s="11"/>
      <c r="C32" s="11"/>
      <c r="D32" s="11"/>
      <c r="E32" s="11"/>
      <c r="F32" s="11"/>
      <c r="G32" s="178" t="s">
        <v>416</v>
      </c>
      <c r="H32" s="166"/>
      <c r="I32" s="178"/>
      <c r="J32" s="166"/>
      <c r="K32" s="178"/>
      <c r="L32" s="166"/>
      <c r="M32" s="195" t="str">
        <f>'Solicitud para cumplimentar'!F152</f>
        <v>NO</v>
      </c>
    </row>
    <row r="33" spans="1:13" s="9" customFormat="1" ht="77.25" customHeight="1" thickBot="1" x14ac:dyDescent="0.25">
      <c r="A33" s="148" t="s">
        <v>262</v>
      </c>
      <c r="B33" s="149" t="s">
        <v>662</v>
      </c>
      <c r="C33" s="12"/>
      <c r="D33" s="1185" t="s">
        <v>281</v>
      </c>
      <c r="E33" s="1185"/>
      <c r="F33" s="1185"/>
      <c r="G33" s="1185"/>
      <c r="H33" s="12"/>
      <c r="I33" s="1180" t="s">
        <v>265</v>
      </c>
      <c r="J33" s="1180"/>
      <c r="K33" s="1180"/>
      <c r="L33" s="1180"/>
      <c r="M33" s="12"/>
    </row>
    <row r="34" spans="1:13" s="9" customFormat="1" ht="31.5" customHeight="1" x14ac:dyDescent="0.2">
      <c r="A34" s="150" t="s">
        <v>261</v>
      </c>
      <c r="B34" s="151" t="s">
        <v>661</v>
      </c>
      <c r="C34" s="117"/>
      <c r="D34" s="1221" t="s">
        <v>633</v>
      </c>
      <c r="E34" s="1215"/>
      <c r="F34" s="1222"/>
      <c r="G34" s="150" t="s">
        <v>267</v>
      </c>
      <c r="H34" s="118"/>
      <c r="I34" s="1186" t="s">
        <v>274</v>
      </c>
      <c r="J34" s="1187"/>
      <c r="K34" s="1187"/>
      <c r="L34" s="1188"/>
      <c r="M34" s="118"/>
    </row>
    <row r="35" spans="1:13" s="9" customFormat="1" ht="15" x14ac:dyDescent="0.2">
      <c r="A35" s="152">
        <f>'Solicitud para cumplimentar'!A42:B42</f>
        <v>0</v>
      </c>
      <c r="B35" s="153">
        <v>0</v>
      </c>
      <c r="C35" s="12"/>
      <c r="D35" s="1189">
        <f>'Solicitud para cumplimentar'!A181</f>
        <v>0</v>
      </c>
      <c r="E35" s="1189"/>
      <c r="F35" s="1189"/>
      <c r="G35" s="201">
        <f>'Solicitud para cumplimentar'!M181</f>
        <v>0</v>
      </c>
      <c r="H35" s="12"/>
      <c r="I35" s="1201" t="str">
        <f>IF((G39+B46)&lt;0,"NO FINANCIABLE","VIABLE")</f>
        <v>VIABLE</v>
      </c>
      <c r="J35" s="1202"/>
      <c r="K35" s="1202"/>
      <c r="L35" s="1203"/>
      <c r="M35" s="12"/>
    </row>
    <row r="36" spans="1:13" s="9" customFormat="1" ht="15" x14ac:dyDescent="0.2">
      <c r="A36" s="152">
        <f>'Solicitud para cumplimentar'!A43:B43</f>
        <v>0</v>
      </c>
      <c r="B36" s="153">
        <f>'Solicitud para cumplimentar'!K43</f>
        <v>0</v>
      </c>
      <c r="C36" s="12"/>
      <c r="D36" s="1189">
        <f>'Solicitud para cumplimentar'!A182</f>
        <v>0</v>
      </c>
      <c r="E36" s="1189"/>
      <c r="F36" s="1189"/>
      <c r="G36" s="201">
        <f>'Solicitud para cumplimentar'!M182</f>
        <v>0</v>
      </c>
      <c r="H36" s="12"/>
      <c r="I36" s="1201"/>
      <c r="J36" s="1202"/>
      <c r="K36" s="1202"/>
      <c r="L36" s="1203"/>
      <c r="M36" s="12"/>
    </row>
    <row r="37" spans="1:13" s="9" customFormat="1" ht="15" x14ac:dyDescent="0.2">
      <c r="A37" s="152">
        <f>'Solicitud para cumplimentar'!A44:B44</f>
        <v>0</v>
      </c>
      <c r="B37" s="153">
        <f>'Solicitud para cumplimentar'!K44</f>
        <v>0</v>
      </c>
      <c r="C37" s="12"/>
      <c r="D37" s="1189">
        <f>'Solicitud para cumplimentar'!A183</f>
        <v>0</v>
      </c>
      <c r="E37" s="1189"/>
      <c r="F37" s="1189"/>
      <c r="G37" s="201">
        <f>'Solicitud para cumplimentar'!M183</f>
        <v>0</v>
      </c>
      <c r="H37" s="12"/>
      <c r="I37" s="1201"/>
      <c r="J37" s="1202"/>
      <c r="K37" s="1202"/>
      <c r="L37" s="1203"/>
      <c r="M37" s="12"/>
    </row>
    <row r="38" spans="1:13" s="9" customFormat="1" ht="15.75" thickBot="1" x14ac:dyDescent="0.25">
      <c r="A38" s="152">
        <f>'Solicitud para cumplimentar'!A45:B45</f>
        <v>0</v>
      </c>
      <c r="B38" s="153">
        <f>'Solicitud para cumplimentar'!K45</f>
        <v>0</v>
      </c>
      <c r="C38" s="12"/>
      <c r="D38" s="1189">
        <f>'Solicitud para cumplimentar'!A184</f>
        <v>0</v>
      </c>
      <c r="E38" s="1189"/>
      <c r="F38" s="1189"/>
      <c r="G38" s="201">
        <f>'Solicitud para cumplimentar'!M184</f>
        <v>0</v>
      </c>
      <c r="H38" s="12"/>
      <c r="I38" s="1204"/>
      <c r="J38" s="1205"/>
      <c r="K38" s="1205"/>
      <c r="L38" s="1206"/>
      <c r="M38" s="12"/>
    </row>
    <row r="39" spans="1:13" s="1" customFormat="1" ht="15" x14ac:dyDescent="0.2">
      <c r="A39" s="152">
        <f>'Solicitud para cumplimentar'!A46:B46</f>
        <v>0</v>
      </c>
      <c r="B39" s="153">
        <f>'Solicitud para cumplimentar'!K46</f>
        <v>0</v>
      </c>
      <c r="C39" s="12"/>
      <c r="D39" s="1190" t="s">
        <v>282</v>
      </c>
      <c r="E39" s="1190"/>
      <c r="F39" s="1190"/>
      <c r="G39" s="1220">
        <f>SUM(G35:G38)</f>
        <v>0</v>
      </c>
      <c r="H39" s="11"/>
      <c r="I39" s="10"/>
      <c r="J39" s="10"/>
      <c r="K39" s="10"/>
      <c r="L39" s="10"/>
      <c r="M39" s="11"/>
    </row>
    <row r="40" spans="1:13" s="1" customFormat="1" ht="15.75" x14ac:dyDescent="0.2">
      <c r="A40" s="150" t="s">
        <v>275</v>
      </c>
      <c r="B40" s="153"/>
      <c r="C40" s="12"/>
      <c r="D40" s="1190"/>
      <c r="E40" s="1190"/>
      <c r="F40" s="1190"/>
      <c r="G40" s="1220"/>
      <c r="H40" s="11"/>
      <c r="I40" s="10"/>
      <c r="J40" s="10"/>
      <c r="K40" s="10"/>
      <c r="L40" s="10"/>
      <c r="M40" s="11"/>
    </row>
    <row r="41" spans="1:13" s="1" customFormat="1" ht="15" x14ac:dyDescent="0.2">
      <c r="A41" s="152" t="e">
        <f>'Solicitud para cumplimentar'!#REF!</f>
        <v>#REF!</v>
      </c>
      <c r="B41" s="153">
        <f>'Solicitud para cumplimentar'!K53</f>
        <v>0</v>
      </c>
      <c r="C41" s="11"/>
      <c r="D41" s="1190"/>
      <c r="E41" s="1190"/>
      <c r="F41" s="1190"/>
      <c r="G41" s="1220"/>
      <c r="H41" s="11"/>
      <c r="I41" s="10"/>
      <c r="J41" s="10"/>
      <c r="K41" s="10"/>
      <c r="L41" s="10"/>
      <c r="M41" s="11"/>
    </row>
    <row r="42" spans="1:13" s="1" customFormat="1" ht="15" x14ac:dyDescent="0.2">
      <c r="A42" s="152">
        <f>'Solicitud para cumplimentar'!A54:B54</f>
        <v>0</v>
      </c>
      <c r="B42" s="153">
        <f>'Solicitud para cumplimentar'!K54</f>
        <v>0</v>
      </c>
      <c r="C42" s="11"/>
      <c r="D42" s="1190"/>
      <c r="E42" s="1190"/>
      <c r="F42" s="1190"/>
      <c r="G42" s="1220"/>
      <c r="H42" s="11"/>
      <c r="I42" s="10"/>
      <c r="J42" s="10"/>
      <c r="K42" s="10"/>
      <c r="L42" s="10"/>
      <c r="M42" s="11"/>
    </row>
    <row r="43" spans="1:13" s="1" customFormat="1" ht="15" x14ac:dyDescent="0.2">
      <c r="A43" s="152">
        <f>'Solicitud para cumplimentar'!A55:B55</f>
        <v>0</v>
      </c>
      <c r="B43" s="153">
        <f>'Solicitud para cumplimentar'!K55</f>
        <v>0</v>
      </c>
      <c r="C43" s="11"/>
      <c r="D43" s="1190"/>
      <c r="E43" s="1190"/>
      <c r="F43" s="1190"/>
      <c r="G43" s="1220"/>
      <c r="H43" s="11"/>
      <c r="I43" s="10"/>
      <c r="J43" s="10"/>
      <c r="K43" s="10"/>
      <c r="L43" s="10"/>
      <c r="M43" s="11"/>
    </row>
    <row r="44" spans="1:13" s="1" customFormat="1" ht="15.75" thickBot="1" x14ac:dyDescent="0.25">
      <c r="A44" s="152">
        <f>'Solicitud para cumplimentar'!A56:B56</f>
        <v>0</v>
      </c>
      <c r="B44" s="153">
        <f>'Solicitud para cumplimentar'!K56</f>
        <v>0</v>
      </c>
      <c r="C44" s="11"/>
      <c r="D44" s="1190"/>
      <c r="E44" s="1190"/>
      <c r="F44" s="1190"/>
      <c r="G44" s="1220"/>
      <c r="H44" s="11"/>
      <c r="I44" s="10"/>
      <c r="J44" s="10"/>
      <c r="K44" s="10"/>
      <c r="L44" s="10"/>
      <c r="M44" s="11"/>
    </row>
    <row r="45" spans="1:13" s="1" customFormat="1" ht="15.75" thickBot="1" x14ac:dyDescent="0.25">
      <c r="A45" s="152">
        <f>'Solicitud para cumplimentar'!A57:B57</f>
        <v>0</v>
      </c>
      <c r="B45" s="153">
        <f>'Solicitud para cumplimentar'!K57</f>
        <v>0</v>
      </c>
      <c r="C45" s="11"/>
      <c r="D45" s="1190"/>
      <c r="E45" s="1190"/>
      <c r="F45" s="1190"/>
      <c r="G45" s="1220"/>
      <c r="H45" s="11"/>
      <c r="I45" s="1186" t="s">
        <v>264</v>
      </c>
      <c r="J45" s="1187"/>
      <c r="K45" s="1187"/>
      <c r="L45" s="1188"/>
      <c r="M45" s="11"/>
    </row>
    <row r="46" spans="1:13" s="1" customFormat="1" ht="15" x14ac:dyDescent="0.2">
      <c r="A46" s="1216" t="s">
        <v>243</v>
      </c>
      <c r="B46" s="1218">
        <f>SUM(B35:B45)</f>
        <v>0</v>
      </c>
      <c r="C46" s="11"/>
      <c r="D46" s="11"/>
      <c r="E46" s="11"/>
      <c r="F46" s="11"/>
      <c r="G46" s="11"/>
      <c r="H46" s="11"/>
      <c r="I46" s="142"/>
      <c r="J46" s="134"/>
      <c r="K46" s="134"/>
      <c r="L46" s="143"/>
      <c r="M46" s="11"/>
    </row>
    <row r="47" spans="1:13" s="1" customFormat="1" ht="15.75" thickBot="1" x14ac:dyDescent="0.25">
      <c r="A47" s="1217"/>
      <c r="B47" s="1219"/>
      <c r="C47" s="11"/>
      <c r="D47" s="11"/>
      <c r="E47" s="11"/>
      <c r="F47" s="11"/>
      <c r="G47" s="11"/>
      <c r="H47" s="11"/>
      <c r="I47" s="1182">
        <f>G39+B46</f>
        <v>0</v>
      </c>
      <c r="J47" s="1183"/>
      <c r="K47" s="1183"/>
      <c r="L47" s="1184"/>
      <c r="M47" s="11"/>
    </row>
    <row r="48" spans="1:13" s="1" customFormat="1" x14ac:dyDescent="0.2">
      <c r="A48" s="11"/>
      <c r="B48" s="11"/>
      <c r="C48" s="11"/>
      <c r="D48" s="11"/>
      <c r="E48" s="11"/>
      <c r="F48" s="11"/>
      <c r="G48" s="11"/>
      <c r="H48" s="11"/>
      <c r="I48" s="11"/>
      <c r="J48" s="11"/>
      <c r="K48" s="11"/>
      <c r="L48" s="11"/>
      <c r="M48" s="11"/>
    </row>
    <row r="49" spans="1:13" s="1" customFormat="1" x14ac:dyDescent="0.2">
      <c r="A49" s="11"/>
      <c r="B49" s="11"/>
      <c r="C49" s="11"/>
      <c r="D49" s="11"/>
      <c r="E49" s="11"/>
      <c r="F49" s="11"/>
      <c r="G49" s="11"/>
      <c r="H49" s="11"/>
      <c r="I49" s="11"/>
      <c r="J49" s="11"/>
      <c r="K49" s="11"/>
      <c r="L49" s="11"/>
      <c r="M49" s="11"/>
    </row>
    <row r="50" spans="1:13" s="1" customFormat="1" ht="13.5" thickBot="1" x14ac:dyDescent="0.25">
      <c r="A50" s="11"/>
      <c r="B50" s="11"/>
      <c r="C50" s="11"/>
      <c r="D50" s="11"/>
      <c r="E50" s="11"/>
      <c r="F50" s="11"/>
      <c r="G50" s="11"/>
      <c r="H50" s="11"/>
      <c r="I50" s="11"/>
      <c r="J50" s="11"/>
      <c r="K50" s="11"/>
      <c r="L50" s="11"/>
      <c r="M50" s="11"/>
    </row>
    <row r="51" spans="1:13" s="1" customFormat="1" ht="78.75" customHeight="1" x14ac:dyDescent="0.2">
      <c r="A51" s="1209" t="s">
        <v>276</v>
      </c>
      <c r="B51" s="1210"/>
      <c r="C51" s="1210"/>
      <c r="D51" s="1210"/>
      <c r="E51" s="1210"/>
      <c r="F51" s="1210"/>
      <c r="G51" s="1210"/>
      <c r="H51" s="1210"/>
      <c r="I51" s="1210"/>
      <c r="J51" s="1210"/>
      <c r="K51" s="1210"/>
      <c r="L51" s="1210"/>
      <c r="M51" s="1211"/>
    </row>
    <row r="52" spans="1:13" s="1" customFormat="1" ht="46.5" customHeight="1" x14ac:dyDescent="0.2">
      <c r="A52" s="1231" t="str">
        <f>B1</f>
        <v xml:space="preserve">AÑO CONVOCATORIA: </v>
      </c>
      <c r="B52" s="1232"/>
      <c r="C52" s="1232"/>
      <c r="D52" s="1232"/>
      <c r="E52" s="1232"/>
      <c r="F52" s="1232"/>
      <c r="G52" s="1232"/>
      <c r="H52" s="1232"/>
      <c r="I52" s="1232"/>
      <c r="J52" s="1232"/>
      <c r="K52" s="1232"/>
      <c r="L52" s="1232"/>
      <c r="M52" s="1233"/>
    </row>
    <row r="53" spans="1:13" ht="15" x14ac:dyDescent="0.2">
      <c r="A53" s="133" t="s">
        <v>438</v>
      </c>
      <c r="B53" s="134"/>
      <c r="C53" s="1213">
        <f>B2</f>
        <v>0</v>
      </c>
      <c r="D53" s="1213"/>
      <c r="E53" s="1213"/>
      <c r="F53" s="1213"/>
      <c r="G53" s="1213"/>
      <c r="H53" s="1213"/>
      <c r="I53" s="135"/>
      <c r="J53" s="135"/>
      <c r="K53" s="135"/>
      <c r="L53" s="135"/>
      <c r="M53" s="136"/>
    </row>
    <row r="54" spans="1:13" ht="15" x14ac:dyDescent="0.2">
      <c r="A54" s="1235" t="s">
        <v>286</v>
      </c>
      <c r="B54" s="1236"/>
      <c r="C54" s="1174">
        <f>B3</f>
        <v>0</v>
      </c>
      <c r="D54" s="1174"/>
      <c r="E54" s="1174"/>
      <c r="F54" s="1174"/>
      <c r="G54" s="1174"/>
      <c r="H54" s="1174"/>
      <c r="I54" s="135"/>
      <c r="J54" s="135"/>
      <c r="K54" s="135"/>
      <c r="L54" s="135"/>
      <c r="M54" s="136"/>
    </row>
    <row r="55" spans="1:13" s="120" customFormat="1" ht="15" x14ac:dyDescent="0.2">
      <c r="A55" s="1235" t="s">
        <v>287</v>
      </c>
      <c r="B55" s="1236"/>
      <c r="C55" s="1228">
        <f>'Solicitud para cumplimentar'!F24:F24</f>
        <v>0</v>
      </c>
      <c r="D55" s="1228"/>
      <c r="E55" s="1180" t="s">
        <v>439</v>
      </c>
      <c r="F55" s="1180"/>
      <c r="G55" s="138"/>
      <c r="H55" s="135"/>
      <c r="I55" s="139"/>
      <c r="J55" s="135"/>
      <c r="K55" s="135"/>
      <c r="L55" s="135"/>
      <c r="M55" s="136"/>
    </row>
    <row r="56" spans="1:13" ht="15" x14ac:dyDescent="0.2">
      <c r="A56" s="140"/>
      <c r="B56" s="138"/>
      <c r="C56" s="138"/>
      <c r="D56" s="138"/>
      <c r="E56" s="138"/>
      <c r="F56" s="138"/>
      <c r="G56" s="138"/>
      <c r="H56" s="135"/>
      <c r="I56" s="135"/>
      <c r="J56" s="135"/>
      <c r="K56" s="135"/>
      <c r="L56" s="135"/>
      <c r="M56" s="136"/>
    </row>
    <row r="57" spans="1:13" ht="15" x14ac:dyDescent="0.2">
      <c r="A57" s="191" t="s">
        <v>268</v>
      </c>
      <c r="B57" s="137" t="s">
        <v>269</v>
      </c>
      <c r="C57" s="1180" t="str">
        <f>I35</f>
        <v>VIABLE</v>
      </c>
      <c r="D57" s="1180"/>
      <c r="E57" s="1212" t="s">
        <v>277</v>
      </c>
      <c r="F57" s="1212"/>
      <c r="G57" s="1212"/>
      <c r="H57" s="1212"/>
      <c r="I57" s="1214" t="str">
        <f>IF(I35="VIABLE","positivo de ","negativo de ")</f>
        <v xml:space="preserve">positivo de </v>
      </c>
      <c r="J57" s="1214"/>
      <c r="K57" s="1234">
        <v>169996.47</v>
      </c>
      <c r="L57" s="1234"/>
      <c r="M57" s="141"/>
    </row>
    <row r="58" spans="1:13" ht="15" x14ac:dyDescent="0.2">
      <c r="A58" s="191" t="s">
        <v>270</v>
      </c>
      <c r="B58" s="1174" t="s">
        <v>271</v>
      </c>
      <c r="C58" s="1174"/>
      <c r="D58" s="1174"/>
      <c r="E58" s="862">
        <f>'Solicitud para cumplimentar'!M112</f>
        <v>0</v>
      </c>
      <c r="F58" s="1180" t="s">
        <v>272</v>
      </c>
      <c r="G58" s="1180"/>
      <c r="H58" s="1180"/>
      <c r="I58" s="1180"/>
      <c r="J58" s="1180"/>
      <c r="K58" s="862">
        <f>'Solicitud para cumplimentar'!M91</f>
        <v>0</v>
      </c>
      <c r="L58" s="226" t="s">
        <v>632</v>
      </c>
      <c r="M58" s="141"/>
    </row>
    <row r="59" spans="1:13" ht="33" customHeight="1" x14ac:dyDescent="0.2">
      <c r="A59" s="192" t="s">
        <v>273</v>
      </c>
      <c r="B59" s="1207" t="str">
        <f>IF(I35="NO FINANCIABLE","Renuncio a la presentación de mi solicitud","Me comprometo a cumplir las normas de la convocatoria, respetar la carga horaria y el precio/hora declarado en el presupuesto de personal y a buscar las fuentes externas de financiación declaradas.")</f>
        <v>Me comprometo a cumplir las normas de la convocatoria, respetar la carga horaria y el precio/hora declarado en el presupuesto de personal y a buscar las fuentes externas de financiación declaradas.</v>
      </c>
      <c r="C59" s="1207"/>
      <c r="D59" s="1207"/>
      <c r="E59" s="1207"/>
      <c r="F59" s="1207"/>
      <c r="G59" s="1207"/>
      <c r="H59" s="1207"/>
      <c r="I59" s="1207"/>
      <c r="J59" s="1207"/>
      <c r="K59" s="1207"/>
      <c r="L59" s="1207"/>
      <c r="M59" s="1208"/>
    </row>
    <row r="60" spans="1:13" ht="15" customHeight="1" x14ac:dyDescent="0.25">
      <c r="A60" s="192"/>
      <c r="B60" s="134"/>
      <c r="C60" s="134"/>
      <c r="D60" s="134"/>
      <c r="E60" s="134"/>
      <c r="F60" s="134"/>
      <c r="G60" s="134"/>
      <c r="H60" s="134"/>
      <c r="I60" s="134"/>
      <c r="J60" s="193"/>
      <c r="K60" s="193"/>
      <c r="L60" s="193"/>
      <c r="M60" s="143"/>
    </row>
    <row r="61" spans="1:13" ht="77.25" customHeight="1" thickBot="1" x14ac:dyDescent="0.25">
      <c r="A61" s="142"/>
      <c r="B61" s="1174"/>
      <c r="C61" s="1174"/>
      <c r="D61" s="1174"/>
      <c r="E61" s="1174"/>
      <c r="F61" s="1174"/>
      <c r="G61" s="1174"/>
      <c r="H61" s="1174"/>
      <c r="I61" s="1174"/>
      <c r="J61" s="1174"/>
      <c r="K61" s="1174"/>
      <c r="L61" s="1174"/>
      <c r="M61" s="1175"/>
    </row>
    <row r="62" spans="1:13" ht="15" x14ac:dyDescent="0.2">
      <c r="A62" s="142"/>
      <c r="B62" s="134"/>
      <c r="C62" s="134"/>
      <c r="D62" s="134"/>
      <c r="E62" s="134"/>
      <c r="F62" s="134"/>
      <c r="G62" s="134"/>
      <c r="H62" s="1198" t="s">
        <v>440</v>
      </c>
      <c r="I62" s="1199"/>
      <c r="J62" s="1199"/>
      <c r="K62" s="1199"/>
      <c r="L62" s="1199"/>
      <c r="M62" s="1200"/>
    </row>
    <row r="63" spans="1:13" ht="15" x14ac:dyDescent="0.2">
      <c r="A63" s="142"/>
      <c r="B63" s="134"/>
      <c r="C63" s="1178" t="s">
        <v>278</v>
      </c>
      <c r="D63" s="1178"/>
      <c r="E63" s="1197">
        <f ca="1">TODAY()</f>
        <v>42424</v>
      </c>
      <c r="F63" s="1197"/>
      <c r="G63" s="207"/>
      <c r="I63" s="134"/>
      <c r="J63" s="134"/>
      <c r="K63" s="134"/>
      <c r="L63" s="134"/>
      <c r="M63" s="143"/>
    </row>
    <row r="64" spans="1:13" ht="15" x14ac:dyDescent="0.2">
      <c r="A64" s="142"/>
      <c r="B64" s="134"/>
      <c r="C64" s="134"/>
      <c r="D64" s="1177" t="str">
        <f>IF(I47&lt;0,"No se pueden presentar solicitudes inviables"," ")</f>
        <v xml:space="preserve"> </v>
      </c>
      <c r="E64" s="1177"/>
      <c r="F64" s="1177"/>
      <c r="G64" s="134"/>
      <c r="H64" s="206" t="str">
        <f>IF(M27="NO","- Sin la memoria definitiva, su proyecto no podrá tramitarse"," ")</f>
        <v>- Sin la memoria definitiva, su proyecto no podrá tramitarse</v>
      </c>
      <c r="I64" s="134"/>
      <c r="J64" s="134"/>
      <c r="K64" s="134"/>
      <c r="L64" s="134"/>
      <c r="M64" s="143"/>
    </row>
    <row r="65" spans="1:13" ht="30" customHeight="1" x14ac:dyDescent="0.2">
      <c r="A65" s="142"/>
      <c r="B65" s="134"/>
      <c r="C65" s="134"/>
      <c r="D65" s="1177"/>
      <c r="E65" s="1177"/>
      <c r="F65" s="1177"/>
      <c r="G65" s="134"/>
      <c r="H65" s="1194" t="str">
        <f>IF(M28="NO","- Sin el acuerdo de colaboración definitivo, su proyecto no podrá tramitarse"," ")</f>
        <v>- Sin el acuerdo de colaboración definitivo, su proyecto no podrá tramitarse</v>
      </c>
      <c r="I65" s="1195"/>
      <c r="J65" s="1195"/>
      <c r="K65" s="1195"/>
      <c r="L65" s="1195"/>
      <c r="M65" s="1196"/>
    </row>
    <row r="66" spans="1:13" ht="6.75" customHeight="1" x14ac:dyDescent="0.2">
      <c r="A66" s="142"/>
      <c r="B66" s="134"/>
      <c r="C66" s="134"/>
      <c r="D66" s="1177"/>
      <c r="E66" s="1177"/>
      <c r="F66" s="1177"/>
      <c r="G66" s="134"/>
      <c r="H66" s="1173"/>
      <c r="I66" s="1174"/>
      <c r="J66" s="1174"/>
      <c r="K66" s="1174"/>
      <c r="L66" s="1174"/>
      <c r="M66" s="1175"/>
    </row>
    <row r="67" spans="1:13" ht="24" customHeight="1" x14ac:dyDescent="0.2">
      <c r="A67" s="142"/>
      <c r="B67" s="134"/>
      <c r="C67" s="134"/>
      <c r="D67" s="1177"/>
      <c r="E67" s="1177"/>
      <c r="F67" s="1177"/>
      <c r="G67" s="134"/>
      <c r="H67" s="1173"/>
      <c r="I67" s="1174"/>
      <c r="J67" s="1174"/>
      <c r="K67" s="1174"/>
      <c r="L67" s="1174"/>
      <c r="M67" s="1175"/>
    </row>
    <row r="68" spans="1:13" ht="15" x14ac:dyDescent="0.2">
      <c r="A68" s="142"/>
      <c r="B68" s="134"/>
      <c r="C68" s="134"/>
      <c r="D68" s="1177"/>
      <c r="E68" s="1177"/>
      <c r="F68" s="1177"/>
      <c r="G68" s="134"/>
      <c r="H68" s="1173"/>
      <c r="I68" s="1174"/>
      <c r="J68" s="1174"/>
      <c r="K68" s="1174"/>
      <c r="L68" s="1174"/>
      <c r="M68" s="1175"/>
    </row>
    <row r="69" spans="1:13" ht="16.5" customHeight="1" x14ac:dyDescent="0.2">
      <c r="A69" s="142"/>
      <c r="B69" s="134"/>
      <c r="C69" s="134"/>
      <c r="D69" s="1177"/>
      <c r="E69" s="1177"/>
      <c r="F69" s="1177"/>
      <c r="G69" s="134"/>
      <c r="H69" s="1173"/>
      <c r="I69" s="1174"/>
      <c r="J69" s="1174"/>
      <c r="K69" s="1174"/>
      <c r="L69" s="1174"/>
      <c r="M69" s="1175"/>
    </row>
    <row r="70" spans="1:13" ht="18.75" customHeight="1" x14ac:dyDescent="0.2">
      <c r="A70" s="142"/>
      <c r="B70" s="134"/>
      <c r="C70" s="134"/>
      <c r="D70" s="1177"/>
      <c r="E70" s="1177"/>
      <c r="F70" s="1177"/>
      <c r="G70" s="134"/>
      <c r="H70" s="1179"/>
      <c r="I70" s="1180"/>
      <c r="J70" s="1180"/>
      <c r="K70" s="1180"/>
      <c r="L70" s="1180"/>
      <c r="M70" s="1181"/>
    </row>
    <row r="71" spans="1:13" ht="15" x14ac:dyDescent="0.2">
      <c r="A71" s="142"/>
      <c r="B71" s="134"/>
      <c r="C71" s="134"/>
      <c r="D71" s="1177"/>
      <c r="E71" s="1177"/>
      <c r="F71" s="1177"/>
      <c r="G71" s="134"/>
      <c r="H71" s="1179"/>
      <c r="I71" s="1180"/>
      <c r="J71" s="1180"/>
      <c r="K71" s="1180"/>
      <c r="L71" s="1180"/>
      <c r="M71" s="1181"/>
    </row>
    <row r="72" spans="1:13" ht="15" x14ac:dyDescent="0.2">
      <c r="A72" s="142"/>
      <c r="B72" s="134"/>
      <c r="C72" s="144" t="s">
        <v>279</v>
      </c>
      <c r="D72" s="1176">
        <f>B2</f>
        <v>0</v>
      </c>
      <c r="E72" s="1176"/>
      <c r="F72" s="1176"/>
      <c r="G72" s="145"/>
      <c r="H72" s="1173" t="str">
        <f>IF(M32="SÍ","- Hacer los comentarios en la pestaña de observaciones en el apartado final observaciones generales"," ")</f>
        <v xml:space="preserve"> </v>
      </c>
      <c r="I72" s="1174"/>
      <c r="J72" s="1174"/>
      <c r="K72" s="1174"/>
      <c r="L72" s="1174"/>
      <c r="M72" s="1175"/>
    </row>
    <row r="73" spans="1:13" ht="15.75" thickBot="1" x14ac:dyDescent="0.25">
      <c r="A73" s="146"/>
      <c r="B73" s="147"/>
      <c r="C73" s="147"/>
      <c r="D73" s="147"/>
      <c r="E73" s="147"/>
      <c r="F73" s="147"/>
      <c r="G73" s="147"/>
      <c r="H73" s="1191"/>
      <c r="I73" s="1192"/>
      <c r="J73" s="1192"/>
      <c r="K73" s="1192"/>
      <c r="L73" s="1192"/>
      <c r="M73" s="1193"/>
    </row>
    <row r="74" spans="1:13" x14ac:dyDescent="0.2">
      <c r="A74" s="119" t="str">
        <f ca="1">IF(('Solicitud para cumplimentar'!I2-'Solicitud para cumplimentar'!B2)&lt;0,"SOLICITUD FUERA DE PLAZO"," ")</f>
        <v xml:space="preserve"> </v>
      </c>
    </row>
  </sheetData>
  <sheetProtection selectLockedCells="1" selectUnlockedCells="1"/>
  <protectedRanges>
    <protectedRange sqref="E8:F8 C8 I8:J8 E9:M9 B9:C9 K3 B2:I7 L2:M8 J2:K2 J4:K7" name="Rango1"/>
  </protectedRanges>
  <mergeCells count="115">
    <mergeCell ref="A15:C15"/>
    <mergeCell ref="A16:C16"/>
    <mergeCell ref="A17:C17"/>
    <mergeCell ref="J17:K17"/>
    <mergeCell ref="D17:E17"/>
    <mergeCell ref="L8:M8"/>
    <mergeCell ref="A18:C18"/>
    <mergeCell ref="D18:E18"/>
    <mergeCell ref="F18:G18"/>
    <mergeCell ref="H18:I18"/>
    <mergeCell ref="A13:M13"/>
    <mergeCell ref="C9:D9"/>
    <mergeCell ref="B1:C1"/>
    <mergeCell ref="D1:E1"/>
    <mergeCell ref="F1:G1"/>
    <mergeCell ref="H1:M1"/>
    <mergeCell ref="L21:M21"/>
    <mergeCell ref="F9:G9"/>
    <mergeCell ref="I9:J9"/>
    <mergeCell ref="D21:E21"/>
    <mergeCell ref="F21:G21"/>
    <mergeCell ref="H21:I21"/>
    <mergeCell ref="F20:G20"/>
    <mergeCell ref="H20:I20"/>
    <mergeCell ref="B2:M2"/>
    <mergeCell ref="B3:E3"/>
    <mergeCell ref="B4:M4"/>
    <mergeCell ref="K3:M3"/>
    <mergeCell ref="F3:J3"/>
    <mergeCell ref="J19:K19"/>
    <mergeCell ref="L20:M20"/>
    <mergeCell ref="A19:C19"/>
    <mergeCell ref="D19:E19"/>
    <mergeCell ref="F19:G19"/>
    <mergeCell ref="A20:C20"/>
    <mergeCell ref="D20:E20"/>
    <mergeCell ref="C54:H54"/>
    <mergeCell ref="A52:M52"/>
    <mergeCell ref="K57:L57"/>
    <mergeCell ref="A54:B54"/>
    <mergeCell ref="C55:D55"/>
    <mergeCell ref="A55:B55"/>
    <mergeCell ref="E55:F55"/>
    <mergeCell ref="C57:D57"/>
    <mergeCell ref="B5:M5"/>
    <mergeCell ref="B6:M6"/>
    <mergeCell ref="A21:C21"/>
    <mergeCell ref="B7:M7"/>
    <mergeCell ref="C8:D8"/>
    <mergeCell ref="F8:H8"/>
    <mergeCell ref="J14:K14"/>
    <mergeCell ref="L14:M14"/>
    <mergeCell ref="H15:I15"/>
    <mergeCell ref="F15:G15"/>
    <mergeCell ref="J18:K18"/>
    <mergeCell ref="L18:M18"/>
    <mergeCell ref="L17:M17"/>
    <mergeCell ref="F17:G17"/>
    <mergeCell ref="H17:I17"/>
    <mergeCell ref="A14:C14"/>
    <mergeCell ref="J21:K21"/>
    <mergeCell ref="J20:K20"/>
    <mergeCell ref="H19:I19"/>
    <mergeCell ref="L15:M15"/>
    <mergeCell ref="D16:E16"/>
    <mergeCell ref="F16:G16"/>
    <mergeCell ref="H16:I16"/>
    <mergeCell ref="J16:K16"/>
    <mergeCell ref="H14:I14"/>
    <mergeCell ref="D15:E15"/>
    <mergeCell ref="F14:G14"/>
    <mergeCell ref="L16:M16"/>
    <mergeCell ref="L19:M19"/>
    <mergeCell ref="D14:E14"/>
    <mergeCell ref="J15:K15"/>
    <mergeCell ref="G24:L24"/>
    <mergeCell ref="A46:A47"/>
    <mergeCell ref="B46:B47"/>
    <mergeCell ref="I34:L34"/>
    <mergeCell ref="G39:G45"/>
    <mergeCell ref="D34:F34"/>
    <mergeCell ref="G23:M23"/>
    <mergeCell ref="D36:F36"/>
    <mergeCell ref="D38:F38"/>
    <mergeCell ref="D37:F37"/>
    <mergeCell ref="A23:E23"/>
    <mergeCell ref="A25:B25"/>
    <mergeCell ref="A26:B26"/>
    <mergeCell ref="A27:B27"/>
    <mergeCell ref="I33:L33"/>
    <mergeCell ref="A28:B28"/>
    <mergeCell ref="H68:M69"/>
    <mergeCell ref="D72:F72"/>
    <mergeCell ref="D64:F71"/>
    <mergeCell ref="C63:D63"/>
    <mergeCell ref="H70:M71"/>
    <mergeCell ref="I47:L47"/>
    <mergeCell ref="D33:G33"/>
    <mergeCell ref="I45:L45"/>
    <mergeCell ref="D35:F35"/>
    <mergeCell ref="D39:F45"/>
    <mergeCell ref="H72:M73"/>
    <mergeCell ref="H65:M65"/>
    <mergeCell ref="E63:F63"/>
    <mergeCell ref="H62:M62"/>
    <mergeCell ref="H66:M67"/>
    <mergeCell ref="I35:L38"/>
    <mergeCell ref="B59:M59"/>
    <mergeCell ref="B61:M61"/>
    <mergeCell ref="A51:M51"/>
    <mergeCell ref="E57:H57"/>
    <mergeCell ref="C53:H53"/>
    <mergeCell ref="I57:J57"/>
    <mergeCell ref="B58:D58"/>
    <mergeCell ref="F58:J58"/>
  </mergeCells>
  <phoneticPr fontId="3" type="noConversion"/>
  <conditionalFormatting sqref="I47:L47">
    <cfRule type="cellIs" dxfId="110" priority="1" stopIfTrue="1" operator="lessThan">
      <formula>0</formula>
    </cfRule>
  </conditionalFormatting>
  <conditionalFormatting sqref="I35:L38">
    <cfRule type="cellIs" dxfId="109" priority="2" stopIfTrue="1" operator="equal">
      <formula>"NO FINANCIABLE"</formula>
    </cfRule>
  </conditionalFormatting>
  <conditionalFormatting sqref="A13:M13">
    <cfRule type="cellIs" dxfId="108" priority="3" stopIfTrue="1" operator="notEqual">
      <formula>"RESUMEN DEL PRESUPUESTO FINANCIABLE"</formula>
    </cfRule>
  </conditionalFormatting>
  <dataValidations count="7">
    <dataValidation allowBlank="1" showErrorMessage="1" sqref="F8:H8"/>
    <dataValidation allowBlank="1" showInputMessage="1" showErrorMessage="1" promptTitle="Coordinador del Consorcio" prompt="Facilite el nombre de la entidad que figure como entidad coordinadora del consorcio de investigación." sqref="B7:M7"/>
    <dataValidation type="date" allowBlank="1" showInputMessage="1" showErrorMessage="1" error="Fecha errónea" promptTitle="Fecha de inicio" prompt="La fecha de inicio debe ser la del proyecto general en el que Vd. participa. En ningún caso podrá ser anterior a la fecha en que finalice el plazo de presentación de solicitudes." sqref="C9">
      <formula1>40909</formula1>
      <formula2>42369</formula2>
    </dataValidation>
    <dataValidation allowBlank="1" showInputMessage="1" showErrorMessage="1" promptTitle="Correo electrónico" prompt="Facilite el correo electrónico del coordinador" sqref="L8:M8"/>
    <dataValidation allowBlank="1" showInputMessage="1" showErrorMessage="1" prompt="_x000a_" sqref="E8"/>
    <dataValidation allowBlank="1" showInputMessage="1" showErrorMessage="1" promptTitle="Teléfono" prompt="Facilite el teléfono de la persona de contacto_x000a_" sqref="I8:J8"/>
    <dataValidation allowBlank="1" showInputMessage="1" showErrorMessage="1" promptTitle="Nombre " prompt="Facilite el nombre del coordinador_x000a_" sqref="C8"/>
  </dataValidations>
  <printOptions horizontalCentered="1" verticalCentered="1"/>
  <pageMargins left="0.78740157480314965" right="0.78740157480314965" top="0.98425196850393704" bottom="0.98425196850393704" header="0" footer="0"/>
  <pageSetup paperSize="9" scale="46" orientation="portrait" r:id="rId1"/>
  <headerFooter alignWithMargins="0">
    <oddHeader xml:space="preserve">&amp;L&amp;G&amp;CRellene los espacios en amarillo, imprima y firme el presente formulario
Envíelo a:
OTRI-UCM.
c/ Donoso Cortés 65 1º izda.
28015 Madrid
&amp;RCONVOCATORIA PROYECTO COLABORATIVO 2016
 </oddHeader>
    <oddFooter>&amp;LConserve una copia de este documento&amp;CPágina &amp;P de &amp;N&amp;RFecha de impresión: &amp;D</oddFooter>
  </headerFooter>
  <legacyDrawingHF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8"/>
  </sheetPr>
  <dimension ref="A1:N155"/>
  <sheetViews>
    <sheetView showGridLines="0" zoomScale="70" workbookViewId="0">
      <selection sqref="A1:H1"/>
    </sheetView>
  </sheetViews>
  <sheetFormatPr baseColWidth="10" defaultColWidth="11.42578125" defaultRowHeight="12.75" outlineLevelRow="1" x14ac:dyDescent="0.2"/>
  <cols>
    <col min="1" max="8" width="22.7109375" style="553" customWidth="1"/>
    <col min="9" max="9" width="17.140625" style="548" bestFit="1" customWidth="1"/>
    <col min="10" max="10" width="29.140625" style="548" bestFit="1" customWidth="1"/>
    <col min="11" max="11" width="13.42578125" style="548" bestFit="1" customWidth="1"/>
    <col min="12" max="12" width="14.85546875" style="548" bestFit="1" customWidth="1"/>
    <col min="13" max="13" width="13.42578125" style="548" bestFit="1" customWidth="1"/>
    <col min="14" max="16384" width="11.42578125" style="548"/>
  </cols>
  <sheetData>
    <row r="1" spans="1:10" ht="61.5" customHeight="1" thickBot="1" x14ac:dyDescent="0.25">
      <c r="A1" s="1441" t="s">
        <v>597</v>
      </c>
      <c r="B1" s="1442"/>
      <c r="C1" s="1442"/>
      <c r="D1" s="1442"/>
      <c r="E1" s="1442"/>
      <c r="F1" s="1442"/>
      <c r="G1" s="1442"/>
      <c r="H1" s="1442"/>
    </row>
    <row r="2" spans="1:10" ht="14.25" customHeight="1" thickBot="1" x14ac:dyDescent="0.25">
      <c r="A2" s="1438" t="s">
        <v>226</v>
      </c>
      <c r="B2" s="1448"/>
      <c r="C2" s="549" t="s">
        <v>468</v>
      </c>
      <c r="D2" s="550" t="s">
        <v>469</v>
      </c>
      <c r="E2" s="551" t="s">
        <v>470</v>
      </c>
      <c r="F2" s="551" t="s">
        <v>471</v>
      </c>
      <c r="G2" s="551" t="s">
        <v>472</v>
      </c>
      <c r="H2" s="551" t="s">
        <v>473</v>
      </c>
    </row>
    <row r="3" spans="1:10" ht="15.75" thickBot="1" x14ac:dyDescent="0.25">
      <c r="A3" s="1449" t="s">
        <v>554</v>
      </c>
      <c r="B3" s="1450"/>
      <c r="C3" s="599"/>
      <c r="D3" s="600" t="s">
        <v>228</v>
      </c>
      <c r="E3" s="600"/>
      <c r="F3" s="552">
        <f>IF($E$14="Propio",987,1470)</f>
        <v>1470</v>
      </c>
      <c r="G3" s="741">
        <f>B30</f>
        <v>40909</v>
      </c>
      <c r="H3" s="741">
        <f>C30</f>
        <v>41639</v>
      </c>
    </row>
    <row r="4" spans="1:10" ht="27" thickBot="1" x14ac:dyDescent="0.25">
      <c r="A4" s="546"/>
      <c r="B4" s="547"/>
      <c r="C4" s="547"/>
      <c r="D4" s="547"/>
      <c r="E4" s="547"/>
      <c r="F4" s="547"/>
      <c r="G4" s="547"/>
      <c r="H4" s="547"/>
    </row>
    <row r="5" spans="1:10" ht="16.5" thickBot="1" x14ac:dyDescent="0.3">
      <c r="A5" s="210" t="s">
        <v>635</v>
      </c>
      <c r="B5" s="211">
        <f>'Solicitud para cumplimentar'!B4:J4</f>
        <v>0</v>
      </c>
      <c r="D5" s="1446" t="s">
        <v>382</v>
      </c>
      <c r="E5" s="1447"/>
      <c r="G5" s="1452" t="s">
        <v>772</v>
      </c>
      <c r="H5" s="1452"/>
      <c r="I5" s="566"/>
      <c r="J5" s="355"/>
    </row>
    <row r="6" spans="1:10" ht="32.25" thickBot="1" x14ac:dyDescent="0.3">
      <c r="A6" s="213" t="s">
        <v>636</v>
      </c>
      <c r="B6" s="214">
        <f>'Solicitud para cumplimentar'!B6:M6</f>
        <v>0</v>
      </c>
      <c r="D6" s="1444"/>
      <c r="E6" s="1445"/>
      <c r="G6" s="554" t="s">
        <v>766</v>
      </c>
      <c r="H6" s="555" t="s">
        <v>767</v>
      </c>
    </row>
    <row r="7" spans="1:10" ht="32.25" thickBot="1" x14ac:dyDescent="0.3">
      <c r="A7" s="213" t="s">
        <v>637</v>
      </c>
      <c r="B7" s="214">
        <f>'Solicitud para cumplimentar'!B8:M8</f>
        <v>0</v>
      </c>
      <c r="D7" s="554" t="s">
        <v>600</v>
      </c>
      <c r="E7" s="555" t="s">
        <v>518</v>
      </c>
      <c r="G7" s="742">
        <f>$K$30</f>
        <v>2944.027397260274</v>
      </c>
      <c r="H7" s="743">
        <f>$H$59+$H$85+$H$111+$H$137</f>
        <v>0</v>
      </c>
    </row>
    <row r="8" spans="1:10" ht="33" thickBot="1" x14ac:dyDescent="0.35">
      <c r="A8" s="1443" t="s">
        <v>638</v>
      </c>
      <c r="B8" s="1451">
        <f>'Solicitud para cumplimentar'!B7:M7</f>
        <v>0</v>
      </c>
      <c r="C8" s="556"/>
      <c r="D8" s="557">
        <f>K30</f>
        <v>2944.027397260274</v>
      </c>
      <c r="E8" s="557">
        <f>SUM(F147:F153)</f>
        <v>0</v>
      </c>
      <c r="G8" s="555" t="s">
        <v>770</v>
      </c>
      <c r="H8" s="744">
        <f>G7-H7</f>
        <v>2944.027397260274</v>
      </c>
    </row>
    <row r="9" spans="1:10" ht="30.75" customHeight="1" thickBot="1" x14ac:dyDescent="0.3">
      <c r="A9" s="1443"/>
      <c r="B9" s="1451"/>
      <c r="G9" s="1453" t="s">
        <v>773</v>
      </c>
      <c r="H9" s="1453"/>
    </row>
    <row r="10" spans="1:10" ht="32.25" thickBot="1" x14ac:dyDescent="0.3">
      <c r="A10" s="1443"/>
      <c r="B10" s="1451"/>
      <c r="D10" s="554" t="s">
        <v>601</v>
      </c>
      <c r="E10" s="558">
        <f>'Planificación contratos'!D10</f>
        <v>60000</v>
      </c>
      <c r="G10" s="745" t="s">
        <v>769</v>
      </c>
      <c r="H10" s="555" t="s">
        <v>775</v>
      </c>
    </row>
    <row r="11" spans="1:10" ht="32.25" thickBot="1" x14ac:dyDescent="0.3">
      <c r="A11" s="213" t="s">
        <v>671</v>
      </c>
      <c r="B11" s="214">
        <f>'Solicitud para cumplimentar'!B9:M9</f>
        <v>0</v>
      </c>
      <c r="D11" s="554" t="s">
        <v>602</v>
      </c>
      <c r="E11" s="558">
        <f>J30</f>
        <v>13.461151902621513</v>
      </c>
      <c r="G11" s="748">
        <f>$L$30</f>
        <v>39630</v>
      </c>
      <c r="H11" s="746">
        <f>$A$40</f>
        <v>0</v>
      </c>
    </row>
    <row r="12" spans="1:10" ht="48.75" thickBot="1" x14ac:dyDescent="0.35">
      <c r="A12" s="213" t="s">
        <v>375</v>
      </c>
      <c r="B12" s="214"/>
      <c r="D12" s="554" t="s">
        <v>603</v>
      </c>
      <c r="E12" s="559">
        <f>E11*D8</f>
        <v>39630</v>
      </c>
      <c r="G12" s="555" t="s">
        <v>771</v>
      </c>
      <c r="H12" s="747">
        <f>G11-H11</f>
        <v>39630</v>
      </c>
      <c r="J12" s="354"/>
    </row>
    <row r="13" spans="1:10" ht="48.75" customHeight="1" thickBot="1" x14ac:dyDescent="0.3">
      <c r="A13" s="213" t="s">
        <v>376</v>
      </c>
      <c r="B13" s="215">
        <f>'Solicitud para cumplimentar'!C11</f>
        <v>0</v>
      </c>
      <c r="D13" s="554" t="s">
        <v>604</v>
      </c>
      <c r="E13" s="558">
        <f>'Planificación contratos'!G10</f>
        <v>37519.876322622069</v>
      </c>
      <c r="G13" s="1453" t="s">
        <v>774</v>
      </c>
      <c r="H13" s="1453"/>
    </row>
    <row r="14" spans="1:10" ht="48.75" thickBot="1" x14ac:dyDescent="0.35">
      <c r="A14" s="216" t="s">
        <v>377</v>
      </c>
      <c r="B14" s="217">
        <f>'Solicitud para cumplimentar'!F11</f>
        <v>0</v>
      </c>
      <c r="D14" s="554" t="s">
        <v>517</v>
      </c>
      <c r="E14" s="601" t="s">
        <v>768</v>
      </c>
      <c r="G14" s="555" t="s">
        <v>771</v>
      </c>
      <c r="H14" s="747">
        <f>$D$8-$E$8</f>
        <v>2944.027397260274</v>
      </c>
      <c r="I14" s="757"/>
      <c r="J14" s="758"/>
    </row>
    <row r="15" spans="1:10" ht="31.5" x14ac:dyDescent="0.25">
      <c r="A15" s="218" t="s">
        <v>445</v>
      </c>
      <c r="B15" s="219" t="str">
        <f>'Programación,alta,seguimiento'!B12</f>
        <v>numero</v>
      </c>
    </row>
    <row r="16" spans="1:10" ht="15.75" x14ac:dyDescent="0.25">
      <c r="A16" s="218"/>
      <c r="B16" s="219"/>
    </row>
    <row r="17" spans="1:14" ht="15" x14ac:dyDescent="0.2">
      <c r="A17" s="548"/>
      <c r="B17" s="548"/>
      <c r="C17" s="1346" t="s">
        <v>336</v>
      </c>
      <c r="D17" s="1346"/>
      <c r="E17" s="1346"/>
      <c r="F17" s="1346"/>
      <c r="G17" s="1346"/>
      <c r="H17" s="1346"/>
    </row>
    <row r="18" spans="1:14" ht="18.75" thickBot="1" x14ac:dyDescent="0.3">
      <c r="A18" s="1454" t="s">
        <v>298</v>
      </c>
      <c r="B18" s="1455"/>
      <c r="C18" s="1478" t="s">
        <v>479</v>
      </c>
      <c r="D18" s="1479"/>
      <c r="E18" s="1479"/>
      <c r="F18" s="1480"/>
      <c r="G18" s="1478" t="s">
        <v>335</v>
      </c>
      <c r="H18" s="1480"/>
    </row>
    <row r="19" spans="1:14" ht="31.5" x14ac:dyDescent="0.2">
      <c r="A19" s="1457" t="str">
        <f>'Planificación contratos'!A21</f>
        <v>Categoría profesional</v>
      </c>
      <c r="B19" s="1458"/>
      <c r="C19" s="560" t="str">
        <f>'Planificación contratos'!C21</f>
        <v>Nº contratos</v>
      </c>
      <c r="D19" s="561" t="str">
        <f>'Planificación contratos'!D21</f>
        <v xml:space="preserve">Nº de horas </v>
      </c>
      <c r="E19" s="561" t="str">
        <f>'Planificación contratos'!E21</f>
        <v>Nº horas concedidas</v>
      </c>
      <c r="F19" s="562" t="str">
        <f>'Planificación contratos'!F21</f>
        <v>Remanente horas</v>
      </c>
      <c r="G19" s="563" t="str">
        <f>'Planificación contratos'!G21</f>
        <v>Gasto total contratos</v>
      </c>
      <c r="H19" s="564" t="str">
        <f>'Planificación contratos'!H21</f>
        <v>Precio / hora MEDIO</v>
      </c>
      <c r="J19" s="565"/>
      <c r="K19" s="565"/>
      <c r="L19" s="565"/>
      <c r="M19" s="565"/>
      <c r="N19" s="565"/>
    </row>
    <row r="20" spans="1:14" x14ac:dyDescent="0.2">
      <c r="A20" s="1349" t="str">
        <f>'Planificación contratos'!A22</f>
        <v>DOCTOR</v>
      </c>
      <c r="B20" s="1350"/>
      <c r="C20" s="511">
        <f>'Planificación contratos'!C22</f>
        <v>30</v>
      </c>
      <c r="D20" s="536">
        <f>'Planificación contratos'!D22</f>
        <v>88320.821917808222</v>
      </c>
      <c r="E20" s="543">
        <f>'Planificación contratos'!E22</f>
        <v>0</v>
      </c>
      <c r="F20" s="512">
        <f>'Planificación contratos'!F22</f>
        <v>-88320.821917808222</v>
      </c>
      <c r="G20" s="497">
        <f>'Planificación contratos'!G22</f>
        <v>1188900</v>
      </c>
      <c r="H20" s="502">
        <f>'Planificación contratos'!H22</f>
        <v>13.461151902621513</v>
      </c>
    </row>
    <row r="21" spans="1:14" ht="16.5" customHeight="1" x14ac:dyDescent="0.2">
      <c r="A21" s="1351" t="str">
        <f>'Planificación contratos'!A23</f>
        <v>LICENCIADO / INGENIERO</v>
      </c>
      <c r="B21" s="1352"/>
      <c r="C21" s="499">
        <f>'Planificación contratos'!C23</f>
        <v>0</v>
      </c>
      <c r="D21" s="537">
        <f>'Planificación contratos'!D23</f>
        <v>0</v>
      </c>
      <c r="E21" s="544">
        <f>'Planificación contratos'!E23</f>
        <v>0</v>
      </c>
      <c r="F21" s="508">
        <f>'Planificación contratos'!F23</f>
        <v>0</v>
      </c>
      <c r="G21" s="498">
        <f>'Planificación contratos'!G23</f>
        <v>0</v>
      </c>
      <c r="H21" s="503">
        <f>'Planificación contratos'!H23</f>
        <v>0</v>
      </c>
    </row>
    <row r="22" spans="1:14" ht="16.5" customHeight="1" x14ac:dyDescent="0.2">
      <c r="A22" s="1351" t="str">
        <f>'Planificación contratos'!A24</f>
        <v>DIPLOMADO/ INGENIERO TÉCNICO</v>
      </c>
      <c r="B22" s="1352"/>
      <c r="C22" s="500">
        <f>'Planificación contratos'!C24</f>
        <v>0</v>
      </c>
      <c r="D22" s="538">
        <f>'Planificación contratos'!D24</f>
        <v>0</v>
      </c>
      <c r="E22" s="544">
        <f>'Planificación contratos'!E24</f>
        <v>0</v>
      </c>
      <c r="F22" s="509">
        <f>'Planificación contratos'!F24</f>
        <v>0</v>
      </c>
      <c r="G22" s="498">
        <f>'Planificación contratos'!G24</f>
        <v>0</v>
      </c>
      <c r="H22" s="503">
        <f>'Planificación contratos'!H24</f>
        <v>0</v>
      </c>
    </row>
    <row r="23" spans="1:14" s="565" customFormat="1" ht="16.5" customHeight="1" thickBot="1" x14ac:dyDescent="0.25">
      <c r="A23" s="1354" t="str">
        <f>'Planificación contratos'!A25</f>
        <v>ENSEÑANZAS MEDIAS</v>
      </c>
      <c r="B23" s="1355"/>
      <c r="C23" s="506">
        <f>'Planificación contratos'!C25</f>
        <v>0</v>
      </c>
      <c r="D23" s="539">
        <f>'Planificación contratos'!D25</f>
        <v>0</v>
      </c>
      <c r="E23" s="545">
        <f>'Planificación contratos'!E25</f>
        <v>0</v>
      </c>
      <c r="F23" s="510">
        <f>'Planificación contratos'!F25</f>
        <v>0</v>
      </c>
      <c r="G23" s="507">
        <f>'Planificación contratos'!G25</f>
        <v>0</v>
      </c>
      <c r="H23" s="501">
        <f>'Planificación contratos'!H25</f>
        <v>0</v>
      </c>
    </row>
    <row r="24" spans="1:14" x14ac:dyDescent="0.2">
      <c r="A24" s="548"/>
      <c r="B24" s="548"/>
      <c r="C24" s="548"/>
      <c r="D24" s="548"/>
      <c r="E24" s="548"/>
      <c r="F24" s="548"/>
      <c r="G24" s="548"/>
      <c r="H24" s="548"/>
    </row>
    <row r="25" spans="1:14" x14ac:dyDescent="0.2">
      <c r="A25" s="548"/>
      <c r="B25" s="548"/>
      <c r="C25" s="548"/>
      <c r="D25" s="548"/>
      <c r="E25" s="548"/>
      <c r="F25" s="548"/>
      <c r="G25" s="548"/>
      <c r="H25" s="548"/>
    </row>
    <row r="26" spans="1:14" ht="13.5" thickBot="1" x14ac:dyDescent="0.25">
      <c r="A26" s="548"/>
      <c r="B26" s="548"/>
      <c r="C26" s="548"/>
      <c r="D26" s="548"/>
      <c r="E26" s="548"/>
      <c r="F26" s="548"/>
      <c r="G26" s="548"/>
      <c r="H26" s="548"/>
    </row>
    <row r="27" spans="1:14" ht="13.5" thickBot="1" x14ac:dyDescent="0.25">
      <c r="A27" s="1408" t="s">
        <v>68</v>
      </c>
      <c r="B27" s="1470" t="s">
        <v>69</v>
      </c>
      <c r="C27" s="1467" t="s">
        <v>70</v>
      </c>
      <c r="D27" s="1461" t="s">
        <v>71</v>
      </c>
      <c r="E27" s="1464" t="s">
        <v>76</v>
      </c>
      <c r="F27" s="1473" t="s">
        <v>72</v>
      </c>
      <c r="G27" s="1474"/>
      <c r="H27" s="1474"/>
      <c r="I27" s="1475"/>
      <c r="J27" s="1473" t="s">
        <v>73</v>
      </c>
      <c r="K27" s="1474"/>
      <c r="L27" s="1475"/>
    </row>
    <row r="28" spans="1:14" x14ac:dyDescent="0.2">
      <c r="A28" s="1409"/>
      <c r="B28" s="1471"/>
      <c r="C28" s="1468"/>
      <c r="D28" s="1462"/>
      <c r="E28" s="1465"/>
      <c r="F28" s="1476" t="s">
        <v>77</v>
      </c>
      <c r="G28" s="1462" t="s">
        <v>74</v>
      </c>
      <c r="H28" s="1462" t="s">
        <v>78</v>
      </c>
      <c r="I28" s="1459" t="s">
        <v>75</v>
      </c>
      <c r="J28" s="1409" t="s">
        <v>79</v>
      </c>
      <c r="K28" s="1462" t="s">
        <v>81</v>
      </c>
      <c r="L28" s="1459" t="s">
        <v>80</v>
      </c>
    </row>
    <row r="29" spans="1:14" ht="13.5" thickBot="1" x14ac:dyDescent="0.25">
      <c r="A29" s="1410"/>
      <c r="B29" s="1472"/>
      <c r="C29" s="1469"/>
      <c r="D29" s="1463"/>
      <c r="E29" s="1466"/>
      <c r="F29" s="1477"/>
      <c r="G29" s="1463"/>
      <c r="H29" s="1463"/>
      <c r="I29" s="1460"/>
      <c r="J29" s="1410"/>
      <c r="K29" s="1463"/>
      <c r="L29" s="1460"/>
    </row>
    <row r="30" spans="1:14" x14ac:dyDescent="0.2">
      <c r="A30" s="665">
        <f>F3</f>
        <v>1470</v>
      </c>
      <c r="B30" s="666">
        <v>40909</v>
      </c>
      <c r="C30" s="667">
        <v>41639</v>
      </c>
      <c r="D30" s="668">
        <f>C30-B30+1</f>
        <v>731</v>
      </c>
      <c r="E30" s="669">
        <f>(A30*D30)/365</f>
        <v>2944.027397260274</v>
      </c>
      <c r="F30" s="670">
        <v>30000</v>
      </c>
      <c r="G30" s="671">
        <f>F30</f>
        <v>30000</v>
      </c>
      <c r="H30" s="672">
        <v>0.32100000000000001</v>
      </c>
      <c r="I30" s="673">
        <f>G30*H30</f>
        <v>9630</v>
      </c>
      <c r="J30" s="673">
        <f>(F30+I30)/E30</f>
        <v>13.461151902621513</v>
      </c>
      <c r="K30" s="674">
        <f>E30</f>
        <v>2944.027397260274</v>
      </c>
      <c r="L30" s="675">
        <f>J30*K30</f>
        <v>39630</v>
      </c>
    </row>
    <row r="31" spans="1:14" ht="14.25" customHeight="1" x14ac:dyDescent="0.2">
      <c r="A31" s="341"/>
      <c r="B31" s="341"/>
      <c r="C31" s="342"/>
      <c r="D31" s="342"/>
      <c r="E31" s="342"/>
      <c r="F31" s="342"/>
      <c r="G31" s="342"/>
      <c r="H31" s="342"/>
    </row>
    <row r="32" spans="1:14" ht="14.25" customHeight="1" x14ac:dyDescent="0.2"/>
    <row r="34" spans="1:14" x14ac:dyDescent="0.2">
      <c r="B34" s="567"/>
      <c r="C34" s="567"/>
      <c r="D34" s="567"/>
      <c r="E34" s="567"/>
    </row>
    <row r="35" spans="1:14" ht="14.25" customHeight="1" x14ac:dyDescent="0.2">
      <c r="B35" s="1456"/>
      <c r="C35" s="1456"/>
      <c r="D35" s="1456"/>
      <c r="E35" s="1456"/>
    </row>
    <row r="36" spans="1:14" ht="14.25" customHeight="1" x14ac:dyDescent="0.2">
      <c r="C36" s="567"/>
    </row>
    <row r="37" spans="1:14" ht="32.25" customHeight="1" x14ac:dyDescent="0.25">
      <c r="A37" s="568" t="s">
        <v>379</v>
      </c>
      <c r="B37" s="1425" t="s">
        <v>596</v>
      </c>
      <c r="C37" s="1425"/>
      <c r="D37" s="1425"/>
      <c r="E37" s="1419" t="str">
        <f>A3</f>
        <v>contratado 11</v>
      </c>
      <c r="F37" s="1420"/>
      <c r="G37" s="1426" t="s">
        <v>608</v>
      </c>
      <c r="H37" s="1427"/>
    </row>
    <row r="38" spans="1:14" ht="26.25" x14ac:dyDescent="0.25">
      <c r="A38" s="571">
        <f>H59*E11</f>
        <v>0</v>
      </c>
      <c r="B38" s="572"/>
      <c r="C38" s="572"/>
      <c r="D38" s="569" t="s">
        <v>402</v>
      </c>
      <c r="E38" s="570">
        <f>'Solicitud para cumplimentar'!D3</f>
        <v>2016</v>
      </c>
      <c r="F38" s="572"/>
      <c r="G38" s="602" t="s">
        <v>609</v>
      </c>
      <c r="H38" s="603"/>
    </row>
    <row r="39" spans="1:14" ht="43.5" customHeight="1" x14ac:dyDescent="0.25">
      <c r="A39" s="574" t="s">
        <v>380</v>
      </c>
      <c r="B39" s="572"/>
      <c r="C39" s="572"/>
      <c r="D39" s="569"/>
      <c r="E39" s="570"/>
      <c r="F39" s="572"/>
      <c r="G39" s="575" t="s">
        <v>381</v>
      </c>
      <c r="H39" s="576">
        <f>'Planificación contratos'!D14</f>
        <v>9730.7769619475694</v>
      </c>
    </row>
    <row r="40" spans="1:14" ht="18" x14ac:dyDescent="0.25">
      <c r="A40" s="571">
        <f>A38+A64+A90+A116</f>
        <v>0</v>
      </c>
      <c r="B40" s="572"/>
      <c r="C40" s="572"/>
      <c r="D40" s="569"/>
      <c r="E40" s="570"/>
      <c r="F40" s="572"/>
      <c r="G40" s="577"/>
      <c r="H40" s="578"/>
      <c r="J40" s="579"/>
      <c r="K40" s="579"/>
      <c r="L40" s="579"/>
      <c r="M40" s="579"/>
      <c r="N40" s="579"/>
    </row>
    <row r="41" spans="1:14" ht="18" customHeight="1" x14ac:dyDescent="0.2">
      <c r="A41" s="580" t="s">
        <v>611</v>
      </c>
      <c r="B41" s="580" t="s">
        <v>612</v>
      </c>
      <c r="C41" s="581" t="s">
        <v>611</v>
      </c>
      <c r="D41" s="581" t="s">
        <v>612</v>
      </c>
      <c r="E41" s="581" t="s">
        <v>611</v>
      </c>
      <c r="F41" s="581" t="s">
        <v>612</v>
      </c>
      <c r="G41" s="581" t="s">
        <v>611</v>
      </c>
      <c r="H41" s="581" t="s">
        <v>612</v>
      </c>
    </row>
    <row r="42" spans="1:14" ht="18" customHeight="1" thickBot="1" x14ac:dyDescent="0.25">
      <c r="A42" s="604"/>
      <c r="B42" s="605"/>
      <c r="C42" s="605"/>
      <c r="D42" s="605"/>
      <c r="E42" s="605"/>
      <c r="F42" s="605"/>
      <c r="G42" s="605"/>
      <c r="H42" s="605"/>
    </row>
    <row r="43" spans="1:14" ht="16.5" customHeight="1" thickBot="1" x14ac:dyDescent="0.3">
      <c r="A43" s="1411" t="s">
        <v>474</v>
      </c>
      <c r="B43" s="1412"/>
      <c r="C43" s="1411" t="s">
        <v>475</v>
      </c>
      <c r="D43" s="1412"/>
      <c r="E43" s="1411" t="s">
        <v>476</v>
      </c>
      <c r="F43" s="1412"/>
      <c r="G43" s="1411" t="s">
        <v>477</v>
      </c>
      <c r="H43" s="1421"/>
      <c r="J43" s="582"/>
    </row>
    <row r="44" spans="1:14" s="579" customFormat="1" ht="33" customHeight="1" outlineLevel="1" thickBot="1" x14ac:dyDescent="0.25">
      <c r="A44" s="583" t="s">
        <v>478</v>
      </c>
      <c r="B44" s="583" t="s">
        <v>479</v>
      </c>
      <c r="C44" s="583" t="s">
        <v>478</v>
      </c>
      <c r="D44" s="583" t="s">
        <v>479</v>
      </c>
      <c r="E44" s="583" t="s">
        <v>478</v>
      </c>
      <c r="F44" s="583" t="s">
        <v>479</v>
      </c>
      <c r="G44" s="583" t="s">
        <v>478</v>
      </c>
      <c r="H44" s="583" t="s">
        <v>479</v>
      </c>
      <c r="J44" s="548"/>
      <c r="K44" s="548"/>
      <c r="L44" s="548"/>
      <c r="M44" s="548"/>
      <c r="N44" s="548"/>
    </row>
    <row r="45" spans="1:14" ht="13.5" outlineLevel="1" x14ac:dyDescent="0.2">
      <c r="A45" s="584" t="s">
        <v>480</v>
      </c>
      <c r="B45" s="606"/>
      <c r="C45" s="584" t="s">
        <v>480</v>
      </c>
      <c r="D45" s="606"/>
      <c r="E45" s="584" t="s">
        <v>480</v>
      </c>
      <c r="F45" s="606"/>
      <c r="G45" s="584" t="s">
        <v>480</v>
      </c>
      <c r="H45" s="607"/>
    </row>
    <row r="46" spans="1:14" ht="13.5" outlineLevel="1" x14ac:dyDescent="0.2">
      <c r="A46" s="584" t="s">
        <v>481</v>
      </c>
      <c r="B46" s="606"/>
      <c r="C46" s="584" t="s">
        <v>481</v>
      </c>
      <c r="D46" s="606"/>
      <c r="E46" s="584" t="s">
        <v>481</v>
      </c>
      <c r="F46" s="606"/>
      <c r="G46" s="584" t="s">
        <v>481</v>
      </c>
      <c r="H46" s="607"/>
    </row>
    <row r="47" spans="1:14" ht="12.75" customHeight="1" outlineLevel="1" x14ac:dyDescent="0.2">
      <c r="A47" s="584" t="s">
        <v>482</v>
      </c>
      <c r="B47" s="606"/>
      <c r="C47" s="584" t="s">
        <v>482</v>
      </c>
      <c r="D47" s="606"/>
      <c r="E47" s="584" t="s">
        <v>482</v>
      </c>
      <c r="F47" s="606"/>
      <c r="G47" s="584" t="s">
        <v>482</v>
      </c>
      <c r="H47" s="607"/>
      <c r="I47" s="582"/>
    </row>
    <row r="48" spans="1:14" ht="13.5" outlineLevel="1" x14ac:dyDescent="0.2">
      <c r="A48" s="584" t="s">
        <v>483</v>
      </c>
      <c r="B48" s="606"/>
      <c r="C48" s="584" t="s">
        <v>483</v>
      </c>
      <c r="D48" s="606"/>
      <c r="E48" s="584" t="s">
        <v>483</v>
      </c>
      <c r="F48" s="606"/>
      <c r="G48" s="584" t="s">
        <v>483</v>
      </c>
      <c r="H48" s="607"/>
    </row>
    <row r="49" spans="1:8" ht="14.25" customHeight="1" outlineLevel="1" x14ac:dyDescent="0.2">
      <c r="A49" s="584" t="s">
        <v>484</v>
      </c>
      <c r="B49" s="606"/>
      <c r="C49" s="584" t="s">
        <v>484</v>
      </c>
      <c r="D49" s="606"/>
      <c r="E49" s="584" t="s">
        <v>484</v>
      </c>
      <c r="F49" s="606"/>
      <c r="G49" s="584" t="s">
        <v>484</v>
      </c>
      <c r="H49" s="607"/>
    </row>
    <row r="50" spans="1:8" ht="13.5" outlineLevel="1" x14ac:dyDescent="0.2">
      <c r="A50" s="584" t="s">
        <v>485</v>
      </c>
      <c r="B50" s="606"/>
      <c r="C50" s="584" t="s">
        <v>485</v>
      </c>
      <c r="D50" s="606"/>
      <c r="E50" s="584" t="s">
        <v>485</v>
      </c>
      <c r="F50" s="606"/>
      <c r="G50" s="584" t="s">
        <v>485</v>
      </c>
      <c r="H50" s="607"/>
    </row>
    <row r="51" spans="1:8" ht="13.5" outlineLevel="1" x14ac:dyDescent="0.2">
      <c r="A51" s="584" t="s">
        <v>486</v>
      </c>
      <c r="B51" s="606"/>
      <c r="C51" s="584" t="s">
        <v>486</v>
      </c>
      <c r="D51" s="606"/>
      <c r="E51" s="584" t="s">
        <v>486</v>
      </c>
      <c r="F51" s="606"/>
      <c r="G51" s="584" t="s">
        <v>486</v>
      </c>
      <c r="H51" s="607"/>
    </row>
    <row r="52" spans="1:8" ht="13.5" outlineLevel="1" x14ac:dyDescent="0.2">
      <c r="A52" s="584" t="s">
        <v>487</v>
      </c>
      <c r="B52" s="606"/>
      <c r="C52" s="584" t="s">
        <v>487</v>
      </c>
      <c r="D52" s="606"/>
      <c r="E52" s="584" t="s">
        <v>487</v>
      </c>
      <c r="F52" s="606"/>
      <c r="G52" s="584" t="s">
        <v>487</v>
      </c>
      <c r="H52" s="607"/>
    </row>
    <row r="53" spans="1:8" ht="13.5" outlineLevel="1" x14ac:dyDescent="0.2">
      <c r="A53" s="584" t="s">
        <v>488</v>
      </c>
      <c r="B53" s="606"/>
      <c r="C53" s="584" t="s">
        <v>488</v>
      </c>
      <c r="D53" s="606"/>
      <c r="E53" s="584" t="s">
        <v>488</v>
      </c>
      <c r="F53" s="606"/>
      <c r="G53" s="584" t="s">
        <v>488</v>
      </c>
      <c r="H53" s="607"/>
    </row>
    <row r="54" spans="1:8" ht="13.5" outlineLevel="1" x14ac:dyDescent="0.2">
      <c r="A54" s="584" t="s">
        <v>489</v>
      </c>
      <c r="B54" s="606"/>
      <c r="C54" s="584" t="s">
        <v>489</v>
      </c>
      <c r="D54" s="606"/>
      <c r="E54" s="584" t="s">
        <v>489</v>
      </c>
      <c r="F54" s="606"/>
      <c r="G54" s="584" t="s">
        <v>489</v>
      </c>
      <c r="H54" s="607"/>
    </row>
    <row r="55" spans="1:8" ht="13.5" outlineLevel="1" x14ac:dyDescent="0.2">
      <c r="A55" s="584" t="s">
        <v>490</v>
      </c>
      <c r="B55" s="606"/>
      <c r="C55" s="584" t="s">
        <v>490</v>
      </c>
      <c r="D55" s="606"/>
      <c r="E55" s="584" t="s">
        <v>490</v>
      </c>
      <c r="F55" s="606"/>
      <c r="G55" s="584" t="s">
        <v>490</v>
      </c>
      <c r="H55" s="607"/>
    </row>
    <row r="56" spans="1:8" ht="13.5" outlineLevel="1" x14ac:dyDescent="0.2">
      <c r="A56" s="584" t="s">
        <v>491</v>
      </c>
      <c r="B56" s="606"/>
      <c r="C56" s="584" t="s">
        <v>491</v>
      </c>
      <c r="D56" s="606"/>
      <c r="E56" s="584" t="s">
        <v>491</v>
      </c>
      <c r="F56" s="606"/>
      <c r="G56" s="584" t="s">
        <v>491</v>
      </c>
      <c r="H56" s="607"/>
    </row>
    <row r="57" spans="1:8" ht="13.5" outlineLevel="1" x14ac:dyDescent="0.2">
      <c r="A57" s="584" t="s">
        <v>492</v>
      </c>
      <c r="B57" s="606"/>
      <c r="C57" s="584" t="s">
        <v>492</v>
      </c>
      <c r="D57" s="606"/>
      <c r="E57" s="584" t="s">
        <v>492</v>
      </c>
      <c r="F57" s="606"/>
      <c r="G57" s="584" t="s">
        <v>492</v>
      </c>
      <c r="H57" s="607"/>
    </row>
    <row r="58" spans="1:8" ht="14.25" thickBot="1" x14ac:dyDescent="0.3">
      <c r="A58" s="585" t="s">
        <v>493</v>
      </c>
      <c r="B58" s="586">
        <f>SUM(B45:B57)</f>
        <v>0</v>
      </c>
      <c r="C58" s="585" t="s">
        <v>493</v>
      </c>
      <c r="D58" s="586">
        <f>SUM(D45:D57)</f>
        <v>0</v>
      </c>
      <c r="E58" s="585" t="s">
        <v>493</v>
      </c>
      <c r="F58" s="586">
        <f>SUM(F45:F57)</f>
        <v>0</v>
      </c>
      <c r="G58" s="585" t="s">
        <v>493</v>
      </c>
      <c r="H58" s="587">
        <f>SUM(H45:H57)</f>
        <v>0</v>
      </c>
    </row>
    <row r="59" spans="1:8" ht="14.25" customHeight="1" thickBot="1" x14ac:dyDescent="0.3">
      <c r="A59" s="1435" t="s">
        <v>494</v>
      </c>
      <c r="B59" s="1436"/>
      <c r="C59" s="1436"/>
      <c r="D59" s="1436"/>
      <c r="E59" s="1436"/>
      <c r="F59" s="1436"/>
      <c r="G59" s="1437"/>
      <c r="H59" s="588">
        <f>IF((B58+D58+F58+H58)&gt;$F$3,"Demasiadas horas asignadas",(B58+D58+F58+H58))</f>
        <v>0</v>
      </c>
    </row>
    <row r="61" spans="1:8" ht="16.5" customHeight="1" x14ac:dyDescent="0.2"/>
    <row r="62" spans="1:8" x14ac:dyDescent="0.2">
      <c r="H62" s="589"/>
    </row>
    <row r="63" spans="1:8" ht="32.25" customHeight="1" x14ac:dyDescent="0.25">
      <c r="A63" s="568" t="s">
        <v>379</v>
      </c>
      <c r="B63" s="1425" t="s">
        <v>596</v>
      </c>
      <c r="C63" s="1425"/>
      <c r="D63" s="1425"/>
      <c r="E63" s="1419" t="str">
        <f>A3</f>
        <v>contratado 11</v>
      </c>
      <c r="F63" s="1420"/>
      <c r="G63" s="1426" t="s">
        <v>608</v>
      </c>
      <c r="H63" s="1427"/>
    </row>
    <row r="64" spans="1:8" ht="26.25" x14ac:dyDescent="0.25">
      <c r="A64" s="571">
        <f>H85*E11</f>
        <v>0</v>
      </c>
      <c r="B64" s="572"/>
      <c r="C64" s="572"/>
      <c r="D64" s="569" t="s">
        <v>402</v>
      </c>
      <c r="E64" s="570">
        <f>E38+1</f>
        <v>2017</v>
      </c>
      <c r="F64" s="572"/>
      <c r="G64" s="602" t="s">
        <v>609</v>
      </c>
      <c r="H64" s="603"/>
    </row>
    <row r="65" spans="1:8" ht="44.25" customHeight="1" x14ac:dyDescent="0.25">
      <c r="A65" s="574" t="s">
        <v>380</v>
      </c>
      <c r="B65" s="572"/>
      <c r="C65" s="572"/>
      <c r="D65" s="569"/>
      <c r="E65" s="570"/>
      <c r="F65" s="572"/>
      <c r="G65" s="575" t="s">
        <v>381</v>
      </c>
      <c r="H65" s="576">
        <f>'Planificación contratos'!D15</f>
        <v>1673.6606270415141</v>
      </c>
    </row>
    <row r="66" spans="1:8" ht="18" x14ac:dyDescent="0.25">
      <c r="A66" s="571">
        <f>$A$40</f>
        <v>0</v>
      </c>
      <c r="B66" s="572"/>
      <c r="C66" s="572"/>
      <c r="D66" s="569"/>
      <c r="E66" s="570"/>
      <c r="F66" s="572"/>
      <c r="G66" s="577"/>
      <c r="H66" s="578"/>
    </row>
    <row r="67" spans="1:8" ht="17.25" customHeight="1" x14ac:dyDescent="0.2">
      <c r="A67" s="590" t="s">
        <v>611</v>
      </c>
      <c r="B67" s="590" t="s">
        <v>612</v>
      </c>
      <c r="C67" s="553" t="s">
        <v>611</v>
      </c>
      <c r="D67" s="553" t="s">
        <v>612</v>
      </c>
      <c r="E67" s="553" t="s">
        <v>611</v>
      </c>
      <c r="F67" s="553" t="s">
        <v>612</v>
      </c>
      <c r="G67" s="553" t="s">
        <v>611</v>
      </c>
      <c r="H67" s="553" t="s">
        <v>612</v>
      </c>
    </row>
    <row r="68" spans="1:8" ht="17.25" customHeight="1" thickBot="1" x14ac:dyDescent="0.25">
      <c r="A68" s="604"/>
      <c r="B68" s="605"/>
      <c r="C68" s="605"/>
      <c r="D68" s="605"/>
      <c r="E68" s="605"/>
      <c r="F68" s="605"/>
      <c r="G68" s="605"/>
      <c r="H68" s="605"/>
    </row>
    <row r="69" spans="1:8" ht="16.5" thickBot="1" x14ac:dyDescent="0.3">
      <c r="A69" s="1411" t="s">
        <v>474</v>
      </c>
      <c r="B69" s="1412"/>
      <c r="C69" s="1411" t="s">
        <v>475</v>
      </c>
      <c r="D69" s="1412"/>
      <c r="E69" s="1411" t="s">
        <v>476</v>
      </c>
      <c r="F69" s="1412"/>
      <c r="G69" s="1411" t="s">
        <v>477</v>
      </c>
      <c r="H69" s="1421"/>
    </row>
    <row r="70" spans="1:8" ht="13.5" outlineLevel="1" thickBot="1" x14ac:dyDescent="0.25">
      <c r="A70" s="583" t="s">
        <v>478</v>
      </c>
      <c r="B70" s="583" t="s">
        <v>479</v>
      </c>
      <c r="C70" s="583" t="s">
        <v>478</v>
      </c>
      <c r="D70" s="583" t="s">
        <v>479</v>
      </c>
      <c r="E70" s="583" t="s">
        <v>478</v>
      </c>
      <c r="F70" s="583" t="s">
        <v>479</v>
      </c>
      <c r="G70" s="583" t="s">
        <v>478</v>
      </c>
      <c r="H70" s="583" t="s">
        <v>479</v>
      </c>
    </row>
    <row r="71" spans="1:8" ht="13.5" outlineLevel="1" x14ac:dyDescent="0.2">
      <c r="A71" s="584" t="s">
        <v>480</v>
      </c>
      <c r="B71" s="606"/>
      <c r="C71" s="584" t="s">
        <v>480</v>
      </c>
      <c r="D71" s="606"/>
      <c r="E71" s="584" t="s">
        <v>480</v>
      </c>
      <c r="F71" s="606"/>
      <c r="G71" s="584" t="s">
        <v>480</v>
      </c>
      <c r="H71" s="607"/>
    </row>
    <row r="72" spans="1:8" ht="13.5" outlineLevel="1" x14ac:dyDescent="0.2">
      <c r="A72" s="584" t="s">
        <v>481</v>
      </c>
      <c r="B72" s="606"/>
      <c r="C72" s="584" t="s">
        <v>481</v>
      </c>
      <c r="D72" s="606"/>
      <c r="E72" s="584" t="s">
        <v>481</v>
      </c>
      <c r="F72" s="606"/>
      <c r="G72" s="584" t="s">
        <v>481</v>
      </c>
      <c r="H72" s="607"/>
    </row>
    <row r="73" spans="1:8" ht="13.5" outlineLevel="1" x14ac:dyDescent="0.2">
      <c r="A73" s="584" t="s">
        <v>482</v>
      </c>
      <c r="B73" s="606"/>
      <c r="C73" s="584" t="s">
        <v>482</v>
      </c>
      <c r="D73" s="606"/>
      <c r="E73" s="584" t="s">
        <v>482</v>
      </c>
      <c r="F73" s="606"/>
      <c r="G73" s="584" t="s">
        <v>482</v>
      </c>
      <c r="H73" s="607"/>
    </row>
    <row r="74" spans="1:8" ht="13.5" outlineLevel="1" x14ac:dyDescent="0.2">
      <c r="A74" s="584" t="s">
        <v>483</v>
      </c>
      <c r="B74" s="606"/>
      <c r="C74" s="584" t="s">
        <v>483</v>
      </c>
      <c r="D74" s="606"/>
      <c r="E74" s="584" t="s">
        <v>483</v>
      </c>
      <c r="F74" s="606"/>
      <c r="G74" s="584" t="s">
        <v>483</v>
      </c>
      <c r="H74" s="607"/>
    </row>
    <row r="75" spans="1:8" ht="13.5" outlineLevel="1" x14ac:dyDescent="0.2">
      <c r="A75" s="584" t="s">
        <v>484</v>
      </c>
      <c r="B75" s="606"/>
      <c r="C75" s="584" t="s">
        <v>484</v>
      </c>
      <c r="D75" s="606"/>
      <c r="E75" s="584" t="s">
        <v>484</v>
      </c>
      <c r="F75" s="606"/>
      <c r="G75" s="584" t="s">
        <v>484</v>
      </c>
      <c r="H75" s="607"/>
    </row>
    <row r="76" spans="1:8" ht="13.5" outlineLevel="1" x14ac:dyDescent="0.2">
      <c r="A76" s="584" t="s">
        <v>485</v>
      </c>
      <c r="B76" s="606"/>
      <c r="C76" s="584" t="s">
        <v>485</v>
      </c>
      <c r="D76" s="606"/>
      <c r="E76" s="584" t="s">
        <v>485</v>
      </c>
      <c r="F76" s="606"/>
      <c r="G76" s="584" t="s">
        <v>485</v>
      </c>
      <c r="H76" s="607"/>
    </row>
    <row r="77" spans="1:8" ht="13.5" outlineLevel="1" x14ac:dyDescent="0.2">
      <c r="A77" s="584" t="s">
        <v>486</v>
      </c>
      <c r="B77" s="606"/>
      <c r="C77" s="584" t="s">
        <v>486</v>
      </c>
      <c r="D77" s="606"/>
      <c r="E77" s="584" t="s">
        <v>486</v>
      </c>
      <c r="F77" s="606"/>
      <c r="G77" s="584" t="s">
        <v>486</v>
      </c>
      <c r="H77" s="607"/>
    </row>
    <row r="78" spans="1:8" ht="13.5" outlineLevel="1" x14ac:dyDescent="0.2">
      <c r="A78" s="584" t="s">
        <v>487</v>
      </c>
      <c r="B78" s="606"/>
      <c r="C78" s="584" t="s">
        <v>487</v>
      </c>
      <c r="D78" s="606"/>
      <c r="E78" s="584" t="s">
        <v>487</v>
      </c>
      <c r="F78" s="606"/>
      <c r="G78" s="584" t="s">
        <v>487</v>
      </c>
      <c r="H78" s="607"/>
    </row>
    <row r="79" spans="1:8" ht="13.5" outlineLevel="1" x14ac:dyDescent="0.2">
      <c r="A79" s="584" t="s">
        <v>488</v>
      </c>
      <c r="B79" s="606"/>
      <c r="C79" s="584" t="s">
        <v>488</v>
      </c>
      <c r="D79" s="606"/>
      <c r="E79" s="584" t="s">
        <v>488</v>
      </c>
      <c r="F79" s="606"/>
      <c r="G79" s="584" t="s">
        <v>488</v>
      </c>
      <c r="H79" s="607"/>
    </row>
    <row r="80" spans="1:8" ht="13.5" outlineLevel="1" x14ac:dyDescent="0.2">
      <c r="A80" s="584" t="s">
        <v>489</v>
      </c>
      <c r="B80" s="606"/>
      <c r="C80" s="584" t="s">
        <v>489</v>
      </c>
      <c r="D80" s="606"/>
      <c r="E80" s="584" t="s">
        <v>489</v>
      </c>
      <c r="F80" s="606"/>
      <c r="G80" s="584" t="s">
        <v>489</v>
      </c>
      <c r="H80" s="607"/>
    </row>
    <row r="81" spans="1:8" ht="13.5" outlineLevel="1" x14ac:dyDescent="0.2">
      <c r="A81" s="584" t="s">
        <v>490</v>
      </c>
      <c r="B81" s="606"/>
      <c r="C81" s="584" t="s">
        <v>490</v>
      </c>
      <c r="D81" s="606"/>
      <c r="E81" s="584" t="s">
        <v>490</v>
      </c>
      <c r="F81" s="606"/>
      <c r="G81" s="584" t="s">
        <v>490</v>
      </c>
      <c r="H81" s="607"/>
    </row>
    <row r="82" spans="1:8" ht="13.5" outlineLevel="1" x14ac:dyDescent="0.2">
      <c r="A82" s="584" t="s">
        <v>491</v>
      </c>
      <c r="B82" s="606"/>
      <c r="C82" s="584" t="s">
        <v>491</v>
      </c>
      <c r="D82" s="606"/>
      <c r="E82" s="584" t="s">
        <v>491</v>
      </c>
      <c r="F82" s="606"/>
      <c r="G82" s="584" t="s">
        <v>491</v>
      </c>
      <c r="H82" s="607"/>
    </row>
    <row r="83" spans="1:8" ht="13.5" outlineLevel="1" x14ac:dyDescent="0.2">
      <c r="A83" s="584" t="s">
        <v>492</v>
      </c>
      <c r="B83" s="606"/>
      <c r="C83" s="584" t="s">
        <v>492</v>
      </c>
      <c r="D83" s="606"/>
      <c r="E83" s="584" t="s">
        <v>492</v>
      </c>
      <c r="F83" s="606"/>
      <c r="G83" s="584" t="s">
        <v>492</v>
      </c>
      <c r="H83" s="607"/>
    </row>
    <row r="84" spans="1:8" ht="14.25" thickBot="1" x14ac:dyDescent="0.3">
      <c r="A84" s="585" t="s">
        <v>493</v>
      </c>
      <c r="B84" s="586">
        <f>SUM(B71:B83)</f>
        <v>0</v>
      </c>
      <c r="C84" s="585" t="s">
        <v>493</v>
      </c>
      <c r="D84" s="586">
        <f>SUM(D71:D83)</f>
        <v>0</v>
      </c>
      <c r="E84" s="585" t="s">
        <v>493</v>
      </c>
      <c r="F84" s="586">
        <f>SUM(F71:F83)</f>
        <v>0</v>
      </c>
      <c r="G84" s="585" t="s">
        <v>493</v>
      </c>
      <c r="H84" s="587">
        <f>SUM(H71:H83)</f>
        <v>0</v>
      </c>
    </row>
    <row r="85" spans="1:8" ht="14.25" thickBot="1" x14ac:dyDescent="0.3">
      <c r="A85" s="1435" t="s">
        <v>494</v>
      </c>
      <c r="B85" s="1436"/>
      <c r="C85" s="1436"/>
      <c r="D85" s="1436"/>
      <c r="E85" s="1436"/>
      <c r="F85" s="1436"/>
      <c r="G85" s="1437"/>
      <c r="H85" s="588">
        <f>IF((B84+D84+F84+H84)&gt;$F$3,"Demasiadas horas asignadas",(B84+D84+F84+H84))</f>
        <v>0</v>
      </c>
    </row>
    <row r="89" spans="1:8" ht="32.25" customHeight="1" x14ac:dyDescent="0.25">
      <c r="A89" s="568" t="s">
        <v>379</v>
      </c>
      <c r="B89" s="1425" t="s">
        <v>596</v>
      </c>
      <c r="C89" s="1425"/>
      <c r="D89" s="1425"/>
      <c r="E89" s="1419" t="str">
        <f>A3</f>
        <v>contratado 11</v>
      </c>
      <c r="F89" s="1420"/>
      <c r="G89" s="1426" t="s">
        <v>608</v>
      </c>
      <c r="H89" s="1427"/>
    </row>
    <row r="90" spans="1:8" ht="26.25" x14ac:dyDescent="0.25">
      <c r="A90" s="571">
        <f>H111*E11</f>
        <v>0</v>
      </c>
      <c r="B90" s="572"/>
      <c r="C90" s="572"/>
      <c r="D90" s="569" t="s">
        <v>402</v>
      </c>
      <c r="E90" s="570">
        <f>E64+1</f>
        <v>2018</v>
      </c>
      <c r="F90" s="572"/>
      <c r="G90" s="602" t="s">
        <v>609</v>
      </c>
      <c r="H90" s="603"/>
    </row>
    <row r="91" spans="1:8" ht="44.25" customHeight="1" x14ac:dyDescent="0.25">
      <c r="A91" s="574" t="s">
        <v>380</v>
      </c>
      <c r="B91" s="572"/>
      <c r="C91" s="572"/>
      <c r="D91" s="569"/>
      <c r="E91" s="570"/>
      <c r="F91" s="572"/>
      <c r="G91" s="575" t="s">
        <v>381</v>
      </c>
      <c r="H91" s="576">
        <f>'Planificación contratos'!D16</f>
        <v>23192.330885842708</v>
      </c>
    </row>
    <row r="92" spans="1:8" ht="18" x14ac:dyDescent="0.25">
      <c r="A92" s="571">
        <f>$A$40</f>
        <v>0</v>
      </c>
      <c r="B92" s="572"/>
      <c r="C92" s="572"/>
      <c r="D92" s="569"/>
      <c r="E92" s="570"/>
      <c r="F92" s="572"/>
      <c r="G92" s="577"/>
      <c r="H92" s="578"/>
    </row>
    <row r="93" spans="1:8" ht="16.5" customHeight="1" x14ac:dyDescent="0.2">
      <c r="A93" s="590" t="s">
        <v>611</v>
      </c>
      <c r="B93" s="590" t="s">
        <v>612</v>
      </c>
      <c r="C93" s="553" t="s">
        <v>611</v>
      </c>
      <c r="D93" s="553" t="s">
        <v>612</v>
      </c>
      <c r="E93" s="553" t="s">
        <v>611</v>
      </c>
      <c r="F93" s="553" t="s">
        <v>612</v>
      </c>
      <c r="G93" s="553" t="s">
        <v>611</v>
      </c>
      <c r="H93" s="553" t="s">
        <v>612</v>
      </c>
    </row>
    <row r="94" spans="1:8" ht="16.5" customHeight="1" thickBot="1" x14ac:dyDescent="0.25">
      <c r="A94" s="604"/>
      <c r="B94" s="605"/>
      <c r="C94" s="605"/>
      <c r="D94" s="605"/>
      <c r="E94" s="605"/>
      <c r="F94" s="605"/>
      <c r="G94" s="605"/>
      <c r="H94" s="605"/>
    </row>
    <row r="95" spans="1:8" ht="16.5" thickBot="1" x14ac:dyDescent="0.3">
      <c r="A95" s="1411" t="s">
        <v>474</v>
      </c>
      <c r="B95" s="1412"/>
      <c r="C95" s="1411" t="s">
        <v>475</v>
      </c>
      <c r="D95" s="1412"/>
      <c r="E95" s="1411" t="s">
        <v>476</v>
      </c>
      <c r="F95" s="1412"/>
      <c r="G95" s="1411" t="s">
        <v>477</v>
      </c>
      <c r="H95" s="1421"/>
    </row>
    <row r="96" spans="1:8" ht="13.5" customHeight="1" outlineLevel="1" thickBot="1" x14ac:dyDescent="0.25">
      <c r="A96" s="583" t="s">
        <v>478</v>
      </c>
      <c r="B96" s="583" t="s">
        <v>479</v>
      </c>
      <c r="C96" s="583" t="s">
        <v>478</v>
      </c>
      <c r="D96" s="583" t="s">
        <v>479</v>
      </c>
      <c r="E96" s="583" t="s">
        <v>478</v>
      </c>
      <c r="F96" s="583" t="s">
        <v>479</v>
      </c>
      <c r="G96" s="583" t="s">
        <v>478</v>
      </c>
      <c r="H96" s="583" t="s">
        <v>479</v>
      </c>
    </row>
    <row r="97" spans="1:8" ht="13.5" customHeight="1" outlineLevel="1" x14ac:dyDescent="0.2">
      <c r="A97" s="584" t="s">
        <v>480</v>
      </c>
      <c r="B97" s="606"/>
      <c r="C97" s="584" t="s">
        <v>480</v>
      </c>
      <c r="D97" s="606"/>
      <c r="E97" s="584" t="s">
        <v>480</v>
      </c>
      <c r="F97" s="606"/>
      <c r="G97" s="584" t="s">
        <v>480</v>
      </c>
      <c r="H97" s="607"/>
    </row>
    <row r="98" spans="1:8" ht="13.5" customHeight="1" outlineLevel="1" x14ac:dyDescent="0.2">
      <c r="A98" s="584" t="s">
        <v>481</v>
      </c>
      <c r="B98" s="606"/>
      <c r="C98" s="584" t="s">
        <v>481</v>
      </c>
      <c r="D98" s="606"/>
      <c r="E98" s="584" t="s">
        <v>481</v>
      </c>
      <c r="F98" s="606"/>
      <c r="G98" s="584" t="s">
        <v>481</v>
      </c>
      <c r="H98" s="607"/>
    </row>
    <row r="99" spans="1:8" ht="13.5" customHeight="1" outlineLevel="1" x14ac:dyDescent="0.2">
      <c r="A99" s="584" t="s">
        <v>482</v>
      </c>
      <c r="B99" s="606"/>
      <c r="C99" s="584" t="s">
        <v>482</v>
      </c>
      <c r="D99" s="606"/>
      <c r="E99" s="584" t="s">
        <v>482</v>
      </c>
      <c r="F99" s="606"/>
      <c r="G99" s="584" t="s">
        <v>482</v>
      </c>
      <c r="H99" s="607"/>
    </row>
    <row r="100" spans="1:8" ht="13.5" customHeight="1" outlineLevel="1" x14ac:dyDescent="0.2">
      <c r="A100" s="584" t="s">
        <v>483</v>
      </c>
      <c r="B100" s="606"/>
      <c r="C100" s="584" t="s">
        <v>483</v>
      </c>
      <c r="D100" s="606"/>
      <c r="E100" s="584" t="s">
        <v>483</v>
      </c>
      <c r="F100" s="606"/>
      <c r="G100" s="584" t="s">
        <v>483</v>
      </c>
      <c r="H100" s="607"/>
    </row>
    <row r="101" spans="1:8" ht="13.5" customHeight="1" outlineLevel="1" x14ac:dyDescent="0.2">
      <c r="A101" s="584" t="s">
        <v>484</v>
      </c>
      <c r="B101" s="606"/>
      <c r="C101" s="584" t="s">
        <v>484</v>
      </c>
      <c r="D101" s="606"/>
      <c r="E101" s="584" t="s">
        <v>484</v>
      </c>
      <c r="F101" s="606"/>
      <c r="G101" s="584" t="s">
        <v>484</v>
      </c>
      <c r="H101" s="607"/>
    </row>
    <row r="102" spans="1:8" ht="13.5" customHeight="1" outlineLevel="1" x14ac:dyDescent="0.2">
      <c r="A102" s="584" t="s">
        <v>485</v>
      </c>
      <c r="B102" s="606"/>
      <c r="C102" s="584" t="s">
        <v>485</v>
      </c>
      <c r="D102" s="606"/>
      <c r="E102" s="584" t="s">
        <v>485</v>
      </c>
      <c r="F102" s="606"/>
      <c r="G102" s="584" t="s">
        <v>485</v>
      </c>
      <c r="H102" s="607"/>
    </row>
    <row r="103" spans="1:8" ht="13.5" customHeight="1" outlineLevel="1" x14ac:dyDescent="0.2">
      <c r="A103" s="584" t="s">
        <v>486</v>
      </c>
      <c r="B103" s="606"/>
      <c r="C103" s="584" t="s">
        <v>486</v>
      </c>
      <c r="D103" s="606"/>
      <c r="E103" s="584" t="s">
        <v>486</v>
      </c>
      <c r="F103" s="606"/>
      <c r="G103" s="584" t="s">
        <v>486</v>
      </c>
      <c r="H103" s="607"/>
    </row>
    <row r="104" spans="1:8" ht="13.5" customHeight="1" outlineLevel="1" x14ac:dyDescent="0.2">
      <c r="A104" s="584" t="s">
        <v>487</v>
      </c>
      <c r="B104" s="606"/>
      <c r="C104" s="584" t="s">
        <v>487</v>
      </c>
      <c r="D104" s="606"/>
      <c r="E104" s="584" t="s">
        <v>487</v>
      </c>
      <c r="F104" s="606"/>
      <c r="G104" s="584" t="s">
        <v>487</v>
      </c>
      <c r="H104" s="607"/>
    </row>
    <row r="105" spans="1:8" ht="13.5" customHeight="1" outlineLevel="1" x14ac:dyDescent="0.2">
      <c r="A105" s="584" t="s">
        <v>488</v>
      </c>
      <c r="B105" s="606"/>
      <c r="C105" s="584" t="s">
        <v>488</v>
      </c>
      <c r="D105" s="606"/>
      <c r="E105" s="584" t="s">
        <v>488</v>
      </c>
      <c r="F105" s="606"/>
      <c r="G105" s="584" t="s">
        <v>488</v>
      </c>
      <c r="H105" s="607"/>
    </row>
    <row r="106" spans="1:8" ht="13.5" customHeight="1" outlineLevel="1" x14ac:dyDescent="0.2">
      <c r="A106" s="584" t="s">
        <v>489</v>
      </c>
      <c r="B106" s="606"/>
      <c r="C106" s="584" t="s">
        <v>489</v>
      </c>
      <c r="D106" s="606"/>
      <c r="E106" s="584" t="s">
        <v>489</v>
      </c>
      <c r="F106" s="606"/>
      <c r="G106" s="584" t="s">
        <v>489</v>
      </c>
      <c r="H106" s="607"/>
    </row>
    <row r="107" spans="1:8" ht="13.5" customHeight="1" outlineLevel="1" x14ac:dyDescent="0.2">
      <c r="A107" s="584" t="s">
        <v>490</v>
      </c>
      <c r="B107" s="606"/>
      <c r="C107" s="584" t="s">
        <v>490</v>
      </c>
      <c r="D107" s="606"/>
      <c r="E107" s="584" t="s">
        <v>490</v>
      </c>
      <c r="F107" s="606"/>
      <c r="G107" s="584" t="s">
        <v>490</v>
      </c>
      <c r="H107" s="607"/>
    </row>
    <row r="108" spans="1:8" ht="13.5" customHeight="1" outlineLevel="1" x14ac:dyDescent="0.2">
      <c r="A108" s="584" t="s">
        <v>491</v>
      </c>
      <c r="B108" s="606"/>
      <c r="C108" s="584" t="s">
        <v>491</v>
      </c>
      <c r="D108" s="606"/>
      <c r="E108" s="584" t="s">
        <v>491</v>
      </c>
      <c r="F108" s="606"/>
      <c r="G108" s="584" t="s">
        <v>491</v>
      </c>
      <c r="H108" s="607"/>
    </row>
    <row r="109" spans="1:8" ht="13.5" customHeight="1" outlineLevel="1" x14ac:dyDescent="0.2">
      <c r="A109" s="584" t="s">
        <v>492</v>
      </c>
      <c r="B109" s="606"/>
      <c r="C109" s="584" t="s">
        <v>492</v>
      </c>
      <c r="D109" s="606"/>
      <c r="E109" s="584" t="s">
        <v>492</v>
      </c>
      <c r="F109" s="606"/>
      <c r="G109" s="584" t="s">
        <v>492</v>
      </c>
      <c r="H109" s="607"/>
    </row>
    <row r="110" spans="1:8" ht="14.25" thickBot="1" x14ac:dyDescent="0.3">
      <c r="A110" s="585" t="s">
        <v>493</v>
      </c>
      <c r="B110" s="586">
        <f>SUM(B97:B109)</f>
        <v>0</v>
      </c>
      <c r="C110" s="585" t="s">
        <v>493</v>
      </c>
      <c r="D110" s="586">
        <f>SUM(D97:D109)</f>
        <v>0</v>
      </c>
      <c r="E110" s="585" t="s">
        <v>493</v>
      </c>
      <c r="F110" s="586">
        <f>SUM(F97:F109)</f>
        <v>0</v>
      </c>
      <c r="G110" s="585" t="s">
        <v>493</v>
      </c>
      <c r="H110" s="587">
        <f>SUM(H97:H109)</f>
        <v>0</v>
      </c>
    </row>
    <row r="111" spans="1:8" ht="14.25" thickBot="1" x14ac:dyDescent="0.3">
      <c r="A111" s="1435" t="s">
        <v>494</v>
      </c>
      <c r="B111" s="1436"/>
      <c r="C111" s="1436"/>
      <c r="D111" s="1436"/>
      <c r="E111" s="1436"/>
      <c r="F111" s="1436"/>
      <c r="G111" s="1437"/>
      <c r="H111" s="588">
        <f>IF((B110+D110+F110+H110)&gt;$F$3,"Demasiadas horas asignadas",(B110+D110+F110+H110))</f>
        <v>0</v>
      </c>
    </row>
    <row r="115" spans="1:8" ht="32.25" customHeight="1" x14ac:dyDescent="0.25">
      <c r="A115" s="568" t="s">
        <v>379</v>
      </c>
      <c r="B115" s="1425" t="s">
        <v>596</v>
      </c>
      <c r="C115" s="1425"/>
      <c r="D115" s="1425"/>
      <c r="E115" s="1419" t="str">
        <f>A3</f>
        <v>contratado 11</v>
      </c>
      <c r="F115" s="1420"/>
      <c r="G115" s="1426" t="s">
        <v>608</v>
      </c>
      <c r="H115" s="1427"/>
    </row>
    <row r="116" spans="1:8" ht="26.25" x14ac:dyDescent="0.25">
      <c r="A116" s="571">
        <f>H137*E11</f>
        <v>0</v>
      </c>
      <c r="B116" s="572"/>
      <c r="C116" s="572"/>
      <c r="D116" s="569" t="s">
        <v>402</v>
      </c>
      <c r="E116" s="570">
        <f>E90+1</f>
        <v>2019</v>
      </c>
      <c r="F116" s="570"/>
      <c r="G116" s="602" t="s">
        <v>609</v>
      </c>
      <c r="H116" s="603"/>
    </row>
    <row r="117" spans="1:8" ht="44.25" customHeight="1" x14ac:dyDescent="0.25">
      <c r="A117" s="574" t="s">
        <v>380</v>
      </c>
      <c r="B117" s="572"/>
      <c r="C117" s="572"/>
      <c r="D117" s="569"/>
      <c r="E117" s="570"/>
      <c r="F117" s="570"/>
      <c r="G117" s="575" t="s">
        <v>381</v>
      </c>
      <c r="H117" s="576">
        <f>'Planificación contratos'!D17</f>
        <v>20923.107847790277</v>
      </c>
    </row>
    <row r="118" spans="1:8" ht="18" x14ac:dyDescent="0.25">
      <c r="A118" s="571">
        <f>$A$40</f>
        <v>0</v>
      </c>
      <c r="B118" s="572"/>
      <c r="C118" s="572"/>
      <c r="D118" s="569"/>
      <c r="E118" s="570"/>
      <c r="F118" s="570"/>
      <c r="G118" s="577"/>
      <c r="H118" s="578"/>
    </row>
    <row r="119" spans="1:8" ht="16.5" customHeight="1" x14ac:dyDescent="0.2">
      <c r="A119" s="590" t="s">
        <v>611</v>
      </c>
      <c r="B119" s="590" t="s">
        <v>612</v>
      </c>
      <c r="C119" s="553" t="s">
        <v>611</v>
      </c>
      <c r="D119" s="553" t="s">
        <v>612</v>
      </c>
      <c r="E119" s="553" t="s">
        <v>611</v>
      </c>
      <c r="F119" s="553" t="s">
        <v>612</v>
      </c>
      <c r="G119" s="553" t="s">
        <v>611</v>
      </c>
      <c r="H119" s="553" t="s">
        <v>612</v>
      </c>
    </row>
    <row r="120" spans="1:8" ht="16.5" customHeight="1" thickBot="1" x14ac:dyDescent="0.25">
      <c r="A120" s="604"/>
      <c r="B120" s="605"/>
      <c r="C120" s="605"/>
      <c r="D120" s="605"/>
      <c r="E120" s="605"/>
      <c r="F120" s="605"/>
      <c r="G120" s="605"/>
      <c r="H120" s="605"/>
    </row>
    <row r="121" spans="1:8" ht="16.5" thickBot="1" x14ac:dyDescent="0.3">
      <c r="A121" s="1411" t="s">
        <v>474</v>
      </c>
      <c r="B121" s="1412"/>
      <c r="C121" s="1411" t="s">
        <v>475</v>
      </c>
      <c r="D121" s="1412"/>
      <c r="E121" s="1411" t="s">
        <v>476</v>
      </c>
      <c r="F121" s="1412"/>
      <c r="G121" s="1411" t="s">
        <v>477</v>
      </c>
      <c r="H121" s="1421"/>
    </row>
    <row r="122" spans="1:8" ht="13.5" outlineLevel="1" thickBot="1" x14ac:dyDescent="0.25">
      <c r="A122" s="583" t="s">
        <v>478</v>
      </c>
      <c r="B122" s="583" t="s">
        <v>479</v>
      </c>
      <c r="C122" s="583" t="s">
        <v>478</v>
      </c>
      <c r="D122" s="583" t="s">
        <v>479</v>
      </c>
      <c r="E122" s="583" t="s">
        <v>478</v>
      </c>
      <c r="F122" s="583" t="s">
        <v>479</v>
      </c>
      <c r="G122" s="583" t="s">
        <v>478</v>
      </c>
      <c r="H122" s="583" t="s">
        <v>479</v>
      </c>
    </row>
    <row r="123" spans="1:8" ht="13.5" outlineLevel="1" x14ac:dyDescent="0.2">
      <c r="A123" s="584" t="s">
        <v>480</v>
      </c>
      <c r="B123" s="606"/>
      <c r="C123" s="584" t="s">
        <v>480</v>
      </c>
      <c r="D123" s="606"/>
      <c r="E123" s="584" t="s">
        <v>480</v>
      </c>
      <c r="F123" s="606"/>
      <c r="G123" s="584" t="s">
        <v>480</v>
      </c>
      <c r="H123" s="607"/>
    </row>
    <row r="124" spans="1:8" ht="13.5" outlineLevel="1" x14ac:dyDescent="0.2">
      <c r="A124" s="584" t="s">
        <v>481</v>
      </c>
      <c r="B124" s="606"/>
      <c r="C124" s="584" t="s">
        <v>481</v>
      </c>
      <c r="D124" s="606"/>
      <c r="E124" s="584" t="s">
        <v>481</v>
      </c>
      <c r="F124" s="606"/>
      <c r="G124" s="584" t="s">
        <v>481</v>
      </c>
      <c r="H124" s="607"/>
    </row>
    <row r="125" spans="1:8" ht="13.5" outlineLevel="1" x14ac:dyDescent="0.2">
      <c r="A125" s="584" t="s">
        <v>482</v>
      </c>
      <c r="B125" s="606"/>
      <c r="C125" s="584" t="s">
        <v>482</v>
      </c>
      <c r="D125" s="606"/>
      <c r="E125" s="584" t="s">
        <v>482</v>
      </c>
      <c r="F125" s="606"/>
      <c r="G125" s="584" t="s">
        <v>482</v>
      </c>
      <c r="H125" s="607"/>
    </row>
    <row r="126" spans="1:8" ht="13.5" outlineLevel="1" x14ac:dyDescent="0.2">
      <c r="A126" s="584" t="s">
        <v>483</v>
      </c>
      <c r="B126" s="606"/>
      <c r="C126" s="584" t="s">
        <v>483</v>
      </c>
      <c r="D126" s="606"/>
      <c r="E126" s="584" t="s">
        <v>483</v>
      </c>
      <c r="F126" s="606"/>
      <c r="G126" s="584" t="s">
        <v>483</v>
      </c>
      <c r="H126" s="607"/>
    </row>
    <row r="127" spans="1:8" ht="13.5" outlineLevel="1" x14ac:dyDescent="0.2">
      <c r="A127" s="584" t="s">
        <v>484</v>
      </c>
      <c r="B127" s="606"/>
      <c r="C127" s="584" t="s">
        <v>484</v>
      </c>
      <c r="D127" s="606"/>
      <c r="E127" s="584" t="s">
        <v>484</v>
      </c>
      <c r="F127" s="606"/>
      <c r="G127" s="584" t="s">
        <v>484</v>
      </c>
      <c r="H127" s="607"/>
    </row>
    <row r="128" spans="1:8" ht="13.5" outlineLevel="1" x14ac:dyDescent="0.2">
      <c r="A128" s="584" t="s">
        <v>485</v>
      </c>
      <c r="B128" s="606"/>
      <c r="C128" s="584" t="s">
        <v>485</v>
      </c>
      <c r="D128" s="606"/>
      <c r="E128" s="584" t="s">
        <v>485</v>
      </c>
      <c r="F128" s="606"/>
      <c r="G128" s="584" t="s">
        <v>485</v>
      </c>
      <c r="H128" s="607"/>
    </row>
    <row r="129" spans="1:8" ht="13.5" outlineLevel="1" x14ac:dyDescent="0.2">
      <c r="A129" s="584" t="s">
        <v>486</v>
      </c>
      <c r="B129" s="606"/>
      <c r="C129" s="584" t="s">
        <v>486</v>
      </c>
      <c r="D129" s="606"/>
      <c r="E129" s="584" t="s">
        <v>486</v>
      </c>
      <c r="F129" s="606"/>
      <c r="G129" s="584" t="s">
        <v>486</v>
      </c>
      <c r="H129" s="607"/>
    </row>
    <row r="130" spans="1:8" ht="13.5" outlineLevel="1" x14ac:dyDescent="0.2">
      <c r="A130" s="584" t="s">
        <v>487</v>
      </c>
      <c r="B130" s="606"/>
      <c r="C130" s="584" t="s">
        <v>487</v>
      </c>
      <c r="D130" s="606"/>
      <c r="E130" s="584" t="s">
        <v>487</v>
      </c>
      <c r="F130" s="606"/>
      <c r="G130" s="584" t="s">
        <v>487</v>
      </c>
      <c r="H130" s="607"/>
    </row>
    <row r="131" spans="1:8" ht="13.5" outlineLevel="1" x14ac:dyDescent="0.2">
      <c r="A131" s="584" t="s">
        <v>488</v>
      </c>
      <c r="B131" s="606"/>
      <c r="C131" s="584" t="s">
        <v>488</v>
      </c>
      <c r="D131" s="606"/>
      <c r="E131" s="584" t="s">
        <v>488</v>
      </c>
      <c r="F131" s="606"/>
      <c r="G131" s="584" t="s">
        <v>488</v>
      </c>
      <c r="H131" s="607"/>
    </row>
    <row r="132" spans="1:8" ht="13.5" outlineLevel="1" x14ac:dyDescent="0.2">
      <c r="A132" s="584" t="s">
        <v>489</v>
      </c>
      <c r="B132" s="606"/>
      <c r="C132" s="584" t="s">
        <v>489</v>
      </c>
      <c r="D132" s="606"/>
      <c r="E132" s="584" t="s">
        <v>489</v>
      </c>
      <c r="F132" s="606"/>
      <c r="G132" s="584" t="s">
        <v>489</v>
      </c>
      <c r="H132" s="607"/>
    </row>
    <row r="133" spans="1:8" ht="13.5" outlineLevel="1" x14ac:dyDescent="0.2">
      <c r="A133" s="584" t="s">
        <v>490</v>
      </c>
      <c r="B133" s="606"/>
      <c r="C133" s="584" t="s">
        <v>490</v>
      </c>
      <c r="D133" s="606"/>
      <c r="E133" s="584" t="s">
        <v>490</v>
      </c>
      <c r="F133" s="606"/>
      <c r="G133" s="584" t="s">
        <v>490</v>
      </c>
      <c r="H133" s="607"/>
    </row>
    <row r="134" spans="1:8" ht="13.5" outlineLevel="1" x14ac:dyDescent="0.2">
      <c r="A134" s="584" t="s">
        <v>491</v>
      </c>
      <c r="B134" s="606"/>
      <c r="C134" s="584" t="s">
        <v>491</v>
      </c>
      <c r="D134" s="606"/>
      <c r="E134" s="584" t="s">
        <v>491</v>
      </c>
      <c r="F134" s="606"/>
      <c r="G134" s="584" t="s">
        <v>491</v>
      </c>
      <c r="H134" s="607"/>
    </row>
    <row r="135" spans="1:8" ht="13.5" outlineLevel="1" x14ac:dyDescent="0.2">
      <c r="A135" s="584" t="s">
        <v>492</v>
      </c>
      <c r="B135" s="606"/>
      <c r="C135" s="584" t="s">
        <v>492</v>
      </c>
      <c r="D135" s="606"/>
      <c r="E135" s="584" t="s">
        <v>492</v>
      </c>
      <c r="F135" s="606"/>
      <c r="G135" s="584" t="s">
        <v>492</v>
      </c>
      <c r="H135" s="607"/>
    </row>
    <row r="136" spans="1:8" ht="14.25" thickBot="1" x14ac:dyDescent="0.3">
      <c r="A136" s="585" t="s">
        <v>493</v>
      </c>
      <c r="B136" s="586">
        <f>SUM(B123:B135)</f>
        <v>0</v>
      </c>
      <c r="C136" s="585" t="s">
        <v>493</v>
      </c>
      <c r="D136" s="586">
        <f>SUM(D123:D135)</f>
        <v>0</v>
      </c>
      <c r="E136" s="585" t="s">
        <v>493</v>
      </c>
      <c r="F136" s="586">
        <f>SUM(F123:F135)</f>
        <v>0</v>
      </c>
      <c r="G136" s="585" t="s">
        <v>493</v>
      </c>
      <c r="H136" s="587">
        <f>SUM(H123:H135)</f>
        <v>0</v>
      </c>
    </row>
    <row r="137" spans="1:8" ht="14.25" thickBot="1" x14ac:dyDescent="0.3">
      <c r="A137" s="1435" t="s">
        <v>494</v>
      </c>
      <c r="B137" s="1436"/>
      <c r="C137" s="1436"/>
      <c r="D137" s="1436"/>
      <c r="E137" s="1436"/>
      <c r="F137" s="1436"/>
      <c r="G137" s="1437"/>
      <c r="H137" s="588">
        <f>IF((B136+D136+F136+H136)&gt;$F$3,"Demasiadas horas asignadas",(B136+D136+F136+H136))</f>
        <v>0</v>
      </c>
    </row>
    <row r="138" spans="1:8" ht="13.5" x14ac:dyDescent="0.25">
      <c r="A138" s="591"/>
      <c r="B138" s="591"/>
      <c r="C138" s="591"/>
      <c r="D138" s="591"/>
      <c r="E138" s="591"/>
      <c r="F138" s="591"/>
      <c r="G138" s="591"/>
      <c r="H138" s="592"/>
    </row>
    <row r="139" spans="1:8" ht="13.5" x14ac:dyDescent="0.25">
      <c r="A139" s="591"/>
      <c r="B139" s="591"/>
      <c r="C139" s="591"/>
      <c r="D139" s="591"/>
      <c r="E139" s="591"/>
      <c r="F139" s="591"/>
      <c r="G139" s="591"/>
      <c r="H139" s="592"/>
    </row>
    <row r="140" spans="1:8" ht="13.5" x14ac:dyDescent="0.25">
      <c r="A140" s="591"/>
      <c r="B140" s="591"/>
      <c r="C140" s="591"/>
      <c r="D140" s="591"/>
      <c r="E140" s="591"/>
      <c r="F140" s="591"/>
      <c r="G140" s="591"/>
      <c r="H140" s="592"/>
    </row>
    <row r="143" spans="1:8" ht="18" x14ac:dyDescent="0.25">
      <c r="B143" s="1425" t="s">
        <v>598</v>
      </c>
      <c r="C143" s="1425"/>
      <c r="D143" s="1425"/>
      <c r="E143" s="1431" t="str">
        <f>A3</f>
        <v>contratado 11</v>
      </c>
      <c r="F143" s="1431"/>
    </row>
    <row r="144" spans="1:8" ht="13.5" thickBot="1" x14ac:dyDescent="0.25">
      <c r="F144" s="567"/>
    </row>
    <row r="145" spans="1:7" ht="16.5" customHeight="1" thickBot="1" x14ac:dyDescent="0.25">
      <c r="A145" s="1438" t="s">
        <v>519</v>
      </c>
      <c r="B145" s="1439"/>
      <c r="C145" s="1439"/>
      <c r="D145" s="1439"/>
      <c r="E145" s="1439"/>
      <c r="F145" s="1439"/>
      <c r="G145" s="1440"/>
    </row>
    <row r="146" spans="1:7" ht="26.25" customHeight="1" outlineLevel="1" thickBot="1" x14ac:dyDescent="0.25">
      <c r="A146" s="1416" t="s">
        <v>496</v>
      </c>
      <c r="B146" s="1417"/>
      <c r="C146" s="1417"/>
      <c r="D146" s="1417"/>
      <c r="E146" s="1418"/>
      <c r="F146" s="593" t="s">
        <v>497</v>
      </c>
      <c r="G146" s="594" t="s">
        <v>495</v>
      </c>
    </row>
    <row r="147" spans="1:7" outlineLevel="1" x14ac:dyDescent="0.2">
      <c r="A147" s="1402"/>
      <c r="B147" s="1403"/>
      <c r="C147" s="1403"/>
      <c r="D147" s="1403"/>
      <c r="E147" s="1404"/>
      <c r="F147" s="608"/>
      <c r="G147" s="595">
        <f>$D$8-F147</f>
        <v>2944.027397260274</v>
      </c>
    </row>
    <row r="148" spans="1:7" outlineLevel="1" x14ac:dyDescent="0.2">
      <c r="A148" s="1413"/>
      <c r="B148" s="1414"/>
      <c r="C148" s="1414"/>
      <c r="D148" s="1414"/>
      <c r="E148" s="1415"/>
      <c r="F148" s="609"/>
      <c r="G148" s="596">
        <f t="shared" ref="G148:G153" si="0">IF(F148&gt;0,(G147-F148), )</f>
        <v>0</v>
      </c>
    </row>
    <row r="149" spans="1:7" outlineLevel="1" x14ac:dyDescent="0.2">
      <c r="A149" s="1413"/>
      <c r="B149" s="1414"/>
      <c r="C149" s="1414"/>
      <c r="D149" s="1414"/>
      <c r="E149" s="1415"/>
      <c r="F149" s="610"/>
      <c r="G149" s="596">
        <f t="shared" si="0"/>
        <v>0</v>
      </c>
    </row>
    <row r="150" spans="1:7" outlineLevel="1" x14ac:dyDescent="0.2">
      <c r="A150" s="1405"/>
      <c r="B150" s="1406"/>
      <c r="C150" s="1406"/>
      <c r="D150" s="1406"/>
      <c r="E150" s="1407"/>
      <c r="F150" s="611"/>
      <c r="G150" s="596">
        <f t="shared" si="0"/>
        <v>0</v>
      </c>
    </row>
    <row r="151" spans="1:7" outlineLevel="1" x14ac:dyDescent="0.2">
      <c r="A151" s="1405"/>
      <c r="B151" s="1406"/>
      <c r="C151" s="1406"/>
      <c r="D151" s="1406"/>
      <c r="E151" s="1407"/>
      <c r="F151" s="612"/>
      <c r="G151" s="596">
        <f t="shared" si="0"/>
        <v>0</v>
      </c>
    </row>
    <row r="152" spans="1:7" outlineLevel="1" x14ac:dyDescent="0.2">
      <c r="A152" s="1432"/>
      <c r="B152" s="1433"/>
      <c r="C152" s="1433"/>
      <c r="D152" s="1433"/>
      <c r="E152" s="1434"/>
      <c r="F152" s="612"/>
      <c r="G152" s="596">
        <f t="shared" si="0"/>
        <v>0</v>
      </c>
    </row>
    <row r="153" spans="1:7" ht="13.5" outlineLevel="1" thickBot="1" x14ac:dyDescent="0.25">
      <c r="A153" s="1428"/>
      <c r="B153" s="1429"/>
      <c r="C153" s="1429"/>
      <c r="D153" s="1429"/>
      <c r="E153" s="1430"/>
      <c r="F153" s="613"/>
      <c r="G153" s="597">
        <f t="shared" si="0"/>
        <v>0</v>
      </c>
    </row>
    <row r="155" spans="1:7" ht="20.25" x14ac:dyDescent="0.3">
      <c r="G155" s="598">
        <f>D8-(SUM(F147:F153))</f>
        <v>2944.027397260274</v>
      </c>
    </row>
  </sheetData>
  <sheetProtection selectLockedCells="1"/>
  <mergeCells count="77">
    <mergeCell ref="A150:E150"/>
    <mergeCell ref="A151:E151"/>
    <mergeCell ref="A152:E152"/>
    <mergeCell ref="A153:E153"/>
    <mergeCell ref="A146:E146"/>
    <mergeCell ref="A147:E147"/>
    <mergeCell ref="A148:E148"/>
    <mergeCell ref="A149:E149"/>
    <mergeCell ref="A137:G137"/>
    <mergeCell ref="B143:D143"/>
    <mergeCell ref="E143:F143"/>
    <mergeCell ref="A145:G145"/>
    <mergeCell ref="A121:B121"/>
    <mergeCell ref="C121:D121"/>
    <mergeCell ref="E121:F121"/>
    <mergeCell ref="G121:H121"/>
    <mergeCell ref="A111:G111"/>
    <mergeCell ref="B115:D115"/>
    <mergeCell ref="E115:F115"/>
    <mergeCell ref="G115:H115"/>
    <mergeCell ref="A95:B95"/>
    <mergeCell ref="C95:D95"/>
    <mergeCell ref="E95:F95"/>
    <mergeCell ref="G95:H95"/>
    <mergeCell ref="A85:G85"/>
    <mergeCell ref="B89:D89"/>
    <mergeCell ref="E89:F89"/>
    <mergeCell ref="G89:H89"/>
    <mergeCell ref="A69:B69"/>
    <mergeCell ref="C69:D69"/>
    <mergeCell ref="E69:F69"/>
    <mergeCell ref="G69:H69"/>
    <mergeCell ref="A59:G59"/>
    <mergeCell ref="B63:D63"/>
    <mergeCell ref="E63:F63"/>
    <mergeCell ref="G63:H63"/>
    <mergeCell ref="G37:H37"/>
    <mergeCell ref="A43:B43"/>
    <mergeCell ref="C43:D43"/>
    <mergeCell ref="E43:F43"/>
    <mergeCell ref="G43:H43"/>
    <mergeCell ref="B35:E35"/>
    <mergeCell ref="B37:D37"/>
    <mergeCell ref="E37:F37"/>
    <mergeCell ref="A19:B19"/>
    <mergeCell ref="A20:B20"/>
    <mergeCell ref="A21:B21"/>
    <mergeCell ref="A22:B22"/>
    <mergeCell ref="A27:A29"/>
    <mergeCell ref="B27:B29"/>
    <mergeCell ref="D6:E6"/>
    <mergeCell ref="A8:A10"/>
    <mergeCell ref="B8:B10"/>
    <mergeCell ref="G9:H9"/>
    <mergeCell ref="A23:B23"/>
    <mergeCell ref="C17:H17"/>
    <mergeCell ref="G13:H13"/>
    <mergeCell ref="A18:B18"/>
    <mergeCell ref="C18:F18"/>
    <mergeCell ref="G18:H18"/>
    <mergeCell ref="A1:H1"/>
    <mergeCell ref="A2:B2"/>
    <mergeCell ref="A3:B3"/>
    <mergeCell ref="D5:E5"/>
    <mergeCell ref="G5:H5"/>
    <mergeCell ref="K28:K29"/>
    <mergeCell ref="L28:L29"/>
    <mergeCell ref="C27:C29"/>
    <mergeCell ref="D27:D29"/>
    <mergeCell ref="E27:E29"/>
    <mergeCell ref="F27:I27"/>
    <mergeCell ref="J27:L27"/>
    <mergeCell ref="F28:F29"/>
    <mergeCell ref="G28:G29"/>
    <mergeCell ref="H28:H29"/>
    <mergeCell ref="I28:I29"/>
    <mergeCell ref="J28:J29"/>
  </mergeCells>
  <phoneticPr fontId="3" type="noConversion"/>
  <conditionalFormatting sqref="G155">
    <cfRule type="cellIs" dxfId="5" priority="3" stopIfTrue="1" operator="greaterThan">
      <formula>0</formula>
    </cfRule>
  </conditionalFormatting>
  <conditionalFormatting sqref="G147:G153">
    <cfRule type="cellIs" dxfId="4" priority="4" stopIfTrue="1" operator="equal">
      <formula>0</formula>
    </cfRule>
  </conditionalFormatting>
  <conditionalFormatting sqref="H8">
    <cfRule type="cellIs" dxfId="3" priority="1" stopIfTrue="1" operator="lessThan">
      <formula>0</formula>
    </cfRule>
    <cfRule type="cellIs" priority="2" stopIfTrue="1" operator="lessThan">
      <formula>0</formula>
    </cfRule>
  </conditionalFormatting>
  <dataValidations count="9">
    <dataValidation type="list" allowBlank="1" showInputMessage="1" showErrorMessage="1" sqref="D6:E6">
      <formula1>"CONTRATO,BECA"</formula1>
    </dataValidation>
    <dataValidation type="list" allowBlank="1" showInputMessage="1" showErrorMessage="1" sqref="E14">
      <formula1>"Propio,Externo"</formula1>
    </dataValidation>
    <dataValidation type="whole" operator="greaterThan" allowBlank="1" showErrorMessage="1" errorTitle="NÚMERO DE HORAS" error="Esta casilla sólo admite números enteros mayores que cero. " promptTitle="Horas imputadas por tarea" prompt="Señale el número de horas totales que se imputan al proyecto para esta tarea y para la persona que se declara." sqref="F147:F153">
      <formula1>0</formula1>
    </dataValidation>
    <dataValidation type="list" allowBlank="1" showInputMessage="1" showErrorMessage="1" sqref="G37:H37 G63:H63 G89:H89 G115:H115">
      <formula1>"PLANIFICACIÓN INICIAL,MODIFICACION 1,MODIFICACIÓN 2,MODIFICACIÓN 3"</formula1>
    </dataValidation>
    <dataValidation type="list" allowBlank="1" showErrorMessage="1" errorTitle="Escoja una tarea de la lista" error="Si la lista de tareas o su carga horaria han cambiado, por favor, comuníquelo a la OTRI-UCM en el 6472." promptTitle="Asignación de tareas" prompt="Declare la tarea de investigación en la que ha participado la persona cuyas horas se declaran. Sólo puede escoger entre las tareas del listado, que coinciden con las declaradas en la solicitud." sqref="A147:E153">
      <formula1>TAREAS</formula1>
    </dataValidation>
    <dataValidation type="list" showInputMessage="1" showErrorMessage="1" sqref="D3">
      <formula1>CATPROF</formula1>
    </dataValidation>
    <dataValidation type="date" operator="lessThanOrEqual" allowBlank="1" showInputMessage="1" showErrorMessage="1" errorTitle="ERROR EN FECHA" error="La fecha de finalización del último trimestre presupuestado no puede superar la del final del proyecto. " sqref="H120">
      <formula1>B14</formula1>
    </dataValidation>
    <dataValidation type="date" operator="greaterThan" allowBlank="1" showInputMessage="1" showErrorMessage="1" errorTitle="ERROR EN FECHA" error="Debe introducir un valor posterior a fecha fin del último trimestre presupuestado_x000a_" sqref="A120 A68 A94">
      <formula1>H42</formula1>
    </dataValidation>
    <dataValidation type="date" operator="greaterThanOrEqual" allowBlank="1" showInputMessage="1" showErrorMessage="1" errorTitle="ERROR EN FECHA " error="Debe introducir una fecha que sea igual o posterior a la fecha de inicio del proyecto" sqref="A42">
      <formula1>B13</formula1>
    </dataValidation>
  </dataValidations>
  <hyperlinks>
    <hyperlink ref="A18:B18" location="'Planificación contratos'!A1" display="Volver a planificación de contratos"/>
  </hyperlinks>
  <pageMargins left="0.75" right="0.75" top="1" bottom="1" header="0" footer="0"/>
  <headerFooter alignWithMargins="0"/>
  <drawing r:id="rId1"/>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8"/>
  </sheetPr>
  <dimension ref="A1:N155"/>
  <sheetViews>
    <sheetView showGridLines="0" zoomScale="70" workbookViewId="0">
      <selection sqref="A1:H1"/>
    </sheetView>
  </sheetViews>
  <sheetFormatPr baseColWidth="10" defaultColWidth="11.42578125" defaultRowHeight="12.75" outlineLevelRow="1" x14ac:dyDescent="0.2"/>
  <cols>
    <col min="1" max="8" width="22.7109375" style="553" customWidth="1"/>
    <col min="9" max="9" width="17.140625" style="548" bestFit="1" customWidth="1"/>
    <col min="10" max="10" width="29.140625" style="548" bestFit="1" customWidth="1"/>
    <col min="11" max="11" width="13.42578125" style="548" bestFit="1" customWidth="1"/>
    <col min="12" max="12" width="14.85546875" style="548" bestFit="1" customWidth="1"/>
    <col min="13" max="13" width="13.42578125" style="548" bestFit="1" customWidth="1"/>
    <col min="14" max="16384" width="11.42578125" style="548"/>
  </cols>
  <sheetData>
    <row r="1" spans="1:10" ht="61.5" customHeight="1" thickBot="1" x14ac:dyDescent="0.25">
      <c r="A1" s="1441" t="s">
        <v>597</v>
      </c>
      <c r="B1" s="1442"/>
      <c r="C1" s="1442"/>
      <c r="D1" s="1442"/>
      <c r="E1" s="1442"/>
      <c r="F1" s="1442"/>
      <c r="G1" s="1442"/>
      <c r="H1" s="1442"/>
    </row>
    <row r="2" spans="1:10" ht="14.25" customHeight="1" thickBot="1" x14ac:dyDescent="0.25">
      <c r="A2" s="1438" t="s">
        <v>226</v>
      </c>
      <c r="B2" s="1448"/>
      <c r="C2" s="549" t="s">
        <v>468</v>
      </c>
      <c r="D2" s="550" t="s">
        <v>469</v>
      </c>
      <c r="E2" s="551" t="s">
        <v>470</v>
      </c>
      <c r="F2" s="551" t="s">
        <v>471</v>
      </c>
      <c r="G2" s="551" t="s">
        <v>472</v>
      </c>
      <c r="H2" s="551" t="s">
        <v>473</v>
      </c>
    </row>
    <row r="3" spans="1:10" ht="15.75" thickBot="1" x14ac:dyDescent="0.25">
      <c r="A3" s="1449" t="s">
        <v>554</v>
      </c>
      <c r="B3" s="1450"/>
      <c r="C3" s="599"/>
      <c r="D3" s="600" t="s">
        <v>228</v>
      </c>
      <c r="E3" s="600"/>
      <c r="F3" s="552">
        <f>IF($E$14="Propio",987,1470)</f>
        <v>1470</v>
      </c>
      <c r="G3" s="741">
        <f>B30</f>
        <v>40909</v>
      </c>
      <c r="H3" s="741">
        <f>C30</f>
        <v>41639</v>
      </c>
    </row>
    <row r="4" spans="1:10" ht="27" thickBot="1" x14ac:dyDescent="0.25">
      <c r="A4" s="546"/>
      <c r="B4" s="547"/>
      <c r="C4" s="547"/>
      <c r="D4" s="547"/>
      <c r="E4" s="547"/>
      <c r="F4" s="547"/>
      <c r="G4" s="547"/>
      <c r="H4" s="547"/>
    </row>
    <row r="5" spans="1:10" ht="16.5" thickBot="1" x14ac:dyDescent="0.3">
      <c r="A5" s="210" t="s">
        <v>635</v>
      </c>
      <c r="B5" s="211">
        <f>'Solicitud para cumplimentar'!B4:J4</f>
        <v>0</v>
      </c>
      <c r="D5" s="1446" t="s">
        <v>382</v>
      </c>
      <c r="E5" s="1447"/>
      <c r="G5" s="1452" t="s">
        <v>772</v>
      </c>
      <c r="H5" s="1452"/>
      <c r="I5" s="566"/>
      <c r="J5" s="355"/>
    </row>
    <row r="6" spans="1:10" ht="32.25" thickBot="1" x14ac:dyDescent="0.3">
      <c r="A6" s="213" t="s">
        <v>636</v>
      </c>
      <c r="B6" s="214">
        <f>'Solicitud para cumplimentar'!B6:M6</f>
        <v>0</v>
      </c>
      <c r="D6" s="1444"/>
      <c r="E6" s="1445"/>
      <c r="G6" s="554" t="s">
        <v>766</v>
      </c>
      <c r="H6" s="555" t="s">
        <v>767</v>
      </c>
    </row>
    <row r="7" spans="1:10" ht="32.25" thickBot="1" x14ac:dyDescent="0.3">
      <c r="A7" s="213" t="s">
        <v>637</v>
      </c>
      <c r="B7" s="214">
        <f>'Solicitud para cumplimentar'!B8:M8</f>
        <v>0</v>
      </c>
      <c r="D7" s="554" t="s">
        <v>600</v>
      </c>
      <c r="E7" s="555" t="s">
        <v>518</v>
      </c>
      <c r="G7" s="742">
        <f>$K$30</f>
        <v>2944.027397260274</v>
      </c>
      <c r="H7" s="743">
        <f>$H$59+$H$85+$H$111+$H$137</f>
        <v>0</v>
      </c>
    </row>
    <row r="8" spans="1:10" ht="33" thickBot="1" x14ac:dyDescent="0.35">
      <c r="A8" s="1443" t="s">
        <v>638</v>
      </c>
      <c r="B8" s="1451">
        <f>'Solicitud para cumplimentar'!B7:M7</f>
        <v>0</v>
      </c>
      <c r="C8" s="556"/>
      <c r="D8" s="557">
        <f>K30</f>
        <v>2944.027397260274</v>
      </c>
      <c r="E8" s="557">
        <f>SUM(F147:F153)</f>
        <v>0</v>
      </c>
      <c r="G8" s="555" t="s">
        <v>770</v>
      </c>
      <c r="H8" s="744">
        <f>G7-H7</f>
        <v>2944.027397260274</v>
      </c>
    </row>
    <row r="9" spans="1:10" ht="30.75" customHeight="1" thickBot="1" x14ac:dyDescent="0.3">
      <c r="A9" s="1443"/>
      <c r="B9" s="1451"/>
      <c r="G9" s="1453" t="s">
        <v>773</v>
      </c>
      <c r="H9" s="1453"/>
    </row>
    <row r="10" spans="1:10" ht="32.25" thickBot="1" x14ac:dyDescent="0.3">
      <c r="A10" s="1443"/>
      <c r="B10" s="1451"/>
      <c r="D10" s="554" t="s">
        <v>601</v>
      </c>
      <c r="E10" s="558">
        <f>'Planificación contratos'!D10</f>
        <v>60000</v>
      </c>
      <c r="G10" s="745" t="s">
        <v>769</v>
      </c>
      <c r="H10" s="555" t="s">
        <v>775</v>
      </c>
    </row>
    <row r="11" spans="1:10" ht="32.25" thickBot="1" x14ac:dyDescent="0.3">
      <c r="A11" s="213" t="s">
        <v>671</v>
      </c>
      <c r="B11" s="214">
        <f>'Solicitud para cumplimentar'!B9:M9</f>
        <v>0</v>
      </c>
      <c r="D11" s="554" t="s">
        <v>602</v>
      </c>
      <c r="E11" s="558">
        <f>J30</f>
        <v>13.461151902621513</v>
      </c>
      <c r="G11" s="748">
        <f>$L$30</f>
        <v>39630</v>
      </c>
      <c r="H11" s="746">
        <f>$A$40</f>
        <v>0</v>
      </c>
    </row>
    <row r="12" spans="1:10" ht="48.75" thickBot="1" x14ac:dyDescent="0.35">
      <c r="A12" s="213" t="s">
        <v>375</v>
      </c>
      <c r="B12" s="214"/>
      <c r="D12" s="554" t="s">
        <v>603</v>
      </c>
      <c r="E12" s="559">
        <f>E11*D8</f>
        <v>39630</v>
      </c>
      <c r="G12" s="555" t="s">
        <v>771</v>
      </c>
      <c r="H12" s="747">
        <f>G11-H11</f>
        <v>39630</v>
      </c>
      <c r="J12" s="354"/>
    </row>
    <row r="13" spans="1:10" ht="48.75" customHeight="1" thickBot="1" x14ac:dyDescent="0.3">
      <c r="A13" s="213" t="s">
        <v>376</v>
      </c>
      <c r="B13" s="215">
        <f>'Solicitud para cumplimentar'!C11</f>
        <v>0</v>
      </c>
      <c r="D13" s="554" t="s">
        <v>604</v>
      </c>
      <c r="E13" s="558">
        <f>'Planificación contratos'!G10</f>
        <v>37519.876322622069</v>
      </c>
      <c r="G13" s="1453" t="s">
        <v>774</v>
      </c>
      <c r="H13" s="1453"/>
    </row>
    <row r="14" spans="1:10" ht="48.75" thickBot="1" x14ac:dyDescent="0.35">
      <c r="A14" s="216" t="s">
        <v>377</v>
      </c>
      <c r="B14" s="217">
        <f>'Solicitud para cumplimentar'!F11</f>
        <v>0</v>
      </c>
      <c r="D14" s="554" t="s">
        <v>517</v>
      </c>
      <c r="E14" s="601" t="s">
        <v>768</v>
      </c>
      <c r="G14" s="555" t="s">
        <v>771</v>
      </c>
      <c r="H14" s="747">
        <f>$D$8-$E$8</f>
        <v>2944.027397260274</v>
      </c>
      <c r="I14" s="757"/>
      <c r="J14" s="758"/>
    </row>
    <row r="15" spans="1:10" ht="31.5" x14ac:dyDescent="0.25">
      <c r="A15" s="218" t="s">
        <v>445</v>
      </c>
      <c r="B15" s="219" t="str">
        <f>'Programación,alta,seguimiento'!B12</f>
        <v>numero</v>
      </c>
    </row>
    <row r="16" spans="1:10" ht="15.75" x14ac:dyDescent="0.25">
      <c r="A16" s="218"/>
      <c r="B16" s="219"/>
    </row>
    <row r="17" spans="1:14" ht="15" x14ac:dyDescent="0.2">
      <c r="A17" s="548"/>
      <c r="B17" s="548"/>
      <c r="C17" s="1346" t="s">
        <v>336</v>
      </c>
      <c r="D17" s="1346"/>
      <c r="E17" s="1346"/>
      <c r="F17" s="1346"/>
      <c r="G17" s="1346"/>
      <c r="H17" s="1346"/>
    </row>
    <row r="18" spans="1:14" ht="18.75" thickBot="1" x14ac:dyDescent="0.3">
      <c r="A18" s="1454" t="s">
        <v>298</v>
      </c>
      <c r="B18" s="1455"/>
      <c r="C18" s="1478" t="s">
        <v>479</v>
      </c>
      <c r="D18" s="1479"/>
      <c r="E18" s="1479"/>
      <c r="F18" s="1480"/>
      <c r="G18" s="1478" t="s">
        <v>335</v>
      </c>
      <c r="H18" s="1480"/>
    </row>
    <row r="19" spans="1:14" ht="31.5" x14ac:dyDescent="0.2">
      <c r="A19" s="1457" t="str">
        <f>'Planificación contratos'!A21</f>
        <v>Categoría profesional</v>
      </c>
      <c r="B19" s="1458"/>
      <c r="C19" s="560" t="str">
        <f>'Planificación contratos'!C21</f>
        <v>Nº contratos</v>
      </c>
      <c r="D19" s="561" t="str">
        <f>'Planificación contratos'!D21</f>
        <v xml:space="preserve">Nº de horas </v>
      </c>
      <c r="E19" s="561" t="str">
        <f>'Planificación contratos'!E21</f>
        <v>Nº horas concedidas</v>
      </c>
      <c r="F19" s="562" t="str">
        <f>'Planificación contratos'!F21</f>
        <v>Remanente horas</v>
      </c>
      <c r="G19" s="563" t="str">
        <f>'Planificación contratos'!G21</f>
        <v>Gasto total contratos</v>
      </c>
      <c r="H19" s="564" t="str">
        <f>'Planificación contratos'!H21</f>
        <v>Precio / hora MEDIO</v>
      </c>
      <c r="J19" s="565"/>
      <c r="K19" s="565"/>
      <c r="L19" s="565"/>
      <c r="M19" s="565"/>
      <c r="N19" s="565"/>
    </row>
    <row r="20" spans="1:14" x14ac:dyDescent="0.2">
      <c r="A20" s="1349" t="str">
        <f>'Planificación contratos'!A22</f>
        <v>DOCTOR</v>
      </c>
      <c r="B20" s="1350"/>
      <c r="C20" s="511">
        <f>'Planificación contratos'!C22</f>
        <v>30</v>
      </c>
      <c r="D20" s="536">
        <f>'Planificación contratos'!D22</f>
        <v>88320.821917808222</v>
      </c>
      <c r="E20" s="543">
        <f>'Planificación contratos'!E22</f>
        <v>0</v>
      </c>
      <c r="F20" s="512">
        <f>'Planificación contratos'!F22</f>
        <v>-88320.821917808222</v>
      </c>
      <c r="G20" s="497">
        <f>'Planificación contratos'!G22</f>
        <v>1188900</v>
      </c>
      <c r="H20" s="502">
        <f>'Planificación contratos'!H22</f>
        <v>13.461151902621513</v>
      </c>
    </row>
    <row r="21" spans="1:14" ht="16.5" customHeight="1" x14ac:dyDescent="0.2">
      <c r="A21" s="1351" t="str">
        <f>'Planificación contratos'!A23</f>
        <v>LICENCIADO / INGENIERO</v>
      </c>
      <c r="B21" s="1352"/>
      <c r="C21" s="499">
        <f>'Planificación contratos'!C23</f>
        <v>0</v>
      </c>
      <c r="D21" s="537">
        <f>'Planificación contratos'!D23</f>
        <v>0</v>
      </c>
      <c r="E21" s="544">
        <f>'Planificación contratos'!E23</f>
        <v>0</v>
      </c>
      <c r="F21" s="508">
        <f>'Planificación contratos'!F23</f>
        <v>0</v>
      </c>
      <c r="G21" s="498">
        <f>'Planificación contratos'!G23</f>
        <v>0</v>
      </c>
      <c r="H21" s="503">
        <f>'Planificación contratos'!H23</f>
        <v>0</v>
      </c>
    </row>
    <row r="22" spans="1:14" ht="16.5" customHeight="1" x14ac:dyDescent="0.2">
      <c r="A22" s="1351" t="str">
        <f>'Planificación contratos'!A24</f>
        <v>DIPLOMADO/ INGENIERO TÉCNICO</v>
      </c>
      <c r="B22" s="1352"/>
      <c r="C22" s="500">
        <f>'Planificación contratos'!C24</f>
        <v>0</v>
      </c>
      <c r="D22" s="538">
        <f>'Planificación contratos'!D24</f>
        <v>0</v>
      </c>
      <c r="E22" s="544">
        <f>'Planificación contratos'!E24</f>
        <v>0</v>
      </c>
      <c r="F22" s="509">
        <f>'Planificación contratos'!F24</f>
        <v>0</v>
      </c>
      <c r="G22" s="498">
        <f>'Planificación contratos'!G24</f>
        <v>0</v>
      </c>
      <c r="H22" s="503">
        <f>'Planificación contratos'!H24</f>
        <v>0</v>
      </c>
    </row>
    <row r="23" spans="1:14" s="565" customFormat="1" ht="16.5" customHeight="1" thickBot="1" x14ac:dyDescent="0.25">
      <c r="A23" s="1354" t="str">
        <f>'Planificación contratos'!A25</f>
        <v>ENSEÑANZAS MEDIAS</v>
      </c>
      <c r="B23" s="1355"/>
      <c r="C23" s="506">
        <f>'Planificación contratos'!C25</f>
        <v>0</v>
      </c>
      <c r="D23" s="539">
        <f>'Planificación contratos'!D25</f>
        <v>0</v>
      </c>
      <c r="E23" s="545">
        <f>'Planificación contratos'!E25</f>
        <v>0</v>
      </c>
      <c r="F23" s="510">
        <f>'Planificación contratos'!F25</f>
        <v>0</v>
      </c>
      <c r="G23" s="507">
        <f>'Planificación contratos'!G25</f>
        <v>0</v>
      </c>
      <c r="H23" s="501">
        <f>'Planificación contratos'!H25</f>
        <v>0</v>
      </c>
    </row>
    <row r="24" spans="1:14" x14ac:dyDescent="0.2">
      <c r="A24" s="548"/>
      <c r="B24" s="548"/>
      <c r="C24" s="548"/>
      <c r="D24" s="548"/>
      <c r="E24" s="548"/>
      <c r="F24" s="548"/>
      <c r="G24" s="548"/>
      <c r="H24" s="548"/>
    </row>
    <row r="25" spans="1:14" x14ac:dyDescent="0.2">
      <c r="A25" s="548"/>
      <c r="B25" s="548"/>
      <c r="C25" s="548"/>
      <c r="D25" s="548"/>
      <c r="E25" s="548"/>
      <c r="F25" s="548"/>
      <c r="G25" s="548"/>
      <c r="H25" s="548"/>
    </row>
    <row r="26" spans="1:14" ht="13.5" thickBot="1" x14ac:dyDescent="0.25">
      <c r="A26" s="548"/>
      <c r="B26" s="548"/>
      <c r="C26" s="548"/>
      <c r="D26" s="548"/>
      <c r="E26" s="548"/>
      <c r="F26" s="548"/>
      <c r="G26" s="548"/>
      <c r="H26" s="548"/>
    </row>
    <row r="27" spans="1:14" ht="13.5" thickBot="1" x14ac:dyDescent="0.25">
      <c r="A27" s="1408" t="s">
        <v>68</v>
      </c>
      <c r="B27" s="1470" t="s">
        <v>69</v>
      </c>
      <c r="C27" s="1467" t="s">
        <v>70</v>
      </c>
      <c r="D27" s="1461" t="s">
        <v>71</v>
      </c>
      <c r="E27" s="1464" t="s">
        <v>76</v>
      </c>
      <c r="F27" s="1473" t="s">
        <v>72</v>
      </c>
      <c r="G27" s="1474"/>
      <c r="H27" s="1474"/>
      <c r="I27" s="1475"/>
      <c r="J27" s="1473" t="s">
        <v>73</v>
      </c>
      <c r="K27" s="1474"/>
      <c r="L27" s="1475"/>
    </row>
    <row r="28" spans="1:14" x14ac:dyDescent="0.2">
      <c r="A28" s="1409"/>
      <c r="B28" s="1471"/>
      <c r="C28" s="1468"/>
      <c r="D28" s="1462"/>
      <c r="E28" s="1465"/>
      <c r="F28" s="1476" t="s">
        <v>77</v>
      </c>
      <c r="G28" s="1462" t="s">
        <v>74</v>
      </c>
      <c r="H28" s="1462" t="s">
        <v>78</v>
      </c>
      <c r="I28" s="1459" t="s">
        <v>75</v>
      </c>
      <c r="J28" s="1409" t="s">
        <v>79</v>
      </c>
      <c r="K28" s="1462" t="s">
        <v>81</v>
      </c>
      <c r="L28" s="1459" t="s">
        <v>80</v>
      </c>
    </row>
    <row r="29" spans="1:14" ht="13.5" thickBot="1" x14ac:dyDescent="0.25">
      <c r="A29" s="1410"/>
      <c r="B29" s="1472"/>
      <c r="C29" s="1469"/>
      <c r="D29" s="1463"/>
      <c r="E29" s="1466"/>
      <c r="F29" s="1477"/>
      <c r="G29" s="1463"/>
      <c r="H29" s="1463"/>
      <c r="I29" s="1460"/>
      <c r="J29" s="1410"/>
      <c r="K29" s="1463"/>
      <c r="L29" s="1460"/>
    </row>
    <row r="30" spans="1:14" x14ac:dyDescent="0.2">
      <c r="A30" s="665">
        <f>F3</f>
        <v>1470</v>
      </c>
      <c r="B30" s="666">
        <v>40909</v>
      </c>
      <c r="C30" s="667">
        <v>41639</v>
      </c>
      <c r="D30" s="668">
        <f>C30-B30+1</f>
        <v>731</v>
      </c>
      <c r="E30" s="669">
        <f>(A30*D30)/365</f>
        <v>2944.027397260274</v>
      </c>
      <c r="F30" s="670">
        <v>30000</v>
      </c>
      <c r="G30" s="671">
        <f>F30</f>
        <v>30000</v>
      </c>
      <c r="H30" s="672">
        <v>0.32100000000000001</v>
      </c>
      <c r="I30" s="673">
        <f>G30*H30</f>
        <v>9630</v>
      </c>
      <c r="J30" s="673">
        <f>(F30+I30)/E30</f>
        <v>13.461151902621513</v>
      </c>
      <c r="K30" s="674">
        <f>E30</f>
        <v>2944.027397260274</v>
      </c>
      <c r="L30" s="675">
        <f>J30*K30</f>
        <v>39630</v>
      </c>
    </row>
    <row r="31" spans="1:14" ht="14.25" customHeight="1" x14ac:dyDescent="0.2">
      <c r="A31" s="341"/>
      <c r="B31" s="341"/>
      <c r="C31" s="342"/>
      <c r="D31" s="342"/>
      <c r="E31" s="342"/>
      <c r="F31" s="342"/>
      <c r="G31" s="342"/>
      <c r="H31" s="342"/>
    </row>
    <row r="32" spans="1:14" ht="14.25" customHeight="1" x14ac:dyDescent="0.2"/>
    <row r="34" spans="1:14" x14ac:dyDescent="0.2">
      <c r="B34" s="567"/>
      <c r="C34" s="567"/>
      <c r="D34" s="567"/>
      <c r="E34" s="567"/>
    </row>
    <row r="35" spans="1:14" ht="14.25" customHeight="1" x14ac:dyDescent="0.2">
      <c r="B35" s="1456"/>
      <c r="C35" s="1456"/>
      <c r="D35" s="1456"/>
      <c r="E35" s="1456"/>
    </row>
    <row r="36" spans="1:14" ht="14.25" customHeight="1" x14ac:dyDescent="0.2">
      <c r="C36" s="567"/>
    </row>
    <row r="37" spans="1:14" ht="32.25" customHeight="1" x14ac:dyDescent="0.25">
      <c r="A37" s="568" t="s">
        <v>379</v>
      </c>
      <c r="B37" s="1425" t="s">
        <v>596</v>
      </c>
      <c r="C37" s="1425"/>
      <c r="D37" s="1425"/>
      <c r="E37" s="1419" t="str">
        <f>A3</f>
        <v>contratado 11</v>
      </c>
      <c r="F37" s="1420"/>
      <c r="G37" s="1426" t="s">
        <v>608</v>
      </c>
      <c r="H37" s="1427"/>
    </row>
    <row r="38" spans="1:14" ht="26.25" x14ac:dyDescent="0.25">
      <c r="A38" s="571">
        <f>H59*E11</f>
        <v>0</v>
      </c>
      <c r="B38" s="572"/>
      <c r="C38" s="572"/>
      <c r="D38" s="569" t="s">
        <v>402</v>
      </c>
      <c r="E38" s="570">
        <f>'Solicitud para cumplimentar'!D3</f>
        <v>2016</v>
      </c>
      <c r="F38" s="572"/>
      <c r="G38" s="602" t="s">
        <v>609</v>
      </c>
      <c r="H38" s="603"/>
    </row>
    <row r="39" spans="1:14" ht="43.5" customHeight="1" x14ac:dyDescent="0.25">
      <c r="A39" s="574" t="s">
        <v>380</v>
      </c>
      <c r="B39" s="572"/>
      <c r="C39" s="572"/>
      <c r="D39" s="569"/>
      <c r="E39" s="570"/>
      <c r="F39" s="572"/>
      <c r="G39" s="575" t="s">
        <v>381</v>
      </c>
      <c r="H39" s="576">
        <f>'Planificación contratos'!D14</f>
        <v>9730.7769619475694</v>
      </c>
    </row>
    <row r="40" spans="1:14" ht="18" x14ac:dyDescent="0.25">
      <c r="A40" s="571">
        <f>A38+A64+A90+A116</f>
        <v>0</v>
      </c>
      <c r="B40" s="572"/>
      <c r="C40" s="572"/>
      <c r="D40" s="569"/>
      <c r="E40" s="570"/>
      <c r="F40" s="572"/>
      <c r="G40" s="577"/>
      <c r="H40" s="578"/>
      <c r="J40" s="579"/>
      <c r="K40" s="579"/>
      <c r="L40" s="579"/>
      <c r="M40" s="579"/>
      <c r="N40" s="579"/>
    </row>
    <row r="41" spans="1:14" ht="18" customHeight="1" x14ac:dyDescent="0.2">
      <c r="A41" s="580" t="s">
        <v>611</v>
      </c>
      <c r="B41" s="580" t="s">
        <v>612</v>
      </c>
      <c r="C41" s="581" t="s">
        <v>611</v>
      </c>
      <c r="D41" s="581" t="s">
        <v>612</v>
      </c>
      <c r="E41" s="581" t="s">
        <v>611</v>
      </c>
      <c r="F41" s="581" t="s">
        <v>612</v>
      </c>
      <c r="G41" s="581" t="s">
        <v>611</v>
      </c>
      <c r="H41" s="581" t="s">
        <v>612</v>
      </c>
    </row>
    <row r="42" spans="1:14" ht="18" customHeight="1" thickBot="1" x14ac:dyDescent="0.25">
      <c r="A42" s="604"/>
      <c r="B42" s="605"/>
      <c r="C42" s="605"/>
      <c r="D42" s="605"/>
      <c r="E42" s="605"/>
      <c r="F42" s="605"/>
      <c r="G42" s="605"/>
      <c r="H42" s="605"/>
    </row>
    <row r="43" spans="1:14" ht="16.5" customHeight="1" thickBot="1" x14ac:dyDescent="0.3">
      <c r="A43" s="1411" t="s">
        <v>474</v>
      </c>
      <c r="B43" s="1412"/>
      <c r="C43" s="1411" t="s">
        <v>475</v>
      </c>
      <c r="D43" s="1412"/>
      <c r="E43" s="1411" t="s">
        <v>476</v>
      </c>
      <c r="F43" s="1412"/>
      <c r="G43" s="1411" t="s">
        <v>477</v>
      </c>
      <c r="H43" s="1421"/>
      <c r="J43" s="582"/>
    </row>
    <row r="44" spans="1:14" s="579" customFormat="1" ht="33" customHeight="1" outlineLevel="1" thickBot="1" x14ac:dyDescent="0.25">
      <c r="A44" s="583" t="s">
        <v>478</v>
      </c>
      <c r="B44" s="583" t="s">
        <v>479</v>
      </c>
      <c r="C44" s="583" t="s">
        <v>478</v>
      </c>
      <c r="D44" s="583" t="s">
        <v>479</v>
      </c>
      <c r="E44" s="583" t="s">
        <v>478</v>
      </c>
      <c r="F44" s="583" t="s">
        <v>479</v>
      </c>
      <c r="G44" s="583" t="s">
        <v>478</v>
      </c>
      <c r="H44" s="583" t="s">
        <v>479</v>
      </c>
      <c r="J44" s="548"/>
      <c r="K44" s="548"/>
      <c r="L44" s="548"/>
      <c r="M44" s="548"/>
      <c r="N44" s="548"/>
    </row>
    <row r="45" spans="1:14" ht="13.5" outlineLevel="1" x14ac:dyDescent="0.2">
      <c r="A45" s="584" t="s">
        <v>480</v>
      </c>
      <c r="B45" s="606"/>
      <c r="C45" s="584" t="s">
        <v>480</v>
      </c>
      <c r="D45" s="606"/>
      <c r="E45" s="584" t="s">
        <v>480</v>
      </c>
      <c r="F45" s="606"/>
      <c r="G45" s="584" t="s">
        <v>480</v>
      </c>
      <c r="H45" s="607"/>
    </row>
    <row r="46" spans="1:14" ht="13.5" outlineLevel="1" x14ac:dyDescent="0.2">
      <c r="A46" s="584" t="s">
        <v>481</v>
      </c>
      <c r="B46" s="606"/>
      <c r="C46" s="584" t="s">
        <v>481</v>
      </c>
      <c r="D46" s="606"/>
      <c r="E46" s="584" t="s">
        <v>481</v>
      </c>
      <c r="F46" s="606"/>
      <c r="G46" s="584" t="s">
        <v>481</v>
      </c>
      <c r="H46" s="607"/>
    </row>
    <row r="47" spans="1:14" ht="12.75" customHeight="1" outlineLevel="1" x14ac:dyDescent="0.2">
      <c r="A47" s="584" t="s">
        <v>482</v>
      </c>
      <c r="B47" s="606"/>
      <c r="C47" s="584" t="s">
        <v>482</v>
      </c>
      <c r="D47" s="606"/>
      <c r="E47" s="584" t="s">
        <v>482</v>
      </c>
      <c r="F47" s="606"/>
      <c r="G47" s="584" t="s">
        <v>482</v>
      </c>
      <c r="H47" s="607"/>
      <c r="I47" s="582"/>
    </row>
    <row r="48" spans="1:14" ht="13.5" outlineLevel="1" x14ac:dyDescent="0.2">
      <c r="A48" s="584" t="s">
        <v>483</v>
      </c>
      <c r="B48" s="606"/>
      <c r="C48" s="584" t="s">
        <v>483</v>
      </c>
      <c r="D48" s="606"/>
      <c r="E48" s="584" t="s">
        <v>483</v>
      </c>
      <c r="F48" s="606"/>
      <c r="G48" s="584" t="s">
        <v>483</v>
      </c>
      <c r="H48" s="607"/>
    </row>
    <row r="49" spans="1:8" ht="14.25" customHeight="1" outlineLevel="1" x14ac:dyDescent="0.2">
      <c r="A49" s="584" t="s">
        <v>484</v>
      </c>
      <c r="B49" s="606"/>
      <c r="C49" s="584" t="s">
        <v>484</v>
      </c>
      <c r="D49" s="606"/>
      <c r="E49" s="584" t="s">
        <v>484</v>
      </c>
      <c r="F49" s="606"/>
      <c r="G49" s="584" t="s">
        <v>484</v>
      </c>
      <c r="H49" s="607"/>
    </row>
    <row r="50" spans="1:8" ht="13.5" outlineLevel="1" x14ac:dyDescent="0.2">
      <c r="A50" s="584" t="s">
        <v>485</v>
      </c>
      <c r="B50" s="606"/>
      <c r="C50" s="584" t="s">
        <v>485</v>
      </c>
      <c r="D50" s="606"/>
      <c r="E50" s="584" t="s">
        <v>485</v>
      </c>
      <c r="F50" s="606"/>
      <c r="G50" s="584" t="s">
        <v>485</v>
      </c>
      <c r="H50" s="607"/>
    </row>
    <row r="51" spans="1:8" ht="13.5" outlineLevel="1" x14ac:dyDescent="0.2">
      <c r="A51" s="584" t="s">
        <v>486</v>
      </c>
      <c r="B51" s="606"/>
      <c r="C51" s="584" t="s">
        <v>486</v>
      </c>
      <c r="D51" s="606"/>
      <c r="E51" s="584" t="s">
        <v>486</v>
      </c>
      <c r="F51" s="606"/>
      <c r="G51" s="584" t="s">
        <v>486</v>
      </c>
      <c r="H51" s="607"/>
    </row>
    <row r="52" spans="1:8" ht="13.5" outlineLevel="1" x14ac:dyDescent="0.2">
      <c r="A52" s="584" t="s">
        <v>487</v>
      </c>
      <c r="B52" s="606"/>
      <c r="C52" s="584" t="s">
        <v>487</v>
      </c>
      <c r="D52" s="606"/>
      <c r="E52" s="584" t="s">
        <v>487</v>
      </c>
      <c r="F52" s="606"/>
      <c r="G52" s="584" t="s">
        <v>487</v>
      </c>
      <c r="H52" s="607"/>
    </row>
    <row r="53" spans="1:8" ht="13.5" outlineLevel="1" x14ac:dyDescent="0.2">
      <c r="A53" s="584" t="s">
        <v>488</v>
      </c>
      <c r="B53" s="606"/>
      <c r="C53" s="584" t="s">
        <v>488</v>
      </c>
      <c r="D53" s="606"/>
      <c r="E53" s="584" t="s">
        <v>488</v>
      </c>
      <c r="F53" s="606"/>
      <c r="G53" s="584" t="s">
        <v>488</v>
      </c>
      <c r="H53" s="607"/>
    </row>
    <row r="54" spans="1:8" ht="13.5" outlineLevel="1" x14ac:dyDescent="0.2">
      <c r="A54" s="584" t="s">
        <v>489</v>
      </c>
      <c r="B54" s="606"/>
      <c r="C54" s="584" t="s">
        <v>489</v>
      </c>
      <c r="D54" s="606"/>
      <c r="E54" s="584" t="s">
        <v>489</v>
      </c>
      <c r="F54" s="606"/>
      <c r="G54" s="584" t="s">
        <v>489</v>
      </c>
      <c r="H54" s="607"/>
    </row>
    <row r="55" spans="1:8" ht="13.5" outlineLevel="1" x14ac:dyDescent="0.2">
      <c r="A55" s="584" t="s">
        <v>490</v>
      </c>
      <c r="B55" s="606"/>
      <c r="C55" s="584" t="s">
        <v>490</v>
      </c>
      <c r="D55" s="606"/>
      <c r="E55" s="584" t="s">
        <v>490</v>
      </c>
      <c r="F55" s="606"/>
      <c r="G55" s="584" t="s">
        <v>490</v>
      </c>
      <c r="H55" s="607"/>
    </row>
    <row r="56" spans="1:8" ht="13.5" outlineLevel="1" x14ac:dyDescent="0.2">
      <c r="A56" s="584" t="s">
        <v>491</v>
      </c>
      <c r="B56" s="606"/>
      <c r="C56" s="584" t="s">
        <v>491</v>
      </c>
      <c r="D56" s="606"/>
      <c r="E56" s="584" t="s">
        <v>491</v>
      </c>
      <c r="F56" s="606"/>
      <c r="G56" s="584" t="s">
        <v>491</v>
      </c>
      <c r="H56" s="607"/>
    </row>
    <row r="57" spans="1:8" ht="13.5" outlineLevel="1" x14ac:dyDescent="0.2">
      <c r="A57" s="584" t="s">
        <v>492</v>
      </c>
      <c r="B57" s="606"/>
      <c r="C57" s="584" t="s">
        <v>492</v>
      </c>
      <c r="D57" s="606"/>
      <c r="E57" s="584" t="s">
        <v>492</v>
      </c>
      <c r="F57" s="606"/>
      <c r="G57" s="584" t="s">
        <v>492</v>
      </c>
      <c r="H57" s="607"/>
    </row>
    <row r="58" spans="1:8" ht="14.25" thickBot="1" x14ac:dyDescent="0.3">
      <c r="A58" s="585" t="s">
        <v>493</v>
      </c>
      <c r="B58" s="586">
        <f>SUM(B45:B57)</f>
        <v>0</v>
      </c>
      <c r="C58" s="585" t="s">
        <v>493</v>
      </c>
      <c r="D58" s="586">
        <f>SUM(D45:D57)</f>
        <v>0</v>
      </c>
      <c r="E58" s="585" t="s">
        <v>493</v>
      </c>
      <c r="F58" s="586">
        <f>SUM(F45:F57)</f>
        <v>0</v>
      </c>
      <c r="G58" s="585" t="s">
        <v>493</v>
      </c>
      <c r="H58" s="587">
        <f>SUM(H45:H57)</f>
        <v>0</v>
      </c>
    </row>
    <row r="59" spans="1:8" ht="14.25" customHeight="1" thickBot="1" x14ac:dyDescent="0.3">
      <c r="A59" s="1435" t="s">
        <v>494</v>
      </c>
      <c r="B59" s="1436"/>
      <c r="C59" s="1436"/>
      <c r="D59" s="1436"/>
      <c r="E59" s="1436"/>
      <c r="F59" s="1436"/>
      <c r="G59" s="1437"/>
      <c r="H59" s="588">
        <f>IF((B58+D58+F58+H58)&gt;$F$3,"Demasiadas horas asignadas",(B58+D58+F58+H58))</f>
        <v>0</v>
      </c>
    </row>
    <row r="61" spans="1:8" ht="16.5" customHeight="1" x14ac:dyDescent="0.2"/>
    <row r="62" spans="1:8" x14ac:dyDescent="0.2">
      <c r="H62" s="589"/>
    </row>
    <row r="63" spans="1:8" ht="32.25" customHeight="1" x14ac:dyDescent="0.25">
      <c r="A63" s="568" t="s">
        <v>379</v>
      </c>
      <c r="B63" s="1425" t="s">
        <v>596</v>
      </c>
      <c r="C63" s="1425"/>
      <c r="D63" s="1425"/>
      <c r="E63" s="1419" t="str">
        <f>A3</f>
        <v>contratado 11</v>
      </c>
      <c r="F63" s="1420"/>
      <c r="G63" s="1426" t="s">
        <v>608</v>
      </c>
      <c r="H63" s="1427"/>
    </row>
    <row r="64" spans="1:8" ht="26.25" x14ac:dyDescent="0.25">
      <c r="A64" s="571">
        <f>H85*E11</f>
        <v>0</v>
      </c>
      <c r="B64" s="572"/>
      <c r="C64" s="572"/>
      <c r="D64" s="569" t="s">
        <v>402</v>
      </c>
      <c r="E64" s="570">
        <f>E38+1</f>
        <v>2017</v>
      </c>
      <c r="F64" s="572"/>
      <c r="G64" s="602" t="s">
        <v>609</v>
      </c>
      <c r="H64" s="603"/>
    </row>
    <row r="65" spans="1:8" ht="44.25" customHeight="1" x14ac:dyDescent="0.25">
      <c r="A65" s="574" t="s">
        <v>380</v>
      </c>
      <c r="B65" s="572"/>
      <c r="C65" s="572"/>
      <c r="D65" s="569"/>
      <c r="E65" s="570"/>
      <c r="F65" s="572"/>
      <c r="G65" s="575" t="s">
        <v>381</v>
      </c>
      <c r="H65" s="576">
        <f>'Planificación contratos'!D15</f>
        <v>1673.6606270415141</v>
      </c>
    </row>
    <row r="66" spans="1:8" ht="18" x14ac:dyDescent="0.25">
      <c r="A66" s="571">
        <f>$A$40</f>
        <v>0</v>
      </c>
      <c r="B66" s="572"/>
      <c r="C66" s="572"/>
      <c r="D66" s="569"/>
      <c r="E66" s="570"/>
      <c r="F66" s="572"/>
      <c r="G66" s="577"/>
      <c r="H66" s="578"/>
    </row>
    <row r="67" spans="1:8" ht="17.25" customHeight="1" x14ac:dyDescent="0.2">
      <c r="A67" s="590" t="s">
        <v>611</v>
      </c>
      <c r="B67" s="590" t="s">
        <v>612</v>
      </c>
      <c r="C67" s="553" t="s">
        <v>611</v>
      </c>
      <c r="D67" s="553" t="s">
        <v>612</v>
      </c>
      <c r="E67" s="553" t="s">
        <v>611</v>
      </c>
      <c r="F67" s="553" t="s">
        <v>612</v>
      </c>
      <c r="G67" s="553" t="s">
        <v>611</v>
      </c>
      <c r="H67" s="553" t="s">
        <v>612</v>
      </c>
    </row>
    <row r="68" spans="1:8" ht="17.25" customHeight="1" thickBot="1" x14ac:dyDescent="0.25">
      <c r="A68" s="604"/>
      <c r="B68" s="605"/>
      <c r="C68" s="605"/>
      <c r="D68" s="605"/>
      <c r="E68" s="605"/>
      <c r="F68" s="605"/>
      <c r="G68" s="605"/>
      <c r="H68" s="605"/>
    </row>
    <row r="69" spans="1:8" ht="16.5" thickBot="1" x14ac:dyDescent="0.3">
      <c r="A69" s="1411" t="s">
        <v>474</v>
      </c>
      <c r="B69" s="1412"/>
      <c r="C69" s="1411" t="s">
        <v>475</v>
      </c>
      <c r="D69" s="1412"/>
      <c r="E69" s="1411" t="s">
        <v>476</v>
      </c>
      <c r="F69" s="1412"/>
      <c r="G69" s="1411" t="s">
        <v>477</v>
      </c>
      <c r="H69" s="1421"/>
    </row>
    <row r="70" spans="1:8" ht="13.5" outlineLevel="1" thickBot="1" x14ac:dyDescent="0.25">
      <c r="A70" s="583" t="s">
        <v>478</v>
      </c>
      <c r="B70" s="583" t="s">
        <v>479</v>
      </c>
      <c r="C70" s="583" t="s">
        <v>478</v>
      </c>
      <c r="D70" s="583" t="s">
        <v>479</v>
      </c>
      <c r="E70" s="583" t="s">
        <v>478</v>
      </c>
      <c r="F70" s="583" t="s">
        <v>479</v>
      </c>
      <c r="G70" s="583" t="s">
        <v>478</v>
      </c>
      <c r="H70" s="583" t="s">
        <v>479</v>
      </c>
    </row>
    <row r="71" spans="1:8" ht="13.5" outlineLevel="1" x14ac:dyDescent="0.2">
      <c r="A71" s="584" t="s">
        <v>480</v>
      </c>
      <c r="B71" s="606"/>
      <c r="C71" s="584" t="s">
        <v>480</v>
      </c>
      <c r="D71" s="606"/>
      <c r="E71" s="584" t="s">
        <v>480</v>
      </c>
      <c r="F71" s="606"/>
      <c r="G71" s="584" t="s">
        <v>480</v>
      </c>
      <c r="H71" s="607"/>
    </row>
    <row r="72" spans="1:8" ht="13.5" outlineLevel="1" x14ac:dyDescent="0.2">
      <c r="A72" s="584" t="s">
        <v>481</v>
      </c>
      <c r="B72" s="606"/>
      <c r="C72" s="584" t="s">
        <v>481</v>
      </c>
      <c r="D72" s="606"/>
      <c r="E72" s="584" t="s">
        <v>481</v>
      </c>
      <c r="F72" s="606"/>
      <c r="G72" s="584" t="s">
        <v>481</v>
      </c>
      <c r="H72" s="607"/>
    </row>
    <row r="73" spans="1:8" ht="13.5" outlineLevel="1" x14ac:dyDescent="0.2">
      <c r="A73" s="584" t="s">
        <v>482</v>
      </c>
      <c r="B73" s="606"/>
      <c r="C73" s="584" t="s">
        <v>482</v>
      </c>
      <c r="D73" s="606"/>
      <c r="E73" s="584" t="s">
        <v>482</v>
      </c>
      <c r="F73" s="606"/>
      <c r="G73" s="584" t="s">
        <v>482</v>
      </c>
      <c r="H73" s="607"/>
    </row>
    <row r="74" spans="1:8" ht="13.5" outlineLevel="1" x14ac:dyDescent="0.2">
      <c r="A74" s="584" t="s">
        <v>483</v>
      </c>
      <c r="B74" s="606"/>
      <c r="C74" s="584" t="s">
        <v>483</v>
      </c>
      <c r="D74" s="606"/>
      <c r="E74" s="584" t="s">
        <v>483</v>
      </c>
      <c r="F74" s="606"/>
      <c r="G74" s="584" t="s">
        <v>483</v>
      </c>
      <c r="H74" s="607"/>
    </row>
    <row r="75" spans="1:8" ht="13.5" outlineLevel="1" x14ac:dyDescent="0.2">
      <c r="A75" s="584" t="s">
        <v>484</v>
      </c>
      <c r="B75" s="606"/>
      <c r="C75" s="584" t="s">
        <v>484</v>
      </c>
      <c r="D75" s="606"/>
      <c r="E75" s="584" t="s">
        <v>484</v>
      </c>
      <c r="F75" s="606"/>
      <c r="G75" s="584" t="s">
        <v>484</v>
      </c>
      <c r="H75" s="607"/>
    </row>
    <row r="76" spans="1:8" ht="13.5" outlineLevel="1" x14ac:dyDescent="0.2">
      <c r="A76" s="584" t="s">
        <v>485</v>
      </c>
      <c r="B76" s="606"/>
      <c r="C76" s="584" t="s">
        <v>485</v>
      </c>
      <c r="D76" s="606"/>
      <c r="E76" s="584" t="s">
        <v>485</v>
      </c>
      <c r="F76" s="606"/>
      <c r="G76" s="584" t="s">
        <v>485</v>
      </c>
      <c r="H76" s="607"/>
    </row>
    <row r="77" spans="1:8" ht="13.5" outlineLevel="1" x14ac:dyDescent="0.2">
      <c r="A77" s="584" t="s">
        <v>486</v>
      </c>
      <c r="B77" s="606"/>
      <c r="C77" s="584" t="s">
        <v>486</v>
      </c>
      <c r="D77" s="606"/>
      <c r="E77" s="584" t="s">
        <v>486</v>
      </c>
      <c r="F77" s="606"/>
      <c r="G77" s="584" t="s">
        <v>486</v>
      </c>
      <c r="H77" s="607"/>
    </row>
    <row r="78" spans="1:8" ht="13.5" outlineLevel="1" x14ac:dyDescent="0.2">
      <c r="A78" s="584" t="s">
        <v>487</v>
      </c>
      <c r="B78" s="606"/>
      <c r="C78" s="584" t="s">
        <v>487</v>
      </c>
      <c r="D78" s="606"/>
      <c r="E78" s="584" t="s">
        <v>487</v>
      </c>
      <c r="F78" s="606"/>
      <c r="G78" s="584" t="s">
        <v>487</v>
      </c>
      <c r="H78" s="607"/>
    </row>
    <row r="79" spans="1:8" ht="13.5" outlineLevel="1" x14ac:dyDescent="0.2">
      <c r="A79" s="584" t="s">
        <v>488</v>
      </c>
      <c r="B79" s="606"/>
      <c r="C79" s="584" t="s">
        <v>488</v>
      </c>
      <c r="D79" s="606"/>
      <c r="E79" s="584" t="s">
        <v>488</v>
      </c>
      <c r="F79" s="606"/>
      <c r="G79" s="584" t="s">
        <v>488</v>
      </c>
      <c r="H79" s="607"/>
    </row>
    <row r="80" spans="1:8" ht="13.5" outlineLevel="1" x14ac:dyDescent="0.2">
      <c r="A80" s="584" t="s">
        <v>489</v>
      </c>
      <c r="B80" s="606"/>
      <c r="C80" s="584" t="s">
        <v>489</v>
      </c>
      <c r="D80" s="606"/>
      <c r="E80" s="584" t="s">
        <v>489</v>
      </c>
      <c r="F80" s="606"/>
      <c r="G80" s="584" t="s">
        <v>489</v>
      </c>
      <c r="H80" s="607"/>
    </row>
    <row r="81" spans="1:8" ht="13.5" outlineLevel="1" x14ac:dyDescent="0.2">
      <c r="A81" s="584" t="s">
        <v>490</v>
      </c>
      <c r="B81" s="606"/>
      <c r="C81" s="584" t="s">
        <v>490</v>
      </c>
      <c r="D81" s="606"/>
      <c r="E81" s="584" t="s">
        <v>490</v>
      </c>
      <c r="F81" s="606"/>
      <c r="G81" s="584" t="s">
        <v>490</v>
      </c>
      <c r="H81" s="607"/>
    </row>
    <row r="82" spans="1:8" ht="13.5" outlineLevel="1" x14ac:dyDescent="0.2">
      <c r="A82" s="584" t="s">
        <v>491</v>
      </c>
      <c r="B82" s="606"/>
      <c r="C82" s="584" t="s">
        <v>491</v>
      </c>
      <c r="D82" s="606"/>
      <c r="E82" s="584" t="s">
        <v>491</v>
      </c>
      <c r="F82" s="606"/>
      <c r="G82" s="584" t="s">
        <v>491</v>
      </c>
      <c r="H82" s="607"/>
    </row>
    <row r="83" spans="1:8" ht="13.5" outlineLevel="1" x14ac:dyDescent="0.2">
      <c r="A83" s="584" t="s">
        <v>492</v>
      </c>
      <c r="B83" s="606"/>
      <c r="C83" s="584" t="s">
        <v>492</v>
      </c>
      <c r="D83" s="606"/>
      <c r="E83" s="584" t="s">
        <v>492</v>
      </c>
      <c r="F83" s="606"/>
      <c r="G83" s="584" t="s">
        <v>492</v>
      </c>
      <c r="H83" s="607"/>
    </row>
    <row r="84" spans="1:8" ht="14.25" thickBot="1" x14ac:dyDescent="0.3">
      <c r="A84" s="585" t="s">
        <v>493</v>
      </c>
      <c r="B84" s="586">
        <f>SUM(B71:B83)</f>
        <v>0</v>
      </c>
      <c r="C84" s="585" t="s">
        <v>493</v>
      </c>
      <c r="D84" s="586">
        <f>SUM(D71:D83)</f>
        <v>0</v>
      </c>
      <c r="E84" s="585" t="s">
        <v>493</v>
      </c>
      <c r="F84" s="586">
        <f>SUM(F71:F83)</f>
        <v>0</v>
      </c>
      <c r="G84" s="585" t="s">
        <v>493</v>
      </c>
      <c r="H84" s="587">
        <f>SUM(H71:H83)</f>
        <v>0</v>
      </c>
    </row>
    <row r="85" spans="1:8" ht="14.25" thickBot="1" x14ac:dyDescent="0.3">
      <c r="A85" s="1435" t="s">
        <v>494</v>
      </c>
      <c r="B85" s="1436"/>
      <c r="C85" s="1436"/>
      <c r="D85" s="1436"/>
      <c r="E85" s="1436"/>
      <c r="F85" s="1436"/>
      <c r="G85" s="1437"/>
      <c r="H85" s="588">
        <f>IF((B84+D84+F84+H84)&gt;$F$3,"Demasiadas horas asignadas",(B84+D84+F84+H84))</f>
        <v>0</v>
      </c>
    </row>
    <row r="89" spans="1:8" ht="32.25" customHeight="1" x14ac:dyDescent="0.25">
      <c r="A89" s="568" t="s">
        <v>379</v>
      </c>
      <c r="B89" s="1425" t="s">
        <v>596</v>
      </c>
      <c r="C89" s="1425"/>
      <c r="D89" s="1425"/>
      <c r="E89" s="1419" t="str">
        <f>A3</f>
        <v>contratado 11</v>
      </c>
      <c r="F89" s="1420"/>
      <c r="G89" s="1426" t="s">
        <v>608</v>
      </c>
      <c r="H89" s="1427"/>
    </row>
    <row r="90" spans="1:8" ht="26.25" x14ac:dyDescent="0.25">
      <c r="A90" s="571">
        <f>H111*E11</f>
        <v>0</v>
      </c>
      <c r="B90" s="572"/>
      <c r="C90" s="572"/>
      <c r="D90" s="569" t="s">
        <v>402</v>
      </c>
      <c r="E90" s="570">
        <f>E64+1</f>
        <v>2018</v>
      </c>
      <c r="F90" s="572"/>
      <c r="G90" s="602" t="s">
        <v>609</v>
      </c>
      <c r="H90" s="603"/>
    </row>
    <row r="91" spans="1:8" ht="44.25" customHeight="1" x14ac:dyDescent="0.25">
      <c r="A91" s="574" t="s">
        <v>380</v>
      </c>
      <c r="B91" s="572"/>
      <c r="C91" s="572"/>
      <c r="D91" s="569"/>
      <c r="E91" s="570"/>
      <c r="F91" s="572"/>
      <c r="G91" s="575" t="s">
        <v>381</v>
      </c>
      <c r="H91" s="576">
        <f>'Planificación contratos'!D16</f>
        <v>23192.330885842708</v>
      </c>
    </row>
    <row r="92" spans="1:8" ht="18" x14ac:dyDescent="0.25">
      <c r="A92" s="571">
        <f>$A$40</f>
        <v>0</v>
      </c>
      <c r="B92" s="572"/>
      <c r="C92" s="572"/>
      <c r="D92" s="569"/>
      <c r="E92" s="570"/>
      <c r="F92" s="572"/>
      <c r="G92" s="577"/>
      <c r="H92" s="578"/>
    </row>
    <row r="93" spans="1:8" ht="16.5" customHeight="1" x14ac:dyDescent="0.2">
      <c r="A93" s="590" t="s">
        <v>611</v>
      </c>
      <c r="B93" s="590" t="s">
        <v>612</v>
      </c>
      <c r="C93" s="553" t="s">
        <v>611</v>
      </c>
      <c r="D93" s="553" t="s">
        <v>612</v>
      </c>
      <c r="E93" s="553" t="s">
        <v>611</v>
      </c>
      <c r="F93" s="553" t="s">
        <v>612</v>
      </c>
      <c r="G93" s="553" t="s">
        <v>611</v>
      </c>
      <c r="H93" s="553" t="s">
        <v>612</v>
      </c>
    </row>
    <row r="94" spans="1:8" ht="16.5" customHeight="1" thickBot="1" x14ac:dyDescent="0.25">
      <c r="A94" s="604"/>
      <c r="B94" s="605"/>
      <c r="C94" s="605"/>
      <c r="D94" s="605"/>
      <c r="E94" s="605"/>
      <c r="F94" s="605"/>
      <c r="G94" s="605"/>
      <c r="H94" s="605"/>
    </row>
    <row r="95" spans="1:8" ht="16.5" thickBot="1" x14ac:dyDescent="0.3">
      <c r="A95" s="1411" t="s">
        <v>474</v>
      </c>
      <c r="B95" s="1412"/>
      <c r="C95" s="1411" t="s">
        <v>475</v>
      </c>
      <c r="D95" s="1412"/>
      <c r="E95" s="1411" t="s">
        <v>476</v>
      </c>
      <c r="F95" s="1412"/>
      <c r="G95" s="1411" t="s">
        <v>477</v>
      </c>
      <c r="H95" s="1421"/>
    </row>
    <row r="96" spans="1:8" ht="13.5" customHeight="1" outlineLevel="1" thickBot="1" x14ac:dyDescent="0.25">
      <c r="A96" s="583" t="s">
        <v>478</v>
      </c>
      <c r="B96" s="583" t="s">
        <v>479</v>
      </c>
      <c r="C96" s="583" t="s">
        <v>478</v>
      </c>
      <c r="D96" s="583" t="s">
        <v>479</v>
      </c>
      <c r="E96" s="583" t="s">
        <v>478</v>
      </c>
      <c r="F96" s="583" t="s">
        <v>479</v>
      </c>
      <c r="G96" s="583" t="s">
        <v>478</v>
      </c>
      <c r="H96" s="583" t="s">
        <v>479</v>
      </c>
    </row>
    <row r="97" spans="1:8" ht="13.5" customHeight="1" outlineLevel="1" x14ac:dyDescent="0.2">
      <c r="A97" s="584" t="s">
        <v>480</v>
      </c>
      <c r="B97" s="606"/>
      <c r="C97" s="584" t="s">
        <v>480</v>
      </c>
      <c r="D97" s="606"/>
      <c r="E97" s="584" t="s">
        <v>480</v>
      </c>
      <c r="F97" s="606"/>
      <c r="G97" s="584" t="s">
        <v>480</v>
      </c>
      <c r="H97" s="607"/>
    </row>
    <row r="98" spans="1:8" ht="13.5" customHeight="1" outlineLevel="1" x14ac:dyDescent="0.2">
      <c r="A98" s="584" t="s">
        <v>481</v>
      </c>
      <c r="B98" s="606"/>
      <c r="C98" s="584" t="s">
        <v>481</v>
      </c>
      <c r="D98" s="606"/>
      <c r="E98" s="584" t="s">
        <v>481</v>
      </c>
      <c r="F98" s="606"/>
      <c r="G98" s="584" t="s">
        <v>481</v>
      </c>
      <c r="H98" s="607"/>
    </row>
    <row r="99" spans="1:8" ht="13.5" customHeight="1" outlineLevel="1" x14ac:dyDescent="0.2">
      <c r="A99" s="584" t="s">
        <v>482</v>
      </c>
      <c r="B99" s="606"/>
      <c r="C99" s="584" t="s">
        <v>482</v>
      </c>
      <c r="D99" s="606"/>
      <c r="E99" s="584" t="s">
        <v>482</v>
      </c>
      <c r="F99" s="606"/>
      <c r="G99" s="584" t="s">
        <v>482</v>
      </c>
      <c r="H99" s="607"/>
    </row>
    <row r="100" spans="1:8" ht="13.5" customHeight="1" outlineLevel="1" x14ac:dyDescent="0.2">
      <c r="A100" s="584" t="s">
        <v>483</v>
      </c>
      <c r="B100" s="606"/>
      <c r="C100" s="584" t="s">
        <v>483</v>
      </c>
      <c r="D100" s="606"/>
      <c r="E100" s="584" t="s">
        <v>483</v>
      </c>
      <c r="F100" s="606"/>
      <c r="G100" s="584" t="s">
        <v>483</v>
      </c>
      <c r="H100" s="607"/>
    </row>
    <row r="101" spans="1:8" ht="13.5" customHeight="1" outlineLevel="1" x14ac:dyDescent="0.2">
      <c r="A101" s="584" t="s">
        <v>484</v>
      </c>
      <c r="B101" s="606"/>
      <c r="C101" s="584" t="s">
        <v>484</v>
      </c>
      <c r="D101" s="606"/>
      <c r="E101" s="584" t="s">
        <v>484</v>
      </c>
      <c r="F101" s="606"/>
      <c r="G101" s="584" t="s">
        <v>484</v>
      </c>
      <c r="H101" s="607"/>
    </row>
    <row r="102" spans="1:8" ht="13.5" customHeight="1" outlineLevel="1" x14ac:dyDescent="0.2">
      <c r="A102" s="584" t="s">
        <v>485</v>
      </c>
      <c r="B102" s="606"/>
      <c r="C102" s="584" t="s">
        <v>485</v>
      </c>
      <c r="D102" s="606"/>
      <c r="E102" s="584" t="s">
        <v>485</v>
      </c>
      <c r="F102" s="606"/>
      <c r="G102" s="584" t="s">
        <v>485</v>
      </c>
      <c r="H102" s="607"/>
    </row>
    <row r="103" spans="1:8" ht="13.5" customHeight="1" outlineLevel="1" x14ac:dyDescent="0.2">
      <c r="A103" s="584" t="s">
        <v>486</v>
      </c>
      <c r="B103" s="606"/>
      <c r="C103" s="584" t="s">
        <v>486</v>
      </c>
      <c r="D103" s="606"/>
      <c r="E103" s="584" t="s">
        <v>486</v>
      </c>
      <c r="F103" s="606"/>
      <c r="G103" s="584" t="s">
        <v>486</v>
      </c>
      <c r="H103" s="607"/>
    </row>
    <row r="104" spans="1:8" ht="13.5" customHeight="1" outlineLevel="1" x14ac:dyDescent="0.2">
      <c r="A104" s="584" t="s">
        <v>487</v>
      </c>
      <c r="B104" s="606"/>
      <c r="C104" s="584" t="s">
        <v>487</v>
      </c>
      <c r="D104" s="606"/>
      <c r="E104" s="584" t="s">
        <v>487</v>
      </c>
      <c r="F104" s="606"/>
      <c r="G104" s="584" t="s">
        <v>487</v>
      </c>
      <c r="H104" s="607"/>
    </row>
    <row r="105" spans="1:8" ht="13.5" customHeight="1" outlineLevel="1" x14ac:dyDescent="0.2">
      <c r="A105" s="584" t="s">
        <v>488</v>
      </c>
      <c r="B105" s="606"/>
      <c r="C105" s="584" t="s">
        <v>488</v>
      </c>
      <c r="D105" s="606"/>
      <c r="E105" s="584" t="s">
        <v>488</v>
      </c>
      <c r="F105" s="606"/>
      <c r="G105" s="584" t="s">
        <v>488</v>
      </c>
      <c r="H105" s="607"/>
    </row>
    <row r="106" spans="1:8" ht="13.5" customHeight="1" outlineLevel="1" x14ac:dyDescent="0.2">
      <c r="A106" s="584" t="s">
        <v>489</v>
      </c>
      <c r="B106" s="606"/>
      <c r="C106" s="584" t="s">
        <v>489</v>
      </c>
      <c r="D106" s="606"/>
      <c r="E106" s="584" t="s">
        <v>489</v>
      </c>
      <c r="F106" s="606"/>
      <c r="G106" s="584" t="s">
        <v>489</v>
      </c>
      <c r="H106" s="607"/>
    </row>
    <row r="107" spans="1:8" ht="13.5" customHeight="1" outlineLevel="1" x14ac:dyDescent="0.2">
      <c r="A107" s="584" t="s">
        <v>490</v>
      </c>
      <c r="B107" s="606"/>
      <c r="C107" s="584" t="s">
        <v>490</v>
      </c>
      <c r="D107" s="606"/>
      <c r="E107" s="584" t="s">
        <v>490</v>
      </c>
      <c r="F107" s="606"/>
      <c r="G107" s="584" t="s">
        <v>490</v>
      </c>
      <c r="H107" s="607"/>
    </row>
    <row r="108" spans="1:8" ht="13.5" customHeight="1" outlineLevel="1" x14ac:dyDescent="0.2">
      <c r="A108" s="584" t="s">
        <v>491</v>
      </c>
      <c r="B108" s="606"/>
      <c r="C108" s="584" t="s">
        <v>491</v>
      </c>
      <c r="D108" s="606"/>
      <c r="E108" s="584" t="s">
        <v>491</v>
      </c>
      <c r="F108" s="606"/>
      <c r="G108" s="584" t="s">
        <v>491</v>
      </c>
      <c r="H108" s="607"/>
    </row>
    <row r="109" spans="1:8" ht="13.5" customHeight="1" outlineLevel="1" x14ac:dyDescent="0.2">
      <c r="A109" s="584" t="s">
        <v>492</v>
      </c>
      <c r="B109" s="606"/>
      <c r="C109" s="584" t="s">
        <v>492</v>
      </c>
      <c r="D109" s="606"/>
      <c r="E109" s="584" t="s">
        <v>492</v>
      </c>
      <c r="F109" s="606"/>
      <c r="G109" s="584" t="s">
        <v>492</v>
      </c>
      <c r="H109" s="607"/>
    </row>
    <row r="110" spans="1:8" ht="14.25" thickBot="1" x14ac:dyDescent="0.3">
      <c r="A110" s="585" t="s">
        <v>493</v>
      </c>
      <c r="B110" s="586">
        <f>SUM(B97:B109)</f>
        <v>0</v>
      </c>
      <c r="C110" s="585" t="s">
        <v>493</v>
      </c>
      <c r="D110" s="586">
        <f>SUM(D97:D109)</f>
        <v>0</v>
      </c>
      <c r="E110" s="585" t="s">
        <v>493</v>
      </c>
      <c r="F110" s="586">
        <f>SUM(F97:F109)</f>
        <v>0</v>
      </c>
      <c r="G110" s="585" t="s">
        <v>493</v>
      </c>
      <c r="H110" s="587">
        <f>SUM(H97:H109)</f>
        <v>0</v>
      </c>
    </row>
    <row r="111" spans="1:8" ht="14.25" thickBot="1" x14ac:dyDescent="0.3">
      <c r="A111" s="1435" t="s">
        <v>494</v>
      </c>
      <c r="B111" s="1436"/>
      <c r="C111" s="1436"/>
      <c r="D111" s="1436"/>
      <c r="E111" s="1436"/>
      <c r="F111" s="1436"/>
      <c r="G111" s="1437"/>
      <c r="H111" s="588">
        <f>IF((B110+D110+F110+H110)&gt;$F$3,"Demasiadas horas asignadas",(B110+D110+F110+H110))</f>
        <v>0</v>
      </c>
    </row>
    <row r="115" spans="1:8" ht="32.25" customHeight="1" x14ac:dyDescent="0.25">
      <c r="A115" s="568" t="s">
        <v>379</v>
      </c>
      <c r="B115" s="1425" t="s">
        <v>596</v>
      </c>
      <c r="C115" s="1425"/>
      <c r="D115" s="1425"/>
      <c r="E115" s="1419" t="str">
        <f>A3</f>
        <v>contratado 11</v>
      </c>
      <c r="F115" s="1420"/>
      <c r="G115" s="1426" t="s">
        <v>608</v>
      </c>
      <c r="H115" s="1427"/>
    </row>
    <row r="116" spans="1:8" ht="26.25" x14ac:dyDescent="0.25">
      <c r="A116" s="571">
        <f>H137*E11</f>
        <v>0</v>
      </c>
      <c r="B116" s="572"/>
      <c r="C116" s="572"/>
      <c r="D116" s="569" t="s">
        <v>402</v>
      </c>
      <c r="E116" s="570">
        <f>E90+1</f>
        <v>2019</v>
      </c>
      <c r="F116" s="570"/>
      <c r="G116" s="602" t="s">
        <v>609</v>
      </c>
      <c r="H116" s="603"/>
    </row>
    <row r="117" spans="1:8" ht="44.25" customHeight="1" x14ac:dyDescent="0.25">
      <c r="A117" s="574" t="s">
        <v>380</v>
      </c>
      <c r="B117" s="572"/>
      <c r="C117" s="572"/>
      <c r="D117" s="569"/>
      <c r="E117" s="570"/>
      <c r="F117" s="570"/>
      <c r="G117" s="575" t="s">
        <v>381</v>
      </c>
      <c r="H117" s="576">
        <f>'Planificación contratos'!D17</f>
        <v>20923.107847790277</v>
      </c>
    </row>
    <row r="118" spans="1:8" ht="18" x14ac:dyDescent="0.25">
      <c r="A118" s="571">
        <f>$A$40</f>
        <v>0</v>
      </c>
      <c r="B118" s="572"/>
      <c r="C118" s="572"/>
      <c r="D118" s="569"/>
      <c r="E118" s="570"/>
      <c r="F118" s="570"/>
      <c r="G118" s="577"/>
      <c r="H118" s="578"/>
    </row>
    <row r="119" spans="1:8" ht="16.5" customHeight="1" x14ac:dyDescent="0.2">
      <c r="A119" s="590" t="s">
        <v>611</v>
      </c>
      <c r="B119" s="590" t="s">
        <v>612</v>
      </c>
      <c r="C119" s="553" t="s">
        <v>611</v>
      </c>
      <c r="D119" s="553" t="s">
        <v>612</v>
      </c>
      <c r="E119" s="553" t="s">
        <v>611</v>
      </c>
      <c r="F119" s="553" t="s">
        <v>612</v>
      </c>
      <c r="G119" s="553" t="s">
        <v>611</v>
      </c>
      <c r="H119" s="553" t="s">
        <v>612</v>
      </c>
    </row>
    <row r="120" spans="1:8" ht="16.5" customHeight="1" thickBot="1" x14ac:dyDescent="0.25">
      <c r="A120" s="604"/>
      <c r="B120" s="605"/>
      <c r="C120" s="605"/>
      <c r="D120" s="605"/>
      <c r="E120" s="605"/>
      <c r="F120" s="605"/>
      <c r="G120" s="605"/>
      <c r="H120" s="605"/>
    </row>
    <row r="121" spans="1:8" ht="16.5" thickBot="1" x14ac:dyDescent="0.3">
      <c r="A121" s="1411" t="s">
        <v>474</v>
      </c>
      <c r="B121" s="1412"/>
      <c r="C121" s="1411" t="s">
        <v>475</v>
      </c>
      <c r="D121" s="1412"/>
      <c r="E121" s="1411" t="s">
        <v>476</v>
      </c>
      <c r="F121" s="1412"/>
      <c r="G121" s="1411" t="s">
        <v>477</v>
      </c>
      <c r="H121" s="1421"/>
    </row>
    <row r="122" spans="1:8" ht="13.5" outlineLevel="1" thickBot="1" x14ac:dyDescent="0.25">
      <c r="A122" s="583" t="s">
        <v>478</v>
      </c>
      <c r="B122" s="583" t="s">
        <v>479</v>
      </c>
      <c r="C122" s="583" t="s">
        <v>478</v>
      </c>
      <c r="D122" s="583" t="s">
        <v>479</v>
      </c>
      <c r="E122" s="583" t="s">
        <v>478</v>
      </c>
      <c r="F122" s="583" t="s">
        <v>479</v>
      </c>
      <c r="G122" s="583" t="s">
        <v>478</v>
      </c>
      <c r="H122" s="583" t="s">
        <v>479</v>
      </c>
    </row>
    <row r="123" spans="1:8" ht="13.5" outlineLevel="1" x14ac:dyDescent="0.2">
      <c r="A123" s="584" t="s">
        <v>480</v>
      </c>
      <c r="B123" s="606"/>
      <c r="C123" s="584" t="s">
        <v>480</v>
      </c>
      <c r="D123" s="606"/>
      <c r="E123" s="584" t="s">
        <v>480</v>
      </c>
      <c r="F123" s="606"/>
      <c r="G123" s="584" t="s">
        <v>480</v>
      </c>
      <c r="H123" s="607"/>
    </row>
    <row r="124" spans="1:8" ht="13.5" outlineLevel="1" x14ac:dyDescent="0.2">
      <c r="A124" s="584" t="s">
        <v>481</v>
      </c>
      <c r="B124" s="606"/>
      <c r="C124" s="584" t="s">
        <v>481</v>
      </c>
      <c r="D124" s="606"/>
      <c r="E124" s="584" t="s">
        <v>481</v>
      </c>
      <c r="F124" s="606"/>
      <c r="G124" s="584" t="s">
        <v>481</v>
      </c>
      <c r="H124" s="607"/>
    </row>
    <row r="125" spans="1:8" ht="13.5" outlineLevel="1" x14ac:dyDescent="0.2">
      <c r="A125" s="584" t="s">
        <v>482</v>
      </c>
      <c r="B125" s="606"/>
      <c r="C125" s="584" t="s">
        <v>482</v>
      </c>
      <c r="D125" s="606"/>
      <c r="E125" s="584" t="s">
        <v>482</v>
      </c>
      <c r="F125" s="606"/>
      <c r="G125" s="584" t="s">
        <v>482</v>
      </c>
      <c r="H125" s="607"/>
    </row>
    <row r="126" spans="1:8" ht="13.5" outlineLevel="1" x14ac:dyDescent="0.2">
      <c r="A126" s="584" t="s">
        <v>483</v>
      </c>
      <c r="B126" s="606"/>
      <c r="C126" s="584" t="s">
        <v>483</v>
      </c>
      <c r="D126" s="606"/>
      <c r="E126" s="584" t="s">
        <v>483</v>
      </c>
      <c r="F126" s="606"/>
      <c r="G126" s="584" t="s">
        <v>483</v>
      </c>
      <c r="H126" s="607"/>
    </row>
    <row r="127" spans="1:8" ht="13.5" outlineLevel="1" x14ac:dyDescent="0.2">
      <c r="A127" s="584" t="s">
        <v>484</v>
      </c>
      <c r="B127" s="606"/>
      <c r="C127" s="584" t="s">
        <v>484</v>
      </c>
      <c r="D127" s="606"/>
      <c r="E127" s="584" t="s">
        <v>484</v>
      </c>
      <c r="F127" s="606"/>
      <c r="G127" s="584" t="s">
        <v>484</v>
      </c>
      <c r="H127" s="607"/>
    </row>
    <row r="128" spans="1:8" ht="13.5" outlineLevel="1" x14ac:dyDescent="0.2">
      <c r="A128" s="584" t="s">
        <v>485</v>
      </c>
      <c r="B128" s="606"/>
      <c r="C128" s="584" t="s">
        <v>485</v>
      </c>
      <c r="D128" s="606"/>
      <c r="E128" s="584" t="s">
        <v>485</v>
      </c>
      <c r="F128" s="606"/>
      <c r="G128" s="584" t="s">
        <v>485</v>
      </c>
      <c r="H128" s="607"/>
    </row>
    <row r="129" spans="1:8" ht="13.5" outlineLevel="1" x14ac:dyDescent="0.2">
      <c r="A129" s="584" t="s">
        <v>486</v>
      </c>
      <c r="B129" s="606"/>
      <c r="C129" s="584" t="s">
        <v>486</v>
      </c>
      <c r="D129" s="606"/>
      <c r="E129" s="584" t="s">
        <v>486</v>
      </c>
      <c r="F129" s="606"/>
      <c r="G129" s="584" t="s">
        <v>486</v>
      </c>
      <c r="H129" s="607"/>
    </row>
    <row r="130" spans="1:8" ht="13.5" outlineLevel="1" x14ac:dyDescent="0.2">
      <c r="A130" s="584" t="s">
        <v>487</v>
      </c>
      <c r="B130" s="606"/>
      <c r="C130" s="584" t="s">
        <v>487</v>
      </c>
      <c r="D130" s="606"/>
      <c r="E130" s="584" t="s">
        <v>487</v>
      </c>
      <c r="F130" s="606"/>
      <c r="G130" s="584" t="s">
        <v>487</v>
      </c>
      <c r="H130" s="607"/>
    </row>
    <row r="131" spans="1:8" ht="13.5" outlineLevel="1" x14ac:dyDescent="0.2">
      <c r="A131" s="584" t="s">
        <v>488</v>
      </c>
      <c r="B131" s="606"/>
      <c r="C131" s="584" t="s">
        <v>488</v>
      </c>
      <c r="D131" s="606"/>
      <c r="E131" s="584" t="s">
        <v>488</v>
      </c>
      <c r="F131" s="606"/>
      <c r="G131" s="584" t="s">
        <v>488</v>
      </c>
      <c r="H131" s="607"/>
    </row>
    <row r="132" spans="1:8" ht="13.5" outlineLevel="1" x14ac:dyDescent="0.2">
      <c r="A132" s="584" t="s">
        <v>489</v>
      </c>
      <c r="B132" s="606"/>
      <c r="C132" s="584" t="s">
        <v>489</v>
      </c>
      <c r="D132" s="606"/>
      <c r="E132" s="584" t="s">
        <v>489</v>
      </c>
      <c r="F132" s="606"/>
      <c r="G132" s="584" t="s">
        <v>489</v>
      </c>
      <c r="H132" s="607"/>
    </row>
    <row r="133" spans="1:8" ht="13.5" outlineLevel="1" x14ac:dyDescent="0.2">
      <c r="A133" s="584" t="s">
        <v>490</v>
      </c>
      <c r="B133" s="606"/>
      <c r="C133" s="584" t="s">
        <v>490</v>
      </c>
      <c r="D133" s="606"/>
      <c r="E133" s="584" t="s">
        <v>490</v>
      </c>
      <c r="F133" s="606"/>
      <c r="G133" s="584" t="s">
        <v>490</v>
      </c>
      <c r="H133" s="607"/>
    </row>
    <row r="134" spans="1:8" ht="13.5" outlineLevel="1" x14ac:dyDescent="0.2">
      <c r="A134" s="584" t="s">
        <v>491</v>
      </c>
      <c r="B134" s="606"/>
      <c r="C134" s="584" t="s">
        <v>491</v>
      </c>
      <c r="D134" s="606"/>
      <c r="E134" s="584" t="s">
        <v>491</v>
      </c>
      <c r="F134" s="606"/>
      <c r="G134" s="584" t="s">
        <v>491</v>
      </c>
      <c r="H134" s="607"/>
    </row>
    <row r="135" spans="1:8" ht="13.5" outlineLevel="1" x14ac:dyDescent="0.2">
      <c r="A135" s="584" t="s">
        <v>492</v>
      </c>
      <c r="B135" s="606"/>
      <c r="C135" s="584" t="s">
        <v>492</v>
      </c>
      <c r="D135" s="606"/>
      <c r="E135" s="584" t="s">
        <v>492</v>
      </c>
      <c r="F135" s="606"/>
      <c r="G135" s="584" t="s">
        <v>492</v>
      </c>
      <c r="H135" s="607"/>
    </row>
    <row r="136" spans="1:8" ht="14.25" thickBot="1" x14ac:dyDescent="0.3">
      <c r="A136" s="585" t="s">
        <v>493</v>
      </c>
      <c r="B136" s="586">
        <f>SUM(B123:B135)</f>
        <v>0</v>
      </c>
      <c r="C136" s="585" t="s">
        <v>493</v>
      </c>
      <c r="D136" s="586">
        <f>SUM(D123:D135)</f>
        <v>0</v>
      </c>
      <c r="E136" s="585" t="s">
        <v>493</v>
      </c>
      <c r="F136" s="586">
        <f>SUM(F123:F135)</f>
        <v>0</v>
      </c>
      <c r="G136" s="585" t="s">
        <v>493</v>
      </c>
      <c r="H136" s="587">
        <f>SUM(H123:H135)</f>
        <v>0</v>
      </c>
    </row>
    <row r="137" spans="1:8" ht="14.25" thickBot="1" x14ac:dyDescent="0.3">
      <c r="A137" s="1435" t="s">
        <v>494</v>
      </c>
      <c r="B137" s="1436"/>
      <c r="C137" s="1436"/>
      <c r="D137" s="1436"/>
      <c r="E137" s="1436"/>
      <c r="F137" s="1436"/>
      <c r="G137" s="1437"/>
      <c r="H137" s="588">
        <f>IF((B136+D136+F136+H136)&gt;$F$3,"Demasiadas horas asignadas",(B136+D136+F136+H136))</f>
        <v>0</v>
      </c>
    </row>
    <row r="138" spans="1:8" ht="13.5" x14ac:dyDescent="0.25">
      <c r="A138" s="591"/>
      <c r="B138" s="591"/>
      <c r="C138" s="591"/>
      <c r="D138" s="591"/>
      <c r="E138" s="591"/>
      <c r="F138" s="591"/>
      <c r="G138" s="591"/>
      <c r="H138" s="592"/>
    </row>
    <row r="139" spans="1:8" ht="13.5" x14ac:dyDescent="0.25">
      <c r="A139" s="591"/>
      <c r="B139" s="591"/>
      <c r="C139" s="591"/>
      <c r="D139" s="591"/>
      <c r="E139" s="591"/>
      <c r="F139" s="591"/>
      <c r="G139" s="591"/>
      <c r="H139" s="592"/>
    </row>
    <row r="140" spans="1:8" ht="13.5" x14ac:dyDescent="0.25">
      <c r="A140" s="591"/>
      <c r="B140" s="591"/>
      <c r="C140" s="591"/>
      <c r="D140" s="591"/>
      <c r="E140" s="591"/>
      <c r="F140" s="591"/>
      <c r="G140" s="591"/>
      <c r="H140" s="592"/>
    </row>
    <row r="143" spans="1:8" ht="18" x14ac:dyDescent="0.25">
      <c r="B143" s="1425" t="s">
        <v>598</v>
      </c>
      <c r="C143" s="1425"/>
      <c r="D143" s="1425"/>
      <c r="E143" s="1431" t="str">
        <f>A3</f>
        <v>contratado 11</v>
      </c>
      <c r="F143" s="1431"/>
    </row>
    <row r="144" spans="1:8" ht="13.5" thickBot="1" x14ac:dyDescent="0.25">
      <c r="F144" s="567"/>
    </row>
    <row r="145" spans="1:7" ht="16.5" customHeight="1" thickBot="1" x14ac:dyDescent="0.25">
      <c r="A145" s="1438" t="s">
        <v>519</v>
      </c>
      <c r="B145" s="1439"/>
      <c r="C145" s="1439"/>
      <c r="D145" s="1439"/>
      <c r="E145" s="1439"/>
      <c r="F145" s="1439"/>
      <c r="G145" s="1440"/>
    </row>
    <row r="146" spans="1:7" ht="26.25" customHeight="1" outlineLevel="1" thickBot="1" x14ac:dyDescent="0.25">
      <c r="A146" s="1416" t="s">
        <v>496</v>
      </c>
      <c r="B146" s="1417"/>
      <c r="C146" s="1417"/>
      <c r="D146" s="1417"/>
      <c r="E146" s="1418"/>
      <c r="F146" s="593" t="s">
        <v>497</v>
      </c>
      <c r="G146" s="594" t="s">
        <v>495</v>
      </c>
    </row>
    <row r="147" spans="1:7" outlineLevel="1" x14ac:dyDescent="0.2">
      <c r="A147" s="1402"/>
      <c r="B147" s="1403"/>
      <c r="C147" s="1403"/>
      <c r="D147" s="1403"/>
      <c r="E147" s="1404"/>
      <c r="F147" s="608"/>
      <c r="G147" s="595">
        <f>$D$8-F147</f>
        <v>2944.027397260274</v>
      </c>
    </row>
    <row r="148" spans="1:7" outlineLevel="1" x14ac:dyDescent="0.2">
      <c r="A148" s="1413"/>
      <c r="B148" s="1414"/>
      <c r="C148" s="1414"/>
      <c r="D148" s="1414"/>
      <c r="E148" s="1415"/>
      <c r="F148" s="609"/>
      <c r="G148" s="596">
        <f t="shared" ref="G148:G153" si="0">IF(F148&gt;0,(G147-F148), )</f>
        <v>0</v>
      </c>
    </row>
    <row r="149" spans="1:7" outlineLevel="1" x14ac:dyDescent="0.2">
      <c r="A149" s="1413"/>
      <c r="B149" s="1414"/>
      <c r="C149" s="1414"/>
      <c r="D149" s="1414"/>
      <c r="E149" s="1415"/>
      <c r="F149" s="610"/>
      <c r="G149" s="596">
        <f t="shared" si="0"/>
        <v>0</v>
      </c>
    </row>
    <row r="150" spans="1:7" outlineLevel="1" x14ac:dyDescent="0.2">
      <c r="A150" s="1405"/>
      <c r="B150" s="1406"/>
      <c r="C150" s="1406"/>
      <c r="D150" s="1406"/>
      <c r="E150" s="1407"/>
      <c r="F150" s="611"/>
      <c r="G150" s="596">
        <f t="shared" si="0"/>
        <v>0</v>
      </c>
    </row>
    <row r="151" spans="1:7" outlineLevel="1" x14ac:dyDescent="0.2">
      <c r="A151" s="1405"/>
      <c r="B151" s="1406"/>
      <c r="C151" s="1406"/>
      <c r="D151" s="1406"/>
      <c r="E151" s="1407"/>
      <c r="F151" s="612"/>
      <c r="G151" s="596">
        <f t="shared" si="0"/>
        <v>0</v>
      </c>
    </row>
    <row r="152" spans="1:7" outlineLevel="1" x14ac:dyDescent="0.2">
      <c r="A152" s="1432"/>
      <c r="B152" s="1433"/>
      <c r="C152" s="1433"/>
      <c r="D152" s="1433"/>
      <c r="E152" s="1434"/>
      <c r="F152" s="612"/>
      <c r="G152" s="596">
        <f t="shared" si="0"/>
        <v>0</v>
      </c>
    </row>
    <row r="153" spans="1:7" ht="13.5" outlineLevel="1" thickBot="1" x14ac:dyDescent="0.25">
      <c r="A153" s="1428"/>
      <c r="B153" s="1429"/>
      <c r="C153" s="1429"/>
      <c r="D153" s="1429"/>
      <c r="E153" s="1430"/>
      <c r="F153" s="613"/>
      <c r="G153" s="597">
        <f t="shared" si="0"/>
        <v>0</v>
      </c>
    </row>
    <row r="155" spans="1:7" ht="20.25" x14ac:dyDescent="0.3">
      <c r="G155" s="598">
        <f>D8-(SUM(F147:F153))</f>
        <v>2944.027397260274</v>
      </c>
    </row>
  </sheetData>
  <sheetProtection selectLockedCells="1"/>
  <mergeCells count="77">
    <mergeCell ref="A150:E150"/>
    <mergeCell ref="A151:E151"/>
    <mergeCell ref="A152:E152"/>
    <mergeCell ref="A153:E153"/>
    <mergeCell ref="A146:E146"/>
    <mergeCell ref="A147:E147"/>
    <mergeCell ref="A148:E148"/>
    <mergeCell ref="A149:E149"/>
    <mergeCell ref="A137:G137"/>
    <mergeCell ref="B143:D143"/>
    <mergeCell ref="E143:F143"/>
    <mergeCell ref="A145:G145"/>
    <mergeCell ref="A121:B121"/>
    <mergeCell ref="C121:D121"/>
    <mergeCell ref="E121:F121"/>
    <mergeCell ref="G121:H121"/>
    <mergeCell ref="A111:G111"/>
    <mergeCell ref="B115:D115"/>
    <mergeCell ref="E115:F115"/>
    <mergeCell ref="G115:H115"/>
    <mergeCell ref="A95:B95"/>
    <mergeCell ref="C95:D95"/>
    <mergeCell ref="E95:F95"/>
    <mergeCell ref="G95:H95"/>
    <mergeCell ref="A85:G85"/>
    <mergeCell ref="B89:D89"/>
    <mergeCell ref="E89:F89"/>
    <mergeCell ref="G89:H89"/>
    <mergeCell ref="A69:B69"/>
    <mergeCell ref="C69:D69"/>
    <mergeCell ref="E69:F69"/>
    <mergeCell ref="G69:H69"/>
    <mergeCell ref="A59:G59"/>
    <mergeCell ref="B63:D63"/>
    <mergeCell ref="E63:F63"/>
    <mergeCell ref="G63:H63"/>
    <mergeCell ref="G37:H37"/>
    <mergeCell ref="A43:B43"/>
    <mergeCell ref="C43:D43"/>
    <mergeCell ref="E43:F43"/>
    <mergeCell ref="G43:H43"/>
    <mergeCell ref="B35:E35"/>
    <mergeCell ref="B37:D37"/>
    <mergeCell ref="E37:F37"/>
    <mergeCell ref="A19:B19"/>
    <mergeCell ref="A20:B20"/>
    <mergeCell ref="A21:B21"/>
    <mergeCell ref="A22:B22"/>
    <mergeCell ref="A27:A29"/>
    <mergeCell ref="B27:B29"/>
    <mergeCell ref="D6:E6"/>
    <mergeCell ref="A8:A10"/>
    <mergeCell ref="B8:B10"/>
    <mergeCell ref="G9:H9"/>
    <mergeCell ref="A23:B23"/>
    <mergeCell ref="C17:H17"/>
    <mergeCell ref="G13:H13"/>
    <mergeCell ref="A18:B18"/>
    <mergeCell ref="C18:F18"/>
    <mergeCell ref="G18:H18"/>
    <mergeCell ref="A1:H1"/>
    <mergeCell ref="A2:B2"/>
    <mergeCell ref="A3:B3"/>
    <mergeCell ref="D5:E5"/>
    <mergeCell ref="G5:H5"/>
    <mergeCell ref="K28:K29"/>
    <mergeCell ref="L28:L29"/>
    <mergeCell ref="C27:C29"/>
    <mergeCell ref="D27:D29"/>
    <mergeCell ref="E27:E29"/>
    <mergeCell ref="F27:I27"/>
    <mergeCell ref="J27:L27"/>
    <mergeCell ref="F28:F29"/>
    <mergeCell ref="G28:G29"/>
    <mergeCell ref="H28:H29"/>
    <mergeCell ref="I28:I29"/>
    <mergeCell ref="J28:J29"/>
  </mergeCells>
  <phoneticPr fontId="3" type="noConversion"/>
  <conditionalFormatting sqref="G155">
    <cfRule type="cellIs" dxfId="2" priority="3" stopIfTrue="1" operator="greaterThan">
      <formula>0</formula>
    </cfRule>
  </conditionalFormatting>
  <conditionalFormatting sqref="G147:G153">
    <cfRule type="cellIs" dxfId="1" priority="4" stopIfTrue="1" operator="equal">
      <formula>0</formula>
    </cfRule>
  </conditionalFormatting>
  <conditionalFormatting sqref="H8">
    <cfRule type="cellIs" dxfId="0" priority="1" stopIfTrue="1" operator="lessThan">
      <formula>0</formula>
    </cfRule>
    <cfRule type="cellIs" priority="2" stopIfTrue="1" operator="lessThan">
      <formula>0</formula>
    </cfRule>
  </conditionalFormatting>
  <dataValidations count="9">
    <dataValidation type="list" allowBlank="1" showInputMessage="1" showErrorMessage="1" sqref="D6:E6">
      <formula1>"CONTRATO,BECA"</formula1>
    </dataValidation>
    <dataValidation type="list" allowBlank="1" showInputMessage="1" showErrorMessage="1" sqref="E14">
      <formula1>"Propio,Externo"</formula1>
    </dataValidation>
    <dataValidation type="whole" operator="greaterThan" allowBlank="1" showErrorMessage="1" errorTitle="NÚMERO DE HORAS" error="Esta casilla sólo admite números enteros mayores que cero. " promptTitle="Horas imputadas por tarea" prompt="Señale el número de horas totales que se imputan al proyecto para esta tarea y para la persona que se declara." sqref="F147:F153">
      <formula1>0</formula1>
    </dataValidation>
    <dataValidation type="list" allowBlank="1" showInputMessage="1" showErrorMessage="1" sqref="G37:H37 G63:H63 G89:H89 G115:H115">
      <formula1>"PLANIFICACIÓN INICIAL,MODIFICACION 1,MODIFICACIÓN 2,MODIFICACIÓN 3"</formula1>
    </dataValidation>
    <dataValidation type="list" allowBlank="1" showErrorMessage="1" errorTitle="Escoja una tarea de la lista" error="Si la lista de tareas o su carga horaria han cambiado, por favor, comuníquelo a la OTRI-UCM en el 6472." promptTitle="Asignación de tareas" prompt="Declare la tarea de investigación en la que ha participado la persona cuyas horas se declaran. Sólo puede escoger entre las tareas del listado, que coinciden con las declaradas en la solicitud." sqref="A147:E153">
      <formula1>TAREAS</formula1>
    </dataValidation>
    <dataValidation type="list" showInputMessage="1" showErrorMessage="1" sqref="D3">
      <formula1>CATPROF</formula1>
    </dataValidation>
    <dataValidation type="date" operator="lessThanOrEqual" allowBlank="1" showInputMessage="1" showErrorMessage="1" errorTitle="ERROR EN FECHA" error="La fecha de finalización del último trimestre presupuestado no puede superar la del final del proyecto. " sqref="H120">
      <formula1>B14</formula1>
    </dataValidation>
    <dataValidation type="date" operator="greaterThan" allowBlank="1" showInputMessage="1" showErrorMessage="1" errorTitle="ERROR EN FECHA" error="Debe introducir un valor posterior a fecha fin del último trimestre presupuestado_x000a_" sqref="A120 A68 A94">
      <formula1>H42</formula1>
    </dataValidation>
    <dataValidation type="date" operator="greaterThanOrEqual" allowBlank="1" showInputMessage="1" showErrorMessage="1" errorTitle="ERROR EN FECHA " error="Debe introducir una fecha que sea igual o posterior a la fecha de inicio del proyecto" sqref="A42">
      <formula1>B13</formula1>
    </dataValidation>
  </dataValidations>
  <hyperlinks>
    <hyperlink ref="A18:B18" location="'Planificación contratos'!A1" display="Volver a planificación de contratos"/>
  </hyperlinks>
  <pageMargins left="0.75" right="0.75" top="1" bottom="1" header="0" footer="0"/>
  <headerFooter alignWithMargins="0"/>
  <drawing r:id="rId1"/>
  <legacy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honeticPr fontId="3" type="noConversion"/>
  <pageMargins left="0.75" right="0.75" top="1" bottom="1" header="0" footer="0"/>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2.75" x14ac:dyDescent="0.2"/>
  <sheetData/>
  <phoneticPr fontId="3" type="noConversion"/>
  <pageMargins left="0.75" right="0.75" top="1" bottom="1" header="0" footer="0"/>
  <pageSetup paperSize="9" orientation="portrait"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indexed="10"/>
  </sheetPr>
  <dimension ref="A1:I22"/>
  <sheetViews>
    <sheetView workbookViewId="0">
      <selection activeCell="A22" sqref="A22"/>
    </sheetView>
  </sheetViews>
  <sheetFormatPr baseColWidth="10" defaultRowHeight="12.75" x14ac:dyDescent="0.2"/>
  <cols>
    <col min="1" max="1" width="30.140625" bestFit="1" customWidth="1"/>
  </cols>
  <sheetData>
    <row r="1" spans="1:9" x14ac:dyDescent="0.2">
      <c r="B1" t="s">
        <v>446</v>
      </c>
    </row>
    <row r="2" spans="1:9" x14ac:dyDescent="0.2">
      <c r="B2" t="s">
        <v>449</v>
      </c>
    </row>
    <row r="3" spans="1:9" x14ac:dyDescent="0.2">
      <c r="B3" s="169" t="s">
        <v>263</v>
      </c>
      <c r="C3" s="169" t="s">
        <v>457</v>
      </c>
      <c r="D3" s="169" t="s">
        <v>263</v>
      </c>
      <c r="E3" s="169" t="s">
        <v>457</v>
      </c>
      <c r="F3" s="169" t="s">
        <v>263</v>
      </c>
      <c r="G3" s="169" t="s">
        <v>457</v>
      </c>
      <c r="H3" s="169" t="s">
        <v>263</v>
      </c>
      <c r="I3" s="169" t="s">
        <v>457</v>
      </c>
    </row>
    <row r="4" spans="1:9" x14ac:dyDescent="0.2">
      <c r="B4" s="169"/>
      <c r="C4" s="169"/>
      <c r="D4" s="169"/>
      <c r="E4" s="169"/>
      <c r="F4" s="169"/>
      <c r="G4" s="169"/>
      <c r="H4" s="169"/>
      <c r="I4" s="169"/>
    </row>
    <row r="5" spans="1:9" x14ac:dyDescent="0.2">
      <c r="A5" t="s">
        <v>458</v>
      </c>
    </row>
    <row r="6" spans="1:9" x14ac:dyDescent="0.2">
      <c r="A6" t="s">
        <v>447</v>
      </c>
    </row>
    <row r="7" spans="1:9" x14ac:dyDescent="0.2">
      <c r="A7" t="s">
        <v>448</v>
      </c>
    </row>
    <row r="9" spans="1:9" x14ac:dyDescent="0.2">
      <c r="B9" t="s">
        <v>450</v>
      </c>
    </row>
    <row r="10" spans="1:9" x14ac:dyDescent="0.2">
      <c r="B10" s="169" t="s">
        <v>263</v>
      </c>
      <c r="C10" s="169" t="s">
        <v>457</v>
      </c>
      <c r="D10" s="169" t="s">
        <v>263</v>
      </c>
      <c r="E10" s="169" t="s">
        <v>457</v>
      </c>
      <c r="F10" s="169" t="s">
        <v>263</v>
      </c>
      <c r="G10" s="169" t="s">
        <v>457</v>
      </c>
      <c r="H10" s="169" t="s">
        <v>263</v>
      </c>
      <c r="I10" s="169" t="s">
        <v>457</v>
      </c>
    </row>
    <row r="11" spans="1:9" x14ac:dyDescent="0.2">
      <c r="B11" s="169"/>
      <c r="C11" s="169"/>
      <c r="D11" s="169"/>
      <c r="E11" s="169"/>
      <c r="F11" s="169"/>
      <c r="G11" s="169"/>
      <c r="H11" s="169"/>
      <c r="I11" s="169"/>
    </row>
    <row r="12" spans="1:9" x14ac:dyDescent="0.2">
      <c r="A12" t="s">
        <v>451</v>
      </c>
    </row>
    <row r="13" spans="1:9" x14ac:dyDescent="0.2">
      <c r="A13" t="s">
        <v>452</v>
      </c>
    </row>
    <row r="14" spans="1:9" x14ac:dyDescent="0.2">
      <c r="A14" t="s">
        <v>453</v>
      </c>
    </row>
    <row r="15" spans="1:9" x14ac:dyDescent="0.2">
      <c r="A15" t="s">
        <v>454</v>
      </c>
    </row>
    <row r="16" spans="1:9" x14ac:dyDescent="0.2">
      <c r="A16" t="s">
        <v>455</v>
      </c>
    </row>
    <row r="22" spans="1:1" x14ac:dyDescent="0.2">
      <c r="A22" t="s">
        <v>456</v>
      </c>
    </row>
  </sheetData>
  <phoneticPr fontId="3" type="noConversion"/>
  <pageMargins left="0.75" right="0.75" top="1" bottom="1"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6"/>
  <sheetViews>
    <sheetView topLeftCell="A28" workbookViewId="0">
      <selection activeCell="A82" sqref="A82:I82"/>
    </sheetView>
  </sheetViews>
  <sheetFormatPr baseColWidth="10" defaultRowHeight="12.75" x14ac:dyDescent="0.2"/>
  <cols>
    <col min="3" max="3" width="4.140625" customWidth="1"/>
    <col min="4" max="4" width="6.28515625" customWidth="1"/>
    <col min="5" max="5" width="6.7109375" customWidth="1"/>
    <col min="6" max="6" width="2.7109375" customWidth="1"/>
    <col min="7" max="7" width="13.7109375" customWidth="1"/>
    <col min="9" max="9" width="45.5703125" customWidth="1"/>
  </cols>
  <sheetData>
    <row r="1" spans="1:12" ht="12.75" customHeight="1" x14ac:dyDescent="0.2">
      <c r="A1" s="1280" t="s">
        <v>825</v>
      </c>
      <c r="B1" s="1280"/>
      <c r="C1" s="1280"/>
      <c r="D1" s="1280"/>
      <c r="E1" s="1280"/>
      <c r="F1" s="1280"/>
      <c r="G1" s="1280"/>
      <c r="H1" s="1280"/>
      <c r="I1" s="1280"/>
      <c r="J1" s="777"/>
      <c r="K1" s="777"/>
      <c r="L1" s="777"/>
    </row>
    <row r="2" spans="1:12" ht="12.75" customHeight="1" x14ac:dyDescent="0.2">
      <c r="A2" s="1280"/>
      <c r="B2" s="1280"/>
      <c r="C2" s="1280"/>
      <c r="D2" s="1280"/>
      <c r="E2" s="1280"/>
      <c r="F2" s="1280"/>
      <c r="G2" s="1280"/>
      <c r="H2" s="1280"/>
      <c r="I2" s="1280"/>
      <c r="J2" s="777"/>
      <c r="K2" s="777"/>
      <c r="L2" s="777"/>
    </row>
    <row r="3" spans="1:12" ht="12.75" customHeight="1" x14ac:dyDescent="0.2">
      <c r="A3" s="1280"/>
      <c r="B3" s="1280"/>
      <c r="C3" s="1280"/>
      <c r="D3" s="1280"/>
      <c r="E3" s="1280"/>
      <c r="F3" s="1280"/>
      <c r="G3" s="1280"/>
      <c r="H3" s="1280"/>
      <c r="I3" s="1280"/>
      <c r="J3" s="777"/>
      <c r="K3" s="777"/>
      <c r="L3" s="777"/>
    </row>
    <row r="4" spans="1:12" ht="12.75" customHeight="1" x14ac:dyDescent="0.2">
      <c r="A4" s="1280"/>
      <c r="B4" s="1280"/>
      <c r="C4" s="1280"/>
      <c r="D4" s="1280"/>
      <c r="E4" s="1280"/>
      <c r="F4" s="1280"/>
      <c r="G4" s="1280"/>
      <c r="H4" s="1280"/>
      <c r="I4" s="1280"/>
      <c r="J4" s="777"/>
      <c r="K4" s="777"/>
      <c r="L4" s="777"/>
    </row>
    <row r="5" spans="1:12" ht="12.75" customHeight="1" x14ac:dyDescent="0.2">
      <c r="A5" s="1280"/>
      <c r="B5" s="1280"/>
      <c r="C5" s="1280"/>
      <c r="D5" s="1280"/>
      <c r="E5" s="1280"/>
      <c r="F5" s="1280"/>
      <c r="G5" s="1280"/>
      <c r="H5" s="1280"/>
      <c r="I5" s="1280"/>
      <c r="J5" s="777"/>
      <c r="K5" s="777"/>
      <c r="L5" s="777"/>
    </row>
    <row r="6" spans="1:12" ht="12.75" customHeight="1" x14ac:dyDescent="0.2">
      <c r="A6" s="1281" t="s">
        <v>823</v>
      </c>
      <c r="B6" s="1281"/>
      <c r="C6" s="1281"/>
      <c r="D6" s="1281"/>
      <c r="E6" s="1281"/>
      <c r="F6" s="1281"/>
      <c r="G6" s="1281"/>
      <c r="H6" s="1281"/>
      <c r="I6" s="1281"/>
      <c r="J6" s="778"/>
      <c r="K6" s="778"/>
      <c r="L6" s="778"/>
    </row>
    <row r="7" spans="1:12" ht="10.9" customHeight="1" x14ac:dyDescent="0.2">
      <c r="A7" s="1281"/>
      <c r="B7" s="1281"/>
      <c r="C7" s="1281"/>
      <c r="D7" s="1281"/>
      <c r="E7" s="1281"/>
      <c r="F7" s="1281"/>
      <c r="G7" s="1281"/>
      <c r="H7" s="1281"/>
      <c r="I7" s="1281"/>
      <c r="J7" s="778"/>
      <c r="K7" s="778"/>
      <c r="L7" s="778"/>
    </row>
    <row r="8" spans="1:12" ht="12.75" hidden="1" customHeight="1" x14ac:dyDescent="0.2">
      <c r="A8" s="778"/>
      <c r="B8" s="778"/>
      <c r="C8" s="778"/>
      <c r="D8" s="778"/>
      <c r="E8" s="778"/>
      <c r="F8" s="778"/>
      <c r="G8" s="778"/>
      <c r="H8" s="778"/>
      <c r="I8" s="778"/>
      <c r="J8" s="778"/>
      <c r="K8" s="778"/>
      <c r="L8" s="778"/>
    </row>
    <row r="9" spans="1:12" ht="89.45" customHeight="1" thickBot="1" x14ac:dyDescent="0.25">
      <c r="A9" s="1282" t="s">
        <v>826</v>
      </c>
      <c r="B9" s="1282"/>
      <c r="C9" s="1282"/>
      <c r="D9" s="1282"/>
      <c r="E9" s="1282"/>
      <c r="F9" s="1282"/>
      <c r="G9" s="1282"/>
      <c r="H9" s="1282"/>
      <c r="I9" s="1282"/>
      <c r="J9" s="779"/>
      <c r="K9" s="779"/>
      <c r="L9" s="779"/>
    </row>
    <row r="10" spans="1:12" ht="13.5" thickBot="1" x14ac:dyDescent="0.25">
      <c r="A10" s="1266" t="s">
        <v>824</v>
      </c>
      <c r="B10" s="1267"/>
      <c r="C10" s="1267"/>
      <c r="D10" s="1267"/>
      <c r="E10" s="1267"/>
      <c r="F10" s="1267"/>
      <c r="G10" s="1267"/>
      <c r="H10" s="1267"/>
      <c r="I10" s="1268"/>
      <c r="J10" s="783"/>
      <c r="K10" s="783"/>
      <c r="L10" s="783"/>
    </row>
    <row r="11" spans="1:12" ht="12.75" customHeight="1" x14ac:dyDescent="0.2">
      <c r="A11" s="1269" t="s">
        <v>827</v>
      </c>
      <c r="B11" s="1270"/>
      <c r="C11" s="1270"/>
      <c r="D11" s="1270"/>
      <c r="E11" s="1270"/>
      <c r="F11" s="1270"/>
      <c r="G11" s="1270"/>
      <c r="H11" s="1270"/>
      <c r="I11" s="1271"/>
      <c r="J11" s="784"/>
      <c r="K11" s="784"/>
      <c r="L11" s="784"/>
    </row>
    <row r="12" spans="1:12" x14ac:dyDescent="0.2">
      <c r="A12" s="1283"/>
      <c r="B12" s="940"/>
      <c r="C12" s="940"/>
      <c r="D12" s="940"/>
      <c r="E12" s="940"/>
      <c r="F12" s="940"/>
      <c r="G12" s="940"/>
      <c r="H12" s="940"/>
      <c r="I12" s="1284"/>
      <c r="J12" s="782"/>
      <c r="K12" s="782"/>
      <c r="L12" s="782"/>
    </row>
    <row r="13" spans="1:12" x14ac:dyDescent="0.2">
      <c r="A13" s="1285"/>
      <c r="B13" s="940"/>
      <c r="C13" s="940"/>
      <c r="D13" s="940"/>
      <c r="E13" s="940"/>
      <c r="F13" s="940"/>
      <c r="G13" s="940"/>
      <c r="H13" s="940"/>
      <c r="I13" s="1284"/>
      <c r="J13" s="785"/>
      <c r="K13" s="785"/>
      <c r="L13" s="780"/>
    </row>
    <row r="14" spans="1:12" x14ac:dyDescent="0.2">
      <c r="A14" s="1285"/>
      <c r="B14" s="940"/>
      <c r="C14" s="940"/>
      <c r="D14" s="940"/>
      <c r="E14" s="940"/>
      <c r="F14" s="940"/>
      <c r="G14" s="940"/>
      <c r="H14" s="940"/>
      <c r="I14" s="1284"/>
      <c r="J14" s="785"/>
      <c r="K14" s="785"/>
      <c r="L14" s="780"/>
    </row>
    <row r="15" spans="1:12" x14ac:dyDescent="0.2">
      <c r="A15" s="1285"/>
      <c r="B15" s="940"/>
      <c r="C15" s="940"/>
      <c r="D15" s="940"/>
      <c r="E15" s="940"/>
      <c r="F15" s="940"/>
      <c r="G15" s="940"/>
      <c r="H15" s="940"/>
      <c r="I15" s="1284"/>
      <c r="J15" s="785"/>
      <c r="K15" s="785"/>
      <c r="L15" s="780"/>
    </row>
    <row r="16" spans="1:12" x14ac:dyDescent="0.2">
      <c r="A16" s="1285"/>
      <c r="B16" s="940"/>
      <c r="C16" s="940"/>
      <c r="D16" s="940"/>
      <c r="E16" s="940"/>
      <c r="F16" s="940"/>
      <c r="G16" s="940"/>
      <c r="H16" s="940"/>
      <c r="I16" s="1284"/>
      <c r="J16" s="785"/>
      <c r="K16" s="785"/>
      <c r="L16" s="780"/>
    </row>
    <row r="17" spans="1:12" x14ac:dyDescent="0.2">
      <c r="A17" s="1285"/>
      <c r="B17" s="940"/>
      <c r="C17" s="940"/>
      <c r="D17" s="940"/>
      <c r="E17" s="940"/>
      <c r="F17" s="940"/>
      <c r="G17" s="940"/>
      <c r="H17" s="940"/>
      <c r="I17" s="1284"/>
      <c r="J17" s="785"/>
      <c r="K17" s="785"/>
      <c r="L17" s="780"/>
    </row>
    <row r="18" spans="1:12" x14ac:dyDescent="0.2">
      <c r="A18" s="1285"/>
      <c r="B18" s="940"/>
      <c r="C18" s="940"/>
      <c r="D18" s="940"/>
      <c r="E18" s="940"/>
      <c r="F18" s="940"/>
      <c r="G18" s="940"/>
      <c r="H18" s="940"/>
      <c r="I18" s="1284"/>
      <c r="J18" s="785"/>
      <c r="K18" s="785"/>
      <c r="L18" s="780"/>
    </row>
    <row r="19" spans="1:12" x14ac:dyDescent="0.2">
      <c r="A19" s="1285"/>
      <c r="B19" s="940"/>
      <c r="C19" s="940"/>
      <c r="D19" s="940"/>
      <c r="E19" s="940"/>
      <c r="F19" s="940"/>
      <c r="G19" s="940"/>
      <c r="H19" s="940"/>
      <c r="I19" s="1284"/>
      <c r="J19" s="785"/>
      <c r="K19" s="785"/>
      <c r="L19" s="780"/>
    </row>
    <row r="20" spans="1:12" x14ac:dyDescent="0.2">
      <c r="A20" s="1285"/>
      <c r="B20" s="940"/>
      <c r="C20" s="940"/>
      <c r="D20" s="940"/>
      <c r="E20" s="940"/>
      <c r="F20" s="940"/>
      <c r="G20" s="940"/>
      <c r="H20" s="940"/>
      <c r="I20" s="1284"/>
      <c r="J20" s="785"/>
      <c r="K20" s="785"/>
      <c r="L20" s="780"/>
    </row>
    <row r="21" spans="1:12" ht="13.5" thickBot="1" x14ac:dyDescent="0.25">
      <c r="A21" s="1286"/>
      <c r="B21" s="1287"/>
      <c r="C21" s="1287"/>
      <c r="D21" s="1287"/>
      <c r="E21" s="1287"/>
      <c r="F21" s="1287"/>
      <c r="G21" s="1287"/>
      <c r="H21" s="1287"/>
      <c r="I21" s="1288"/>
      <c r="J21" s="785"/>
      <c r="K21" s="785"/>
      <c r="L21" s="780"/>
    </row>
    <row r="22" spans="1:12" ht="13.5" thickBot="1" x14ac:dyDescent="0.25">
      <c r="A22" s="781"/>
      <c r="B22" s="781"/>
      <c r="C22" s="781"/>
      <c r="D22" s="781"/>
      <c r="E22" s="781"/>
      <c r="F22" s="781"/>
      <c r="G22" s="781"/>
      <c r="H22" s="781"/>
      <c r="I22" s="781"/>
    </row>
    <row r="23" spans="1:12" ht="13.5" thickBot="1" x14ac:dyDescent="0.25">
      <c r="A23" s="1266" t="s">
        <v>307</v>
      </c>
      <c r="B23" s="1267"/>
      <c r="C23" s="1267"/>
      <c r="D23" s="1267"/>
      <c r="E23" s="1267"/>
      <c r="F23" s="1267"/>
      <c r="G23" s="1267"/>
      <c r="H23" s="1267"/>
      <c r="I23" s="1268"/>
      <c r="J23" s="783"/>
      <c r="K23" s="783"/>
      <c r="L23" s="783"/>
    </row>
    <row r="24" spans="1:12" ht="13.15" customHeight="1" x14ac:dyDescent="0.2">
      <c r="A24" s="1269" t="s">
        <v>827</v>
      </c>
      <c r="B24" s="1270"/>
      <c r="C24" s="1270"/>
      <c r="D24" s="1270"/>
      <c r="E24" s="1270"/>
      <c r="F24" s="1270"/>
      <c r="G24" s="1270"/>
      <c r="H24" s="1270"/>
      <c r="I24" s="1271"/>
      <c r="J24" s="784"/>
      <c r="K24" s="784"/>
      <c r="L24" s="784"/>
    </row>
    <row r="25" spans="1:12" x14ac:dyDescent="0.2">
      <c r="A25" s="1260"/>
      <c r="B25" s="1261"/>
      <c r="C25" s="1261"/>
      <c r="D25" s="1261"/>
      <c r="E25" s="1261"/>
      <c r="F25" s="1261"/>
      <c r="G25" s="1261"/>
      <c r="H25" s="1261"/>
      <c r="I25" s="1262"/>
      <c r="J25" s="782"/>
      <c r="K25" s="782"/>
      <c r="L25" s="782"/>
    </row>
    <row r="26" spans="1:12" x14ac:dyDescent="0.2">
      <c r="A26" s="1260"/>
      <c r="B26" s="1261"/>
      <c r="C26" s="1261"/>
      <c r="D26" s="1261"/>
      <c r="E26" s="1261"/>
      <c r="F26" s="1261"/>
      <c r="G26" s="1261"/>
      <c r="H26" s="1261"/>
      <c r="I26" s="1262"/>
      <c r="J26" s="780"/>
      <c r="K26" s="780"/>
      <c r="L26" s="780"/>
    </row>
    <row r="27" spans="1:12" x14ac:dyDescent="0.2">
      <c r="A27" s="1260"/>
      <c r="B27" s="1261"/>
      <c r="C27" s="1261"/>
      <c r="D27" s="1261"/>
      <c r="E27" s="1261"/>
      <c r="F27" s="1261"/>
      <c r="G27" s="1261"/>
      <c r="H27" s="1261"/>
      <c r="I27" s="1262"/>
      <c r="J27" s="780"/>
      <c r="K27" s="780"/>
      <c r="L27" s="780"/>
    </row>
    <row r="28" spans="1:12" x14ac:dyDescent="0.2">
      <c r="A28" s="1260"/>
      <c r="B28" s="1261"/>
      <c r="C28" s="1261"/>
      <c r="D28" s="1261"/>
      <c r="E28" s="1261"/>
      <c r="F28" s="1261"/>
      <c r="G28" s="1261"/>
      <c r="H28" s="1261"/>
      <c r="I28" s="1262"/>
      <c r="J28" s="780"/>
      <c r="K28" s="780"/>
      <c r="L28" s="780"/>
    </row>
    <row r="29" spans="1:12" x14ac:dyDescent="0.2">
      <c r="A29" s="1260"/>
      <c r="B29" s="1261"/>
      <c r="C29" s="1261"/>
      <c r="D29" s="1261"/>
      <c r="E29" s="1261"/>
      <c r="F29" s="1261"/>
      <c r="G29" s="1261"/>
      <c r="H29" s="1261"/>
      <c r="I29" s="1262"/>
      <c r="J29" s="780"/>
      <c r="K29" s="780"/>
      <c r="L29" s="780"/>
    </row>
    <row r="30" spans="1:12" x14ac:dyDescent="0.2">
      <c r="A30" s="1260"/>
      <c r="B30" s="1261"/>
      <c r="C30" s="1261"/>
      <c r="D30" s="1261"/>
      <c r="E30" s="1261"/>
      <c r="F30" s="1261"/>
      <c r="G30" s="1261"/>
      <c r="H30" s="1261"/>
      <c r="I30" s="1262"/>
      <c r="J30" s="780"/>
      <c r="K30" s="780"/>
      <c r="L30" s="780"/>
    </row>
    <row r="31" spans="1:12" x14ac:dyDescent="0.2">
      <c r="A31" s="1260"/>
      <c r="B31" s="1261"/>
      <c r="C31" s="1261"/>
      <c r="D31" s="1261"/>
      <c r="E31" s="1261"/>
      <c r="F31" s="1261"/>
      <c r="G31" s="1261"/>
      <c r="H31" s="1261"/>
      <c r="I31" s="1262"/>
      <c r="J31" s="780"/>
      <c r="K31" s="780"/>
      <c r="L31" s="780"/>
    </row>
    <row r="32" spans="1:12" x14ac:dyDescent="0.2">
      <c r="A32" s="1260"/>
      <c r="B32" s="1261"/>
      <c r="C32" s="1261"/>
      <c r="D32" s="1261"/>
      <c r="E32" s="1261"/>
      <c r="F32" s="1261"/>
      <c r="G32" s="1261"/>
      <c r="H32" s="1261"/>
      <c r="I32" s="1262"/>
      <c r="J32" s="780"/>
      <c r="K32" s="780"/>
      <c r="L32" s="780"/>
    </row>
    <row r="33" spans="1:13" x14ac:dyDescent="0.2">
      <c r="A33" s="1260"/>
      <c r="B33" s="1261"/>
      <c r="C33" s="1261"/>
      <c r="D33" s="1261"/>
      <c r="E33" s="1261"/>
      <c r="F33" s="1261"/>
      <c r="G33" s="1261"/>
      <c r="H33" s="1261"/>
      <c r="I33" s="1262"/>
      <c r="J33" s="780"/>
      <c r="K33" s="780"/>
      <c r="L33" s="780"/>
    </row>
    <row r="34" spans="1:13" x14ac:dyDescent="0.2">
      <c r="A34" s="1260"/>
      <c r="B34" s="1261"/>
      <c r="C34" s="1261"/>
      <c r="D34" s="1261"/>
      <c r="E34" s="1261"/>
      <c r="F34" s="1261"/>
      <c r="G34" s="1261"/>
      <c r="H34" s="1261"/>
      <c r="I34" s="1262"/>
      <c r="J34" s="776"/>
      <c r="K34" s="776"/>
      <c r="L34" s="776"/>
    </row>
    <row r="35" spans="1:13" ht="13.5" thickBot="1" x14ac:dyDescent="0.25">
      <c r="A35" s="1289"/>
      <c r="B35" s="1264"/>
      <c r="C35" s="1264"/>
      <c r="D35" s="1264"/>
      <c r="E35" s="1264"/>
      <c r="F35" s="1264"/>
      <c r="G35" s="1264"/>
      <c r="H35" s="1264"/>
      <c r="I35" s="1265"/>
      <c r="J35" s="772"/>
      <c r="K35" s="772"/>
      <c r="L35" s="772"/>
    </row>
    <row r="36" spans="1:13" ht="13.5" thickBot="1" x14ac:dyDescent="0.25">
      <c r="C36" s="773"/>
      <c r="D36" s="773"/>
      <c r="E36" s="773"/>
      <c r="F36" s="773"/>
      <c r="G36" s="773"/>
      <c r="H36" s="773"/>
      <c r="I36" s="773"/>
      <c r="J36" s="773"/>
      <c r="K36" s="773"/>
      <c r="L36" s="773"/>
    </row>
    <row r="37" spans="1:13" ht="13.5" thickBot="1" x14ac:dyDescent="0.25">
      <c r="A37" s="1266" t="s">
        <v>650</v>
      </c>
      <c r="B37" s="1267"/>
      <c r="C37" s="1267"/>
      <c r="D37" s="1267"/>
      <c r="E37" s="1267"/>
      <c r="F37" s="1267"/>
      <c r="G37" s="1267"/>
      <c r="H37" s="1267"/>
      <c r="I37" s="1268"/>
      <c r="J37" s="783"/>
      <c r="K37" s="783"/>
      <c r="L37" s="783"/>
      <c r="M37" s="786"/>
    </row>
    <row r="38" spans="1:13" ht="13.15" customHeight="1" x14ac:dyDescent="0.2">
      <c r="A38" s="1269" t="s">
        <v>827</v>
      </c>
      <c r="B38" s="1270"/>
      <c r="C38" s="1270"/>
      <c r="D38" s="1270"/>
      <c r="E38" s="1270"/>
      <c r="F38" s="1270"/>
      <c r="G38" s="1270"/>
      <c r="H38" s="1270"/>
      <c r="I38" s="1271"/>
      <c r="J38" s="784"/>
      <c r="K38" s="784"/>
      <c r="L38" s="784"/>
      <c r="M38" s="786"/>
    </row>
    <row r="39" spans="1:13" x14ac:dyDescent="0.2">
      <c r="A39" s="1260"/>
      <c r="B39" s="1261"/>
      <c r="C39" s="1261"/>
      <c r="D39" s="1261"/>
      <c r="E39" s="1261"/>
      <c r="F39" s="1261"/>
      <c r="G39" s="1261"/>
      <c r="H39" s="1261"/>
      <c r="I39" s="1262"/>
      <c r="J39" s="782"/>
      <c r="K39" s="782"/>
      <c r="L39" s="782"/>
      <c r="M39" s="786"/>
    </row>
    <row r="40" spans="1:13" x14ac:dyDescent="0.2">
      <c r="A40" s="1260"/>
      <c r="B40" s="1261"/>
      <c r="C40" s="1261"/>
      <c r="D40" s="1261"/>
      <c r="E40" s="1261"/>
      <c r="F40" s="1261"/>
      <c r="G40" s="1261"/>
      <c r="H40" s="1261"/>
      <c r="I40" s="1262"/>
      <c r="J40" s="780"/>
      <c r="K40" s="780"/>
      <c r="L40" s="780"/>
      <c r="M40" s="786"/>
    </row>
    <row r="41" spans="1:13" x14ac:dyDescent="0.2">
      <c r="A41" s="1260"/>
      <c r="B41" s="1261"/>
      <c r="C41" s="1261"/>
      <c r="D41" s="1261"/>
      <c r="E41" s="1261"/>
      <c r="F41" s="1261"/>
      <c r="G41" s="1261"/>
      <c r="H41" s="1261"/>
      <c r="I41" s="1262"/>
      <c r="J41" s="780"/>
      <c r="K41" s="780"/>
      <c r="L41" s="780"/>
      <c r="M41" s="786"/>
    </row>
    <row r="42" spans="1:13" x14ac:dyDescent="0.2">
      <c r="A42" s="1260"/>
      <c r="B42" s="1261"/>
      <c r="C42" s="1261"/>
      <c r="D42" s="1261"/>
      <c r="E42" s="1261"/>
      <c r="F42" s="1261"/>
      <c r="G42" s="1261"/>
      <c r="H42" s="1261"/>
      <c r="I42" s="1262"/>
      <c r="J42" s="780"/>
      <c r="K42" s="780"/>
      <c r="L42" s="780"/>
      <c r="M42" s="786"/>
    </row>
    <row r="43" spans="1:13" x14ac:dyDescent="0.2">
      <c r="A43" s="1260"/>
      <c r="B43" s="1261"/>
      <c r="C43" s="1261"/>
      <c r="D43" s="1261"/>
      <c r="E43" s="1261"/>
      <c r="F43" s="1261"/>
      <c r="G43" s="1261"/>
      <c r="H43" s="1261"/>
      <c r="I43" s="1262"/>
      <c r="J43" s="780"/>
      <c r="K43" s="780"/>
      <c r="L43" s="780"/>
      <c r="M43" s="786"/>
    </row>
    <row r="44" spans="1:13" x14ac:dyDescent="0.2">
      <c r="A44" s="1260"/>
      <c r="B44" s="1261"/>
      <c r="C44" s="1261"/>
      <c r="D44" s="1261"/>
      <c r="E44" s="1261"/>
      <c r="F44" s="1261"/>
      <c r="G44" s="1261"/>
      <c r="H44" s="1261"/>
      <c r="I44" s="1262"/>
      <c r="J44" s="780"/>
      <c r="K44" s="780"/>
      <c r="L44" s="780"/>
      <c r="M44" s="786"/>
    </row>
    <row r="45" spans="1:13" x14ac:dyDescent="0.2">
      <c r="A45" s="1260"/>
      <c r="B45" s="1261"/>
      <c r="C45" s="1261"/>
      <c r="D45" s="1261"/>
      <c r="E45" s="1261"/>
      <c r="F45" s="1261"/>
      <c r="G45" s="1261"/>
      <c r="H45" s="1261"/>
      <c r="I45" s="1262"/>
      <c r="J45" s="780"/>
      <c r="K45" s="780"/>
      <c r="L45" s="780"/>
      <c r="M45" s="786"/>
    </row>
    <row r="46" spans="1:13" x14ac:dyDescent="0.2">
      <c r="A46" s="1260"/>
      <c r="B46" s="1261"/>
      <c r="C46" s="1261"/>
      <c r="D46" s="1261"/>
      <c r="E46" s="1261"/>
      <c r="F46" s="1261"/>
      <c r="G46" s="1261"/>
      <c r="H46" s="1261"/>
      <c r="I46" s="1262"/>
      <c r="J46" s="780"/>
      <c r="K46" s="780"/>
      <c r="L46" s="780"/>
      <c r="M46" s="786"/>
    </row>
    <row r="47" spans="1:13" x14ac:dyDescent="0.2">
      <c r="A47" s="1260"/>
      <c r="B47" s="1261"/>
      <c r="C47" s="1261"/>
      <c r="D47" s="1261"/>
      <c r="E47" s="1261"/>
      <c r="F47" s="1261"/>
      <c r="G47" s="1261"/>
      <c r="H47" s="1261"/>
      <c r="I47" s="1262"/>
      <c r="J47" s="780"/>
      <c r="K47" s="780"/>
      <c r="L47" s="780"/>
      <c r="M47" s="786"/>
    </row>
    <row r="48" spans="1:13" x14ac:dyDescent="0.2">
      <c r="A48" s="1260"/>
      <c r="B48" s="1261"/>
      <c r="C48" s="1261"/>
      <c r="D48" s="1261"/>
      <c r="E48" s="1261"/>
      <c r="F48" s="1261"/>
      <c r="G48" s="1261"/>
      <c r="H48" s="1261"/>
      <c r="I48" s="1262"/>
    </row>
    <row r="49" spans="1:12" ht="13.5" thickBot="1" x14ac:dyDescent="0.25">
      <c r="A49" s="1263"/>
      <c r="B49" s="1264"/>
      <c r="C49" s="1264"/>
      <c r="D49" s="1264"/>
      <c r="E49" s="1264"/>
      <c r="F49" s="1264"/>
      <c r="G49" s="1264"/>
      <c r="H49" s="1264"/>
      <c r="I49" s="1265"/>
    </row>
    <row r="54" spans="1:12" ht="13.5" thickBot="1" x14ac:dyDescent="0.25"/>
    <row r="55" spans="1:12" ht="13.5" thickBot="1" x14ac:dyDescent="0.25">
      <c r="A55" s="1266" t="s">
        <v>310</v>
      </c>
      <c r="B55" s="1267"/>
      <c r="C55" s="1267"/>
      <c r="D55" s="1267"/>
      <c r="E55" s="1267"/>
      <c r="F55" s="1267"/>
      <c r="G55" s="1267"/>
      <c r="H55" s="1267"/>
      <c r="I55" s="1268"/>
      <c r="J55" s="783"/>
      <c r="K55" s="783"/>
      <c r="L55" s="783"/>
    </row>
    <row r="56" spans="1:12" ht="13.15" customHeight="1" x14ac:dyDescent="0.2">
      <c r="A56" s="1269" t="s">
        <v>827</v>
      </c>
      <c r="B56" s="1270"/>
      <c r="C56" s="1270"/>
      <c r="D56" s="1270"/>
      <c r="E56" s="1270"/>
      <c r="F56" s="1270"/>
      <c r="G56" s="1270"/>
      <c r="H56" s="1270"/>
      <c r="I56" s="1271"/>
      <c r="J56" s="784"/>
      <c r="K56" s="784"/>
      <c r="L56" s="784"/>
    </row>
    <row r="57" spans="1:12" x14ac:dyDescent="0.2">
      <c r="A57" s="1272"/>
      <c r="B57" s="1273"/>
      <c r="C57" s="1273"/>
      <c r="D57" s="1273"/>
      <c r="E57" s="1273"/>
      <c r="F57" s="1273"/>
      <c r="G57" s="1273"/>
      <c r="H57" s="1273"/>
      <c r="I57" s="1274"/>
      <c r="J57" s="782"/>
      <c r="K57" s="782"/>
      <c r="L57" s="782"/>
    </row>
    <row r="58" spans="1:12" x14ac:dyDescent="0.2">
      <c r="A58" s="1275"/>
      <c r="B58" s="1273"/>
      <c r="C58" s="1273"/>
      <c r="D58" s="1273"/>
      <c r="E58" s="1273"/>
      <c r="F58" s="1273"/>
      <c r="G58" s="1273"/>
      <c r="H58" s="1273"/>
      <c r="I58" s="1274"/>
      <c r="J58" s="780"/>
      <c r="K58" s="780"/>
      <c r="L58" s="780"/>
    </row>
    <row r="59" spans="1:12" x14ac:dyDescent="0.2">
      <c r="A59" s="1275"/>
      <c r="B59" s="1273"/>
      <c r="C59" s="1273"/>
      <c r="D59" s="1273"/>
      <c r="E59" s="1273"/>
      <c r="F59" s="1273"/>
      <c r="G59" s="1273"/>
      <c r="H59" s="1273"/>
      <c r="I59" s="1274"/>
      <c r="J59" s="780"/>
      <c r="K59" s="780"/>
      <c r="L59" s="780"/>
    </row>
    <row r="60" spans="1:12" x14ac:dyDescent="0.2">
      <c r="A60" s="1275"/>
      <c r="B60" s="1273"/>
      <c r="C60" s="1273"/>
      <c r="D60" s="1273"/>
      <c r="E60" s="1273"/>
      <c r="F60" s="1273"/>
      <c r="G60" s="1273"/>
      <c r="H60" s="1273"/>
      <c r="I60" s="1274"/>
      <c r="J60" s="780"/>
      <c r="K60" s="780"/>
      <c r="L60" s="780"/>
    </row>
    <row r="61" spans="1:12" x14ac:dyDescent="0.2">
      <c r="A61" s="1275"/>
      <c r="B61" s="1273"/>
      <c r="C61" s="1273"/>
      <c r="D61" s="1273"/>
      <c r="E61" s="1273"/>
      <c r="F61" s="1273"/>
      <c r="G61" s="1273"/>
      <c r="H61" s="1273"/>
      <c r="I61" s="1274"/>
      <c r="J61" s="780"/>
      <c r="K61" s="780"/>
      <c r="L61" s="780"/>
    </row>
    <row r="62" spans="1:12" x14ac:dyDescent="0.2">
      <c r="A62" s="1275"/>
      <c r="B62" s="1273"/>
      <c r="C62" s="1273"/>
      <c r="D62" s="1273"/>
      <c r="E62" s="1273"/>
      <c r="F62" s="1273"/>
      <c r="G62" s="1273"/>
      <c r="H62" s="1273"/>
      <c r="I62" s="1274"/>
      <c r="J62" s="780"/>
      <c r="K62" s="780"/>
      <c r="L62" s="780"/>
    </row>
    <row r="63" spans="1:12" x14ac:dyDescent="0.2">
      <c r="A63" s="1275"/>
      <c r="B63" s="1273"/>
      <c r="C63" s="1273"/>
      <c r="D63" s="1273"/>
      <c r="E63" s="1273"/>
      <c r="F63" s="1273"/>
      <c r="G63" s="1273"/>
      <c r="H63" s="1273"/>
      <c r="I63" s="1274"/>
      <c r="J63" s="780"/>
      <c r="K63" s="780"/>
      <c r="L63" s="780"/>
    </row>
    <row r="64" spans="1:12" x14ac:dyDescent="0.2">
      <c r="A64" s="1275"/>
      <c r="B64" s="1273"/>
      <c r="C64" s="1273"/>
      <c r="D64" s="1273"/>
      <c r="E64" s="1273"/>
      <c r="F64" s="1273"/>
      <c r="G64" s="1273"/>
      <c r="H64" s="1273"/>
      <c r="I64" s="1274"/>
      <c r="J64" s="780"/>
      <c r="K64" s="780"/>
      <c r="L64" s="780"/>
    </row>
    <row r="65" spans="1:13" x14ac:dyDescent="0.2">
      <c r="A65" s="1275"/>
      <c r="B65" s="1273"/>
      <c r="C65" s="1273"/>
      <c r="D65" s="1273"/>
      <c r="E65" s="1273"/>
      <c r="F65" s="1273"/>
      <c r="G65" s="1273"/>
      <c r="H65" s="1273"/>
      <c r="I65" s="1274"/>
      <c r="J65" s="780"/>
      <c r="K65" s="780"/>
      <c r="L65" s="780"/>
    </row>
    <row r="66" spans="1:13" x14ac:dyDescent="0.2">
      <c r="A66" s="1275"/>
      <c r="B66" s="1273"/>
      <c r="C66" s="1273"/>
      <c r="D66" s="1273"/>
      <c r="E66" s="1273"/>
      <c r="F66" s="1273"/>
      <c r="G66" s="1273"/>
      <c r="H66" s="1273"/>
      <c r="I66" s="1274"/>
      <c r="J66" s="780"/>
      <c r="K66" s="780"/>
      <c r="L66" s="780"/>
    </row>
    <row r="67" spans="1:13" ht="13.5" thickBot="1" x14ac:dyDescent="0.25">
      <c r="A67" s="1276"/>
      <c r="B67" s="1277"/>
      <c r="C67" s="1277"/>
      <c r="D67" s="1277"/>
      <c r="E67" s="1277"/>
      <c r="F67" s="1277"/>
      <c r="G67" s="1277"/>
      <c r="H67" s="1277"/>
      <c r="I67" s="1278"/>
      <c r="J67" s="780"/>
      <c r="K67" s="780"/>
      <c r="L67" s="780"/>
    </row>
    <row r="68" spans="1:13" ht="13.5" thickBot="1" x14ac:dyDescent="0.25"/>
    <row r="69" spans="1:13" ht="13.5" thickBot="1" x14ac:dyDescent="0.25">
      <c r="A69" s="1266" t="s">
        <v>668</v>
      </c>
      <c r="B69" s="1267"/>
      <c r="C69" s="1267"/>
      <c r="D69" s="1267"/>
      <c r="E69" s="1267"/>
      <c r="F69" s="1267"/>
      <c r="G69" s="1267"/>
      <c r="H69" s="1267"/>
      <c r="I69" s="1268"/>
      <c r="J69" s="783"/>
      <c r="K69" s="783"/>
      <c r="L69" s="783"/>
      <c r="M69" s="261"/>
    </row>
    <row r="70" spans="1:13" ht="13.15" customHeight="1" x14ac:dyDescent="0.2">
      <c r="A70" s="1269" t="s">
        <v>827</v>
      </c>
      <c r="B70" s="1270"/>
      <c r="C70" s="1270"/>
      <c r="D70" s="1270"/>
      <c r="E70" s="1270"/>
      <c r="F70" s="1270"/>
      <c r="G70" s="1270"/>
      <c r="H70" s="1270"/>
      <c r="I70" s="1271"/>
      <c r="J70" s="784"/>
      <c r="K70" s="784"/>
      <c r="L70" s="784"/>
      <c r="M70" s="261"/>
    </row>
    <row r="71" spans="1:13" x14ac:dyDescent="0.2">
      <c r="A71" s="1272"/>
      <c r="B71" s="1273"/>
      <c r="C71" s="1273"/>
      <c r="D71" s="1273"/>
      <c r="E71" s="1273"/>
      <c r="F71" s="1273"/>
      <c r="G71" s="1273"/>
      <c r="H71" s="1273"/>
      <c r="I71" s="1274"/>
      <c r="J71" s="782"/>
      <c r="K71" s="782"/>
      <c r="L71" s="782"/>
      <c r="M71" s="261"/>
    </row>
    <row r="72" spans="1:13" x14ac:dyDescent="0.2">
      <c r="A72" s="1275"/>
      <c r="B72" s="1273"/>
      <c r="C72" s="1273"/>
      <c r="D72" s="1273"/>
      <c r="E72" s="1273"/>
      <c r="F72" s="1273"/>
      <c r="G72" s="1273"/>
      <c r="H72" s="1273"/>
      <c r="I72" s="1274"/>
      <c r="J72" s="780"/>
      <c r="K72" s="780"/>
      <c r="L72" s="780"/>
      <c r="M72" s="261"/>
    </row>
    <row r="73" spans="1:13" x14ac:dyDescent="0.2">
      <c r="A73" s="1275"/>
      <c r="B73" s="1273"/>
      <c r="C73" s="1273"/>
      <c r="D73" s="1273"/>
      <c r="E73" s="1273"/>
      <c r="F73" s="1273"/>
      <c r="G73" s="1273"/>
      <c r="H73" s="1273"/>
      <c r="I73" s="1274"/>
      <c r="J73" s="780"/>
      <c r="K73" s="780"/>
      <c r="L73" s="780"/>
      <c r="M73" s="261"/>
    </row>
    <row r="74" spans="1:13" x14ac:dyDescent="0.2">
      <c r="A74" s="1275"/>
      <c r="B74" s="1273"/>
      <c r="C74" s="1273"/>
      <c r="D74" s="1273"/>
      <c r="E74" s="1273"/>
      <c r="F74" s="1273"/>
      <c r="G74" s="1273"/>
      <c r="H74" s="1273"/>
      <c r="I74" s="1274"/>
      <c r="J74" s="780"/>
      <c r="K74" s="780"/>
      <c r="L74" s="780"/>
      <c r="M74" s="261"/>
    </row>
    <row r="75" spans="1:13" x14ac:dyDescent="0.2">
      <c r="A75" s="1275"/>
      <c r="B75" s="1273"/>
      <c r="C75" s="1273"/>
      <c r="D75" s="1273"/>
      <c r="E75" s="1273"/>
      <c r="F75" s="1273"/>
      <c r="G75" s="1273"/>
      <c r="H75" s="1273"/>
      <c r="I75" s="1274"/>
      <c r="J75" s="780"/>
      <c r="K75" s="780"/>
      <c r="L75" s="780"/>
      <c r="M75" s="261"/>
    </row>
    <row r="76" spans="1:13" x14ac:dyDescent="0.2">
      <c r="A76" s="1275"/>
      <c r="B76" s="1273"/>
      <c r="C76" s="1273"/>
      <c r="D76" s="1273"/>
      <c r="E76" s="1273"/>
      <c r="F76" s="1273"/>
      <c r="G76" s="1273"/>
      <c r="H76" s="1273"/>
      <c r="I76" s="1274"/>
      <c r="J76" s="780"/>
      <c r="K76" s="780"/>
      <c r="L76" s="780"/>
      <c r="M76" s="261"/>
    </row>
    <row r="77" spans="1:13" x14ac:dyDescent="0.2">
      <c r="A77" s="1275"/>
      <c r="B77" s="1273"/>
      <c r="C77" s="1273"/>
      <c r="D77" s="1273"/>
      <c r="E77" s="1273"/>
      <c r="F77" s="1273"/>
      <c r="G77" s="1273"/>
      <c r="H77" s="1273"/>
      <c r="I77" s="1274"/>
      <c r="J77" s="780"/>
      <c r="K77" s="780"/>
      <c r="L77" s="780"/>
      <c r="M77" s="261"/>
    </row>
    <row r="78" spans="1:13" x14ac:dyDescent="0.2">
      <c r="A78" s="1275"/>
      <c r="B78" s="1273"/>
      <c r="C78" s="1273"/>
      <c r="D78" s="1273"/>
      <c r="E78" s="1273"/>
      <c r="F78" s="1273"/>
      <c r="G78" s="1273"/>
      <c r="H78" s="1273"/>
      <c r="I78" s="1274"/>
      <c r="J78" s="780"/>
      <c r="K78" s="780"/>
      <c r="L78" s="780"/>
      <c r="M78" s="261"/>
    </row>
    <row r="79" spans="1:13" x14ac:dyDescent="0.2">
      <c r="A79" s="1275"/>
      <c r="B79" s="1273"/>
      <c r="C79" s="1273"/>
      <c r="D79" s="1273"/>
      <c r="E79" s="1273"/>
      <c r="F79" s="1273"/>
      <c r="G79" s="1273"/>
      <c r="H79" s="1273"/>
      <c r="I79" s="1274"/>
      <c r="J79" s="780"/>
      <c r="K79" s="780"/>
      <c r="L79" s="780"/>
      <c r="M79" s="261"/>
    </row>
    <row r="80" spans="1:13" x14ac:dyDescent="0.2">
      <c r="A80" s="1275"/>
      <c r="B80" s="1273"/>
      <c r="C80" s="1273"/>
      <c r="D80" s="1273"/>
      <c r="E80" s="1273"/>
      <c r="F80" s="1273"/>
      <c r="G80" s="1273"/>
      <c r="H80" s="1273"/>
      <c r="I80" s="1274"/>
      <c r="J80" s="772"/>
      <c r="K80" s="772"/>
      <c r="L80" s="772"/>
    </row>
    <row r="81" spans="1:13" ht="13.5" thickBot="1" x14ac:dyDescent="0.25">
      <c r="A81" s="1276"/>
      <c r="B81" s="1277"/>
      <c r="C81" s="1277"/>
      <c r="D81" s="1277"/>
      <c r="E81" s="1277"/>
      <c r="F81" s="1277"/>
      <c r="G81" s="1277"/>
      <c r="H81" s="1277"/>
      <c r="I81" s="1278"/>
      <c r="J81" s="776"/>
      <c r="K81" s="776"/>
      <c r="L81" s="776"/>
    </row>
    <row r="82" spans="1:13" ht="30.75" customHeight="1" thickBot="1" x14ac:dyDescent="0.25">
      <c r="A82" s="1279"/>
      <c r="B82" s="1279"/>
      <c r="C82" s="1279"/>
      <c r="D82" s="1279"/>
      <c r="E82" s="1279"/>
      <c r="F82" s="1279"/>
      <c r="G82" s="1279"/>
      <c r="H82" s="1279"/>
      <c r="I82" s="1279"/>
    </row>
    <row r="83" spans="1:13" ht="13.5" thickBot="1" x14ac:dyDescent="0.25">
      <c r="A83" s="1266" t="s">
        <v>644</v>
      </c>
      <c r="B83" s="1267"/>
      <c r="C83" s="1267"/>
      <c r="D83" s="1267"/>
      <c r="E83" s="1267"/>
      <c r="F83" s="1267"/>
      <c r="G83" s="1267"/>
      <c r="H83" s="1267"/>
      <c r="I83" s="1268"/>
      <c r="J83" s="783"/>
      <c r="K83" s="783"/>
      <c r="L83" s="783"/>
      <c r="M83" s="786"/>
    </row>
    <row r="84" spans="1:13" ht="13.15" customHeight="1" x14ac:dyDescent="0.2">
      <c r="A84" s="1269" t="s">
        <v>827</v>
      </c>
      <c r="B84" s="1270"/>
      <c r="C84" s="1270"/>
      <c r="D84" s="1270"/>
      <c r="E84" s="1270"/>
      <c r="F84" s="1270"/>
      <c r="G84" s="1270"/>
      <c r="H84" s="1270"/>
      <c r="I84" s="1271"/>
      <c r="J84" s="784"/>
      <c r="K84" s="784"/>
      <c r="L84" s="784"/>
      <c r="M84" s="786"/>
    </row>
    <row r="85" spans="1:13" x14ac:dyDescent="0.2">
      <c r="A85" s="1260"/>
      <c r="B85" s="1261"/>
      <c r="C85" s="1261"/>
      <c r="D85" s="1261"/>
      <c r="E85" s="1261"/>
      <c r="F85" s="1261"/>
      <c r="G85" s="1261"/>
      <c r="H85" s="1261"/>
      <c r="I85" s="1262"/>
      <c r="J85" s="782"/>
      <c r="K85" s="782"/>
      <c r="L85" s="782"/>
      <c r="M85" s="786"/>
    </row>
    <row r="86" spans="1:13" x14ac:dyDescent="0.2">
      <c r="A86" s="1260"/>
      <c r="B86" s="1261"/>
      <c r="C86" s="1261"/>
      <c r="D86" s="1261"/>
      <c r="E86" s="1261"/>
      <c r="F86" s="1261"/>
      <c r="G86" s="1261"/>
      <c r="H86" s="1261"/>
      <c r="I86" s="1262"/>
      <c r="J86" s="780"/>
      <c r="K86" s="780"/>
      <c r="L86" s="780"/>
      <c r="M86" s="786"/>
    </row>
    <row r="87" spans="1:13" x14ac:dyDescent="0.2">
      <c r="A87" s="1260"/>
      <c r="B87" s="1261"/>
      <c r="C87" s="1261"/>
      <c r="D87" s="1261"/>
      <c r="E87" s="1261"/>
      <c r="F87" s="1261"/>
      <c r="G87" s="1261"/>
      <c r="H87" s="1261"/>
      <c r="I87" s="1262"/>
      <c r="J87" s="780"/>
      <c r="K87" s="780"/>
      <c r="L87" s="780"/>
      <c r="M87" s="786"/>
    </row>
    <row r="88" spans="1:13" x14ac:dyDescent="0.2">
      <c r="A88" s="1260"/>
      <c r="B88" s="1261"/>
      <c r="C88" s="1261"/>
      <c r="D88" s="1261"/>
      <c r="E88" s="1261"/>
      <c r="F88" s="1261"/>
      <c r="G88" s="1261"/>
      <c r="H88" s="1261"/>
      <c r="I88" s="1262"/>
      <c r="J88" s="780"/>
      <c r="K88" s="780"/>
      <c r="L88" s="780"/>
      <c r="M88" s="786"/>
    </row>
    <row r="89" spans="1:13" x14ac:dyDescent="0.2">
      <c r="A89" s="1260"/>
      <c r="B89" s="1261"/>
      <c r="C89" s="1261"/>
      <c r="D89" s="1261"/>
      <c r="E89" s="1261"/>
      <c r="F89" s="1261"/>
      <c r="G89" s="1261"/>
      <c r="H89" s="1261"/>
      <c r="I89" s="1262"/>
      <c r="J89" s="780"/>
      <c r="K89" s="780"/>
      <c r="L89" s="780"/>
      <c r="M89" s="786"/>
    </row>
    <row r="90" spans="1:13" x14ac:dyDescent="0.2">
      <c r="A90" s="1260"/>
      <c r="B90" s="1261"/>
      <c r="C90" s="1261"/>
      <c r="D90" s="1261"/>
      <c r="E90" s="1261"/>
      <c r="F90" s="1261"/>
      <c r="G90" s="1261"/>
      <c r="H90" s="1261"/>
      <c r="I90" s="1262"/>
      <c r="J90" s="780"/>
      <c r="K90" s="780"/>
      <c r="L90" s="780"/>
      <c r="M90" s="786"/>
    </row>
    <row r="91" spans="1:13" x14ac:dyDescent="0.2">
      <c r="A91" s="1260"/>
      <c r="B91" s="1261"/>
      <c r="C91" s="1261"/>
      <c r="D91" s="1261"/>
      <c r="E91" s="1261"/>
      <c r="F91" s="1261"/>
      <c r="G91" s="1261"/>
      <c r="H91" s="1261"/>
      <c r="I91" s="1262"/>
      <c r="J91" s="780"/>
      <c r="K91" s="780"/>
      <c r="L91" s="780"/>
      <c r="M91" s="786"/>
    </row>
    <row r="92" spans="1:13" x14ac:dyDescent="0.2">
      <c r="A92" s="1260"/>
      <c r="B92" s="1261"/>
      <c r="C92" s="1261"/>
      <c r="D92" s="1261"/>
      <c r="E92" s="1261"/>
      <c r="F92" s="1261"/>
      <c r="G92" s="1261"/>
      <c r="H92" s="1261"/>
      <c r="I92" s="1262"/>
      <c r="J92" s="780"/>
      <c r="K92" s="780"/>
      <c r="L92" s="780"/>
      <c r="M92" s="786"/>
    </row>
    <row r="93" spans="1:13" x14ac:dyDescent="0.2">
      <c r="A93" s="1260"/>
      <c r="B93" s="1261"/>
      <c r="C93" s="1261"/>
      <c r="D93" s="1261"/>
      <c r="E93" s="1261"/>
      <c r="F93" s="1261"/>
      <c r="G93" s="1261"/>
      <c r="H93" s="1261"/>
      <c r="I93" s="1262"/>
      <c r="J93" s="780"/>
      <c r="K93" s="780"/>
      <c r="L93" s="780"/>
      <c r="M93" s="786"/>
    </row>
    <row r="94" spans="1:13" x14ac:dyDescent="0.2">
      <c r="A94" s="1260"/>
      <c r="B94" s="1261"/>
      <c r="C94" s="1261"/>
      <c r="D94" s="1261"/>
      <c r="E94" s="1261"/>
      <c r="F94" s="1261"/>
      <c r="G94" s="1261"/>
      <c r="H94" s="1261"/>
      <c r="I94" s="1262"/>
      <c r="J94" s="776"/>
      <c r="K94" s="776"/>
      <c r="L94" s="776"/>
      <c r="M94" s="786"/>
    </row>
    <row r="95" spans="1:13" x14ac:dyDescent="0.2">
      <c r="A95" s="1260"/>
      <c r="B95" s="1261"/>
      <c r="C95" s="1261"/>
      <c r="D95" s="1261"/>
      <c r="E95" s="1261"/>
      <c r="F95" s="1261"/>
      <c r="G95" s="1261"/>
      <c r="H95" s="1261"/>
      <c r="I95" s="1262"/>
      <c r="J95" s="776"/>
      <c r="K95" s="776"/>
      <c r="L95" s="776"/>
    </row>
    <row r="96" spans="1:13" ht="13.5" thickBot="1" x14ac:dyDescent="0.25">
      <c r="A96" s="1263"/>
      <c r="B96" s="1264"/>
      <c r="C96" s="1264"/>
      <c r="D96" s="1264"/>
      <c r="E96" s="1264"/>
      <c r="F96" s="1264"/>
      <c r="G96" s="1264"/>
      <c r="H96" s="1264"/>
      <c r="I96" s="1265"/>
      <c r="J96" s="776"/>
      <c r="K96" s="776"/>
      <c r="L96" s="776"/>
    </row>
    <row r="97" spans="1:13" ht="13.5" thickBot="1" x14ac:dyDescent="0.25">
      <c r="C97" s="772"/>
      <c r="D97" s="772"/>
      <c r="E97" s="772"/>
      <c r="F97" s="772"/>
      <c r="G97" s="772"/>
      <c r="H97" s="772"/>
      <c r="I97" s="772"/>
      <c r="J97" s="772"/>
      <c r="K97" s="772"/>
      <c r="L97" s="772"/>
    </row>
    <row r="98" spans="1:13" ht="13.5" thickBot="1" x14ac:dyDescent="0.25">
      <c r="A98" s="1266" t="s">
        <v>647</v>
      </c>
      <c r="B98" s="1267"/>
      <c r="C98" s="1267"/>
      <c r="D98" s="1267"/>
      <c r="E98" s="1267"/>
      <c r="F98" s="1267"/>
      <c r="G98" s="1267"/>
      <c r="H98" s="1267"/>
      <c r="I98" s="1268"/>
      <c r="J98" s="783"/>
      <c r="K98" s="783"/>
      <c r="L98" s="783"/>
      <c r="M98" s="786"/>
    </row>
    <row r="99" spans="1:13" ht="13.15" customHeight="1" x14ac:dyDescent="0.2">
      <c r="A99" s="1269" t="s">
        <v>827</v>
      </c>
      <c r="B99" s="1270"/>
      <c r="C99" s="1270"/>
      <c r="D99" s="1270"/>
      <c r="E99" s="1270"/>
      <c r="F99" s="1270"/>
      <c r="G99" s="1270"/>
      <c r="H99" s="1270"/>
      <c r="I99" s="1271"/>
      <c r="J99" s="784"/>
      <c r="K99" s="784"/>
      <c r="L99" s="784"/>
      <c r="M99" s="786"/>
    </row>
    <row r="100" spans="1:13" x14ac:dyDescent="0.2">
      <c r="A100" s="1260"/>
      <c r="B100" s="1261"/>
      <c r="C100" s="1261"/>
      <c r="D100" s="1261"/>
      <c r="E100" s="1261"/>
      <c r="F100" s="1261"/>
      <c r="G100" s="1261"/>
      <c r="H100" s="1261"/>
      <c r="I100" s="1262"/>
      <c r="J100" s="782"/>
      <c r="K100" s="782"/>
      <c r="L100" s="782"/>
      <c r="M100" s="786"/>
    </row>
    <row r="101" spans="1:13" x14ac:dyDescent="0.2">
      <c r="A101" s="1260"/>
      <c r="B101" s="1261"/>
      <c r="C101" s="1261"/>
      <c r="D101" s="1261"/>
      <c r="E101" s="1261"/>
      <c r="F101" s="1261"/>
      <c r="G101" s="1261"/>
      <c r="H101" s="1261"/>
      <c r="I101" s="1262"/>
      <c r="J101" s="780"/>
      <c r="K101" s="780"/>
      <c r="L101" s="780"/>
      <c r="M101" s="786"/>
    </row>
    <row r="102" spans="1:13" x14ac:dyDescent="0.2">
      <c r="A102" s="1260"/>
      <c r="B102" s="1261"/>
      <c r="C102" s="1261"/>
      <c r="D102" s="1261"/>
      <c r="E102" s="1261"/>
      <c r="F102" s="1261"/>
      <c r="G102" s="1261"/>
      <c r="H102" s="1261"/>
      <c r="I102" s="1262"/>
      <c r="J102" s="780"/>
      <c r="K102" s="780"/>
      <c r="L102" s="780"/>
      <c r="M102" s="786"/>
    </row>
    <row r="103" spans="1:13" x14ac:dyDescent="0.2">
      <c r="A103" s="1260"/>
      <c r="B103" s="1261"/>
      <c r="C103" s="1261"/>
      <c r="D103" s="1261"/>
      <c r="E103" s="1261"/>
      <c r="F103" s="1261"/>
      <c r="G103" s="1261"/>
      <c r="H103" s="1261"/>
      <c r="I103" s="1262"/>
      <c r="J103" s="780"/>
      <c r="K103" s="780"/>
      <c r="L103" s="780"/>
      <c r="M103" s="786"/>
    </row>
    <row r="104" spans="1:13" x14ac:dyDescent="0.2">
      <c r="A104" s="1260"/>
      <c r="B104" s="1261"/>
      <c r="C104" s="1261"/>
      <c r="D104" s="1261"/>
      <c r="E104" s="1261"/>
      <c r="F104" s="1261"/>
      <c r="G104" s="1261"/>
      <c r="H104" s="1261"/>
      <c r="I104" s="1262"/>
      <c r="J104" s="780"/>
      <c r="K104" s="780"/>
      <c r="L104" s="780"/>
      <c r="M104" s="786"/>
    </row>
    <row r="105" spans="1:13" x14ac:dyDescent="0.2">
      <c r="A105" s="1260"/>
      <c r="B105" s="1261"/>
      <c r="C105" s="1261"/>
      <c r="D105" s="1261"/>
      <c r="E105" s="1261"/>
      <c r="F105" s="1261"/>
      <c r="G105" s="1261"/>
      <c r="H105" s="1261"/>
      <c r="I105" s="1262"/>
      <c r="J105" s="780"/>
      <c r="K105" s="780"/>
      <c r="L105" s="780"/>
      <c r="M105" s="786"/>
    </row>
    <row r="106" spans="1:13" x14ac:dyDescent="0.2">
      <c r="A106" s="1260"/>
      <c r="B106" s="1261"/>
      <c r="C106" s="1261"/>
      <c r="D106" s="1261"/>
      <c r="E106" s="1261"/>
      <c r="F106" s="1261"/>
      <c r="G106" s="1261"/>
      <c r="H106" s="1261"/>
      <c r="I106" s="1262"/>
      <c r="J106" s="780"/>
      <c r="K106" s="780"/>
      <c r="L106" s="780"/>
      <c r="M106" s="786"/>
    </row>
    <row r="107" spans="1:13" x14ac:dyDescent="0.2">
      <c r="A107" s="1260"/>
      <c r="B107" s="1261"/>
      <c r="C107" s="1261"/>
      <c r="D107" s="1261"/>
      <c r="E107" s="1261"/>
      <c r="F107" s="1261"/>
      <c r="G107" s="1261"/>
      <c r="H107" s="1261"/>
      <c r="I107" s="1262"/>
      <c r="J107" s="780"/>
      <c r="K107" s="780"/>
      <c r="L107" s="780"/>
      <c r="M107" s="786"/>
    </row>
    <row r="108" spans="1:13" x14ac:dyDescent="0.2">
      <c r="A108" s="1260"/>
      <c r="B108" s="1261"/>
      <c r="C108" s="1261"/>
      <c r="D108" s="1261"/>
      <c r="E108" s="1261"/>
      <c r="F108" s="1261"/>
      <c r="G108" s="1261"/>
      <c r="H108" s="1261"/>
      <c r="I108" s="1262"/>
      <c r="J108" s="780"/>
      <c r="K108" s="780"/>
      <c r="L108" s="780"/>
      <c r="M108" s="786"/>
    </row>
    <row r="109" spans="1:13" x14ac:dyDescent="0.2">
      <c r="A109" s="1260"/>
      <c r="B109" s="1261"/>
      <c r="C109" s="1261"/>
      <c r="D109" s="1261"/>
      <c r="E109" s="1261"/>
      <c r="F109" s="1261"/>
      <c r="G109" s="1261"/>
      <c r="H109" s="1261"/>
      <c r="I109" s="1262"/>
      <c r="J109" s="776"/>
      <c r="K109" s="776"/>
      <c r="L109" s="776"/>
    </row>
    <row r="110" spans="1:13" ht="13.5" thickBot="1" x14ac:dyDescent="0.25">
      <c r="A110" s="1263"/>
      <c r="B110" s="1264"/>
      <c r="C110" s="1264"/>
      <c r="D110" s="1264"/>
      <c r="E110" s="1264"/>
      <c r="F110" s="1264"/>
      <c r="G110" s="1264"/>
      <c r="H110" s="1264"/>
      <c r="I110" s="1265"/>
    </row>
    <row r="111" spans="1:13" x14ac:dyDescent="0.2">
      <c r="A111" s="787"/>
      <c r="B111" s="787"/>
      <c r="C111" s="787"/>
      <c r="D111" s="787"/>
      <c r="E111" s="787"/>
      <c r="F111" s="787"/>
      <c r="G111" s="787"/>
      <c r="H111" s="787"/>
      <c r="I111" s="787"/>
    </row>
    <row r="112" spans="1:13" ht="13.5" thickBot="1" x14ac:dyDescent="0.25"/>
    <row r="113" spans="1:13" ht="13.5" thickBot="1" x14ac:dyDescent="0.25">
      <c r="A113" s="1266" t="s">
        <v>314</v>
      </c>
      <c r="B113" s="1267"/>
      <c r="C113" s="1267"/>
      <c r="D113" s="1267"/>
      <c r="E113" s="1267"/>
      <c r="F113" s="1267"/>
      <c r="G113" s="1267"/>
      <c r="H113" s="1267"/>
      <c r="I113" s="1268"/>
      <c r="J113" s="783"/>
      <c r="K113" s="783"/>
      <c r="L113" s="783"/>
      <c r="M113" s="786"/>
    </row>
    <row r="114" spans="1:13" ht="13.15" customHeight="1" x14ac:dyDescent="0.2">
      <c r="A114" s="1269" t="s">
        <v>827</v>
      </c>
      <c r="B114" s="1270"/>
      <c r="C114" s="1270"/>
      <c r="D114" s="1270"/>
      <c r="E114" s="1270"/>
      <c r="F114" s="1270"/>
      <c r="G114" s="1270"/>
      <c r="H114" s="1270"/>
      <c r="I114" s="1271"/>
      <c r="J114" s="784"/>
      <c r="K114" s="784"/>
      <c r="L114" s="784"/>
      <c r="M114" s="786"/>
    </row>
    <row r="115" spans="1:13" x14ac:dyDescent="0.2">
      <c r="A115" s="1260"/>
      <c r="B115" s="1261"/>
      <c r="C115" s="1261"/>
      <c r="D115" s="1261"/>
      <c r="E115" s="1261"/>
      <c r="F115" s="1261"/>
      <c r="G115" s="1261"/>
      <c r="H115" s="1261"/>
      <c r="I115" s="1262"/>
      <c r="J115" s="782"/>
      <c r="K115" s="782"/>
      <c r="L115" s="782"/>
      <c r="M115" s="786"/>
    </row>
    <row r="116" spans="1:13" x14ac:dyDescent="0.2">
      <c r="A116" s="1260"/>
      <c r="B116" s="1261"/>
      <c r="C116" s="1261"/>
      <c r="D116" s="1261"/>
      <c r="E116" s="1261"/>
      <c r="F116" s="1261"/>
      <c r="G116" s="1261"/>
      <c r="H116" s="1261"/>
      <c r="I116" s="1262"/>
      <c r="J116" s="780"/>
      <c r="K116" s="780"/>
      <c r="L116" s="780"/>
      <c r="M116" s="786"/>
    </row>
    <row r="117" spans="1:13" x14ac:dyDescent="0.2">
      <c r="A117" s="1260"/>
      <c r="B117" s="1261"/>
      <c r="C117" s="1261"/>
      <c r="D117" s="1261"/>
      <c r="E117" s="1261"/>
      <c r="F117" s="1261"/>
      <c r="G117" s="1261"/>
      <c r="H117" s="1261"/>
      <c r="I117" s="1262"/>
      <c r="J117" s="780"/>
      <c r="K117" s="780"/>
      <c r="L117" s="780"/>
      <c r="M117" s="786"/>
    </row>
    <row r="118" spans="1:13" x14ac:dyDescent="0.2">
      <c r="A118" s="1260"/>
      <c r="B118" s="1261"/>
      <c r="C118" s="1261"/>
      <c r="D118" s="1261"/>
      <c r="E118" s="1261"/>
      <c r="F118" s="1261"/>
      <c r="G118" s="1261"/>
      <c r="H118" s="1261"/>
      <c r="I118" s="1262"/>
      <c r="J118" s="780"/>
      <c r="K118" s="780"/>
      <c r="L118" s="780"/>
      <c r="M118" s="786"/>
    </row>
    <row r="119" spans="1:13" x14ac:dyDescent="0.2">
      <c r="A119" s="1260"/>
      <c r="B119" s="1261"/>
      <c r="C119" s="1261"/>
      <c r="D119" s="1261"/>
      <c r="E119" s="1261"/>
      <c r="F119" s="1261"/>
      <c r="G119" s="1261"/>
      <c r="H119" s="1261"/>
      <c r="I119" s="1262"/>
      <c r="J119" s="780"/>
      <c r="K119" s="780"/>
      <c r="L119" s="780"/>
      <c r="M119" s="786"/>
    </row>
    <row r="120" spans="1:13" x14ac:dyDescent="0.2">
      <c r="A120" s="1260"/>
      <c r="B120" s="1261"/>
      <c r="C120" s="1261"/>
      <c r="D120" s="1261"/>
      <c r="E120" s="1261"/>
      <c r="F120" s="1261"/>
      <c r="G120" s="1261"/>
      <c r="H120" s="1261"/>
      <c r="I120" s="1262"/>
      <c r="J120" s="780"/>
      <c r="K120" s="780"/>
      <c r="L120" s="780"/>
      <c r="M120" s="786"/>
    </row>
    <row r="121" spans="1:13" x14ac:dyDescent="0.2">
      <c r="A121" s="1260"/>
      <c r="B121" s="1261"/>
      <c r="C121" s="1261"/>
      <c r="D121" s="1261"/>
      <c r="E121" s="1261"/>
      <c r="F121" s="1261"/>
      <c r="G121" s="1261"/>
      <c r="H121" s="1261"/>
      <c r="I121" s="1262"/>
      <c r="J121" s="780"/>
      <c r="K121" s="780"/>
      <c r="L121" s="780"/>
      <c r="M121" s="786"/>
    </row>
    <row r="122" spans="1:13" x14ac:dyDescent="0.2">
      <c r="A122" s="1260"/>
      <c r="B122" s="1261"/>
      <c r="C122" s="1261"/>
      <c r="D122" s="1261"/>
      <c r="E122" s="1261"/>
      <c r="F122" s="1261"/>
      <c r="G122" s="1261"/>
      <c r="H122" s="1261"/>
      <c r="I122" s="1262"/>
      <c r="J122" s="780"/>
      <c r="K122" s="780"/>
      <c r="L122" s="780"/>
      <c r="M122" s="786"/>
    </row>
    <row r="123" spans="1:13" x14ac:dyDescent="0.2">
      <c r="A123" s="1260"/>
      <c r="B123" s="1261"/>
      <c r="C123" s="1261"/>
      <c r="D123" s="1261"/>
      <c r="E123" s="1261"/>
      <c r="F123" s="1261"/>
      <c r="G123" s="1261"/>
      <c r="H123" s="1261"/>
      <c r="I123" s="1262"/>
      <c r="J123" s="780"/>
      <c r="K123" s="780"/>
      <c r="L123" s="780"/>
      <c r="M123" s="786"/>
    </row>
    <row r="124" spans="1:13" x14ac:dyDescent="0.2">
      <c r="A124" s="1260"/>
      <c r="B124" s="1261"/>
      <c r="C124" s="1261"/>
      <c r="D124" s="1261"/>
      <c r="E124" s="1261"/>
      <c r="F124" s="1261"/>
      <c r="G124" s="1261"/>
      <c r="H124" s="1261"/>
      <c r="I124" s="1262"/>
      <c r="J124" s="786"/>
      <c r="K124" s="786"/>
      <c r="L124" s="786"/>
      <c r="M124" s="786"/>
    </row>
    <row r="125" spans="1:13" x14ac:dyDescent="0.2">
      <c r="A125" s="1260"/>
      <c r="B125" s="1261"/>
      <c r="C125" s="1261"/>
      <c r="D125" s="1261"/>
      <c r="E125" s="1261"/>
      <c r="F125" s="1261"/>
      <c r="G125" s="1261"/>
      <c r="H125" s="1261"/>
      <c r="I125" s="1262"/>
      <c r="J125" s="786"/>
      <c r="K125" s="786"/>
      <c r="L125" s="786"/>
      <c r="M125" s="786"/>
    </row>
    <row r="126" spans="1:13" ht="13.5" thickBot="1" x14ac:dyDescent="0.25">
      <c r="A126" s="1263"/>
      <c r="B126" s="1264"/>
      <c r="C126" s="1264"/>
      <c r="D126" s="1264"/>
      <c r="E126" s="1264"/>
      <c r="F126" s="1264"/>
      <c r="G126" s="1264"/>
      <c r="H126" s="1264"/>
      <c r="I126" s="1265"/>
    </row>
  </sheetData>
  <mergeCells count="28">
    <mergeCell ref="A113:I113"/>
    <mergeCell ref="A114:I114"/>
    <mergeCell ref="A115:I126"/>
    <mergeCell ref="A12:I21"/>
    <mergeCell ref="A55:I55"/>
    <mergeCell ref="A56:I56"/>
    <mergeCell ref="A69:I69"/>
    <mergeCell ref="A70:I70"/>
    <mergeCell ref="A23:I23"/>
    <mergeCell ref="A24:I24"/>
    <mergeCell ref="A25:I35"/>
    <mergeCell ref="A37:I37"/>
    <mergeCell ref="A38:I38"/>
    <mergeCell ref="A98:I98"/>
    <mergeCell ref="A99:I99"/>
    <mergeCell ref="A100:I110"/>
    <mergeCell ref="A1:I5"/>
    <mergeCell ref="A6:I7"/>
    <mergeCell ref="A9:I9"/>
    <mergeCell ref="A10:I10"/>
    <mergeCell ref="A11:I11"/>
    <mergeCell ref="A39:I49"/>
    <mergeCell ref="A83:I83"/>
    <mergeCell ref="A84:I84"/>
    <mergeCell ref="A71:I81"/>
    <mergeCell ref="A85:I96"/>
    <mergeCell ref="A57:I67"/>
    <mergeCell ref="A82:I8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indexed="45"/>
  </sheetPr>
  <dimension ref="A1:BS428"/>
  <sheetViews>
    <sheetView showGridLines="0" topLeftCell="A72" zoomScale="75" zoomScaleNormal="75" workbookViewId="0">
      <selection activeCell="D58" sqref="D58"/>
    </sheetView>
  </sheetViews>
  <sheetFormatPr baseColWidth="10" defaultRowHeight="12.75" outlineLevelRow="2" x14ac:dyDescent="0.2"/>
  <cols>
    <col min="1" max="3" width="37.85546875" customWidth="1"/>
    <col min="4" max="4" width="16.85546875" customWidth="1"/>
    <col min="5" max="7" width="15.5703125" bestFit="1" customWidth="1"/>
  </cols>
  <sheetData>
    <row r="1" spans="1:2" ht="13.5" thickBot="1" x14ac:dyDescent="0.25">
      <c r="A1" s="1304" t="s">
        <v>367</v>
      </c>
      <c r="B1" s="1305"/>
    </row>
    <row r="2" spans="1:2" x14ac:dyDescent="0.2">
      <c r="A2" s="183" t="s">
        <v>635</v>
      </c>
      <c r="B2" s="184">
        <f>'Solicitud para cumplimentar'!B4:J4</f>
        <v>0</v>
      </c>
    </row>
    <row r="3" spans="1:2" x14ac:dyDescent="0.2">
      <c r="A3" s="185" t="s">
        <v>576</v>
      </c>
      <c r="B3" s="290"/>
    </row>
    <row r="4" spans="1:2" x14ac:dyDescent="0.2">
      <c r="A4" s="185" t="s">
        <v>637</v>
      </c>
      <c r="B4" s="186">
        <f>'Solicitud para cumplimentar'!B8:M8</f>
        <v>0</v>
      </c>
    </row>
    <row r="5" spans="1:2" x14ac:dyDescent="0.2">
      <c r="A5" s="1306" t="s">
        <v>638</v>
      </c>
      <c r="B5" s="1311">
        <f>'Solicitud para cumplimentar'!B7:M7</f>
        <v>0</v>
      </c>
    </row>
    <row r="6" spans="1:2" x14ac:dyDescent="0.2">
      <c r="A6" s="1306"/>
      <c r="B6" s="1311"/>
    </row>
    <row r="7" spans="1:2" x14ac:dyDescent="0.2">
      <c r="A7" s="1306"/>
      <c r="B7" s="1311"/>
    </row>
    <row r="8" spans="1:2" x14ac:dyDescent="0.2">
      <c r="A8" s="185" t="s">
        <v>671</v>
      </c>
      <c r="B8" s="186">
        <f>'Solicitud para cumplimentar'!B9:M9</f>
        <v>0</v>
      </c>
    </row>
    <row r="9" spans="1:2" x14ac:dyDescent="0.2">
      <c r="A9" s="185" t="s">
        <v>375</v>
      </c>
      <c r="B9" s="186"/>
    </row>
    <row r="10" spans="1:2" x14ac:dyDescent="0.2">
      <c r="A10" s="185" t="s">
        <v>376</v>
      </c>
      <c r="B10" s="188">
        <f>'Solicitud para cumplimentar'!C11</f>
        <v>0</v>
      </c>
    </row>
    <row r="11" spans="1:2" ht="13.5" thickBot="1" x14ac:dyDescent="0.25">
      <c r="A11" s="189" t="s">
        <v>377</v>
      </c>
      <c r="B11" s="190">
        <f>'Solicitud para cumplimentar'!F11</f>
        <v>0</v>
      </c>
    </row>
    <row r="12" spans="1:2" x14ac:dyDescent="0.2">
      <c r="A12" s="208" t="s">
        <v>445</v>
      </c>
      <c r="B12" s="289" t="s">
        <v>610</v>
      </c>
    </row>
    <row r="14" spans="1:2" x14ac:dyDescent="0.2">
      <c r="A14" s="230" t="s">
        <v>549</v>
      </c>
      <c r="B14" s="288">
        <f>'Solicitud para cumplimentar'!C11</f>
        <v>0</v>
      </c>
    </row>
    <row r="15" spans="1:2" x14ac:dyDescent="0.2">
      <c r="A15" s="230" t="s">
        <v>548</v>
      </c>
      <c r="B15" s="288">
        <f>'Solicitud para cumplimentar'!G12</f>
        <v>42429</v>
      </c>
    </row>
    <row r="16" spans="1:2" ht="13.5" thickBot="1" x14ac:dyDescent="0.25"/>
    <row r="17" spans="1:4" x14ac:dyDescent="0.2">
      <c r="A17" s="1312" t="s">
        <v>369</v>
      </c>
      <c r="B17" s="1312"/>
      <c r="C17" s="1312"/>
      <c r="D17" s="1312"/>
    </row>
    <row r="18" spans="1:4" x14ac:dyDescent="0.2">
      <c r="A18" s="187" t="s">
        <v>263</v>
      </c>
      <c r="B18" s="187" t="s">
        <v>372</v>
      </c>
      <c r="C18" s="187" t="s">
        <v>373</v>
      </c>
      <c r="D18" s="187" t="s">
        <v>374</v>
      </c>
    </row>
    <row r="19" spans="1:4" hidden="1" outlineLevel="1" x14ac:dyDescent="0.2">
      <c r="A19" s="740">
        <v>1</v>
      </c>
      <c r="B19" s="440">
        <f>'Solicitud para cumplimentar'!D27</f>
        <v>2016</v>
      </c>
      <c r="C19" s="441"/>
      <c r="D19" s="441"/>
    </row>
    <row r="20" spans="1:4" hidden="1" outlineLevel="1" x14ac:dyDescent="0.2">
      <c r="A20" s="739">
        <f t="shared" ref="A20:B22" si="0">A19+1</f>
        <v>2</v>
      </c>
      <c r="B20" s="739">
        <f t="shared" si="0"/>
        <v>2017</v>
      </c>
      <c r="C20" s="439"/>
      <c r="D20" s="439"/>
    </row>
    <row r="21" spans="1:4" hidden="1" outlineLevel="1" x14ac:dyDescent="0.2">
      <c r="A21" s="739">
        <f t="shared" si="0"/>
        <v>3</v>
      </c>
      <c r="B21" s="739">
        <f t="shared" si="0"/>
        <v>2018</v>
      </c>
      <c r="C21" s="439"/>
      <c r="D21" s="439"/>
    </row>
    <row r="22" spans="1:4" hidden="1" outlineLevel="1" x14ac:dyDescent="0.2">
      <c r="A22" s="739">
        <f t="shared" si="0"/>
        <v>4</v>
      </c>
      <c r="B22" s="739">
        <f t="shared" si="0"/>
        <v>2019</v>
      </c>
      <c r="C22" s="439"/>
      <c r="D22" s="439"/>
    </row>
    <row r="23" spans="1:4" hidden="1" outlineLevel="1" x14ac:dyDescent="0.2">
      <c r="A23" s="442"/>
      <c r="B23" s="442"/>
      <c r="C23" s="443"/>
      <c r="D23" s="443"/>
    </row>
    <row r="24" spans="1:4" ht="13.5" hidden="1" outlineLevel="1" thickBot="1" x14ac:dyDescent="0.25">
      <c r="A24" s="444"/>
      <c r="B24" s="444"/>
      <c r="C24" s="445"/>
      <c r="D24" s="445"/>
    </row>
    <row r="25" spans="1:4" collapsed="1" x14ac:dyDescent="0.2"/>
    <row r="26" spans="1:4" ht="13.5" thickBot="1" x14ac:dyDescent="0.25">
      <c r="A26" s="1310" t="s">
        <v>619</v>
      </c>
      <c r="B26" s="1310"/>
      <c r="C26" s="1310"/>
    </row>
    <row r="27" spans="1:4" ht="13.5" thickTop="1" x14ac:dyDescent="0.2">
      <c r="A27" s="209" t="s">
        <v>459</v>
      </c>
      <c r="B27" s="209" t="s">
        <v>460</v>
      </c>
      <c r="C27" s="209" t="s">
        <v>461</v>
      </c>
    </row>
    <row r="28" spans="1:4" hidden="1" outlineLevel="1" x14ac:dyDescent="0.2">
      <c r="A28" s="449" t="s">
        <v>462</v>
      </c>
      <c r="B28" s="449"/>
      <c r="C28" s="450"/>
    </row>
    <row r="29" spans="1:4" hidden="1" outlineLevel="1" x14ac:dyDescent="0.2">
      <c r="A29" s="446" t="s">
        <v>463</v>
      </c>
      <c r="B29" s="446"/>
      <c r="C29" s="446"/>
    </row>
    <row r="30" spans="1:4" hidden="1" outlineLevel="1" x14ac:dyDescent="0.2">
      <c r="A30" s="446" t="s">
        <v>464</v>
      </c>
      <c r="B30" s="446"/>
      <c r="C30" s="446"/>
    </row>
    <row r="31" spans="1:4" hidden="1" outlineLevel="1" x14ac:dyDescent="0.2">
      <c r="A31" s="446" t="s">
        <v>465</v>
      </c>
      <c r="B31" s="446"/>
      <c r="C31" s="446"/>
    </row>
    <row r="32" spans="1:4" hidden="1" outlineLevel="1" x14ac:dyDescent="0.2">
      <c r="A32" s="446" t="s">
        <v>466</v>
      </c>
      <c r="B32" s="446"/>
      <c r="C32" s="446"/>
    </row>
    <row r="33" spans="1:7" hidden="1" outlineLevel="1" x14ac:dyDescent="0.2">
      <c r="A33" s="446" t="s">
        <v>570</v>
      </c>
      <c r="B33" s="446"/>
      <c r="C33" s="446"/>
    </row>
    <row r="34" spans="1:7" hidden="1" outlineLevel="1" x14ac:dyDescent="0.2">
      <c r="A34" s="446" t="s">
        <v>571</v>
      </c>
      <c r="B34" s="446"/>
      <c r="C34" s="446"/>
    </row>
    <row r="35" spans="1:7" ht="22.5" hidden="1" outlineLevel="1" x14ac:dyDescent="0.2">
      <c r="A35" s="447" t="s">
        <v>467</v>
      </c>
      <c r="B35" s="448"/>
      <c r="C35" s="448" t="s">
        <v>620</v>
      </c>
    </row>
    <row r="36" spans="1:7" collapsed="1" x14ac:dyDescent="0.2">
      <c r="A36" s="321"/>
      <c r="B36" s="321"/>
      <c r="C36" s="321"/>
    </row>
    <row r="37" spans="1:7" ht="13.5" thickBot="1" x14ac:dyDescent="0.25"/>
    <row r="38" spans="1:7" ht="51.75" customHeight="1" thickBot="1" x14ac:dyDescent="0.25">
      <c r="A38" s="1307" t="s">
        <v>618</v>
      </c>
      <c r="B38" s="1308"/>
      <c r="C38" s="1308"/>
      <c r="D38" s="1308"/>
      <c r="E38" s="1308"/>
      <c r="F38" s="1308"/>
      <c r="G38" s="1309"/>
    </row>
    <row r="39" spans="1:7" ht="37.5" customHeight="1" outlineLevel="1" x14ac:dyDescent="0.2">
      <c r="A39" s="325" t="s">
        <v>421</v>
      </c>
      <c r="B39" s="322" t="s">
        <v>565</v>
      </c>
      <c r="C39" s="323" t="s">
        <v>560</v>
      </c>
      <c r="D39" s="323">
        <f>'Fórmulas y cálculos'!C93</f>
        <v>2015</v>
      </c>
      <c r="E39" s="323">
        <f>'Fórmulas y cálculos'!D93</f>
        <v>2016</v>
      </c>
      <c r="F39" s="323">
        <f>'Fórmulas y cálculos'!E93</f>
        <v>2017</v>
      </c>
      <c r="G39" s="324">
        <f>'Fórmulas y cálculos'!F93</f>
        <v>2018</v>
      </c>
    </row>
    <row r="40" spans="1:7" outlineLevel="1" x14ac:dyDescent="0.2">
      <c r="A40" s="326">
        <v>621</v>
      </c>
      <c r="B40" s="247" t="s">
        <v>532</v>
      </c>
      <c r="C40" s="267" t="s">
        <v>407</v>
      </c>
      <c r="D40" s="257">
        <f>IF(C40=Listados!$S$1,'Fórmulas y cálculos'!C102,0)</f>
        <v>1101972</v>
      </c>
      <c r="E40" s="258">
        <f>IF(C40=Listados!$S$1,'Fórmulas y cálculos'!D102,0)</f>
        <v>0</v>
      </c>
      <c r="F40" s="258">
        <f>IF(C40=Listados!$S$1,'Fórmulas y cálculos'!E102,0)</f>
        <v>0</v>
      </c>
      <c r="G40" s="259">
        <f>IF(C40=Listados!$S$1,'Fórmulas y cálculos'!F102,0)</f>
        <v>0</v>
      </c>
    </row>
    <row r="41" spans="1:7" outlineLevel="1" x14ac:dyDescent="0.2">
      <c r="A41" s="326">
        <v>6217</v>
      </c>
      <c r="B41" s="248" t="s">
        <v>531</v>
      </c>
      <c r="C41" s="267" t="s">
        <v>408</v>
      </c>
      <c r="D41" s="257">
        <f>IF(C41=Listados!$S$1,'Fórmulas y cálculos'!C103,0)</f>
        <v>0</v>
      </c>
      <c r="E41" s="258">
        <f>IF(C41=Listados!$S$1,'Fórmulas y cálculos'!D103,0)</f>
        <v>0</v>
      </c>
      <c r="F41" s="258">
        <f>IF(C41=Listados!$S$1,'Fórmulas y cálculos'!E103,0)</f>
        <v>0</v>
      </c>
      <c r="G41" s="259">
        <f>IF(C41=Listados!$S$1,'Fórmulas y cálculos'!F103,0)</f>
        <v>0</v>
      </c>
    </row>
    <row r="42" spans="1:7" outlineLevel="1" x14ac:dyDescent="0.2">
      <c r="A42" s="326">
        <v>622</v>
      </c>
      <c r="B42" s="247" t="s">
        <v>533</v>
      </c>
      <c r="C42" s="267" t="s">
        <v>407</v>
      </c>
      <c r="D42" s="257">
        <f>IF(C42=Listados!$S$1,'Fórmulas y cálculos'!C104,0)</f>
        <v>14243787</v>
      </c>
      <c r="E42" s="258">
        <f>IF(C42=Listados!$S$1,'Fórmulas y cálculos'!D104,0)</f>
        <v>0</v>
      </c>
      <c r="F42" s="258">
        <f>IF(C42=Listados!$S$1,'Fórmulas y cálculos'!E104,0)</f>
        <v>0</v>
      </c>
      <c r="G42" s="259">
        <f>IF(C42=Listados!$S$1,'Fórmulas y cálculos'!F104,0)</f>
        <v>0</v>
      </c>
    </row>
    <row r="43" spans="1:7" outlineLevel="1" x14ac:dyDescent="0.2">
      <c r="A43" s="326">
        <v>623</v>
      </c>
      <c r="B43" s="248" t="s">
        <v>534</v>
      </c>
      <c r="C43" s="267" t="s">
        <v>408</v>
      </c>
      <c r="D43" s="257">
        <f>IF(C43=Listados!$S$1,'Fórmulas y cálculos'!C105,0)</f>
        <v>0</v>
      </c>
      <c r="E43" s="258">
        <f>IF(C43=Listados!$S$1,'Fórmulas y cálculos'!D105,0)</f>
        <v>0</v>
      </c>
      <c r="F43" s="258">
        <f>IF(C43=Listados!$S$1,'Fórmulas y cálculos'!E105,0)</f>
        <v>0</v>
      </c>
      <c r="G43" s="259">
        <f>IF(C43=Listados!$S$1,'Fórmulas y cálculos'!F105,0)</f>
        <v>0</v>
      </c>
    </row>
    <row r="44" spans="1:7" ht="25.5" outlineLevel="1" x14ac:dyDescent="0.2">
      <c r="A44" s="326">
        <v>624</v>
      </c>
      <c r="B44" s="247" t="s">
        <v>535</v>
      </c>
      <c r="C44" s="267" t="s">
        <v>407</v>
      </c>
      <c r="D44" s="257">
        <f>IF(C44=Listados!$S$1,'Fórmulas y cálculos'!C106,0)</f>
        <v>79131</v>
      </c>
      <c r="E44" s="258">
        <f>IF(C44=Listados!$S$1,'Fórmulas y cálculos'!D106,0)</f>
        <v>0</v>
      </c>
      <c r="F44" s="258">
        <f>IF(C44=Listados!$S$1,'Fórmulas y cálculos'!E106,0)</f>
        <v>0</v>
      </c>
      <c r="G44" s="259">
        <f>IF(C44=Listados!$S$1,'Fórmulas y cálculos'!F106,0)</f>
        <v>0</v>
      </c>
    </row>
    <row r="45" spans="1:7" outlineLevel="1" x14ac:dyDescent="0.2">
      <c r="A45" s="326" t="s">
        <v>529</v>
      </c>
      <c r="B45" s="248" t="s">
        <v>536</v>
      </c>
      <c r="C45" s="267" t="s">
        <v>408</v>
      </c>
      <c r="D45" s="257">
        <f>IF(C45=Listados!$S$1,'Fórmulas y cálculos'!C107,0)</f>
        <v>0</v>
      </c>
      <c r="E45" s="258">
        <f>IF(C45=Listados!$S$1,'Fórmulas y cálculos'!D107,0)</f>
        <v>0</v>
      </c>
      <c r="F45" s="258">
        <f>IF(C45=Listados!$S$1,'Fórmulas y cálculos'!E107,0)</f>
        <v>0</v>
      </c>
      <c r="G45" s="259">
        <f>IF(C45=Listados!$S$1,'Fórmulas y cálculos'!F107,0)</f>
        <v>0</v>
      </c>
    </row>
    <row r="46" spans="1:7" outlineLevel="1" x14ac:dyDescent="0.2">
      <c r="A46" s="326">
        <v>625</v>
      </c>
      <c r="B46" s="248" t="s">
        <v>537</v>
      </c>
      <c r="C46" s="267" t="s">
        <v>408</v>
      </c>
      <c r="D46" s="257">
        <f>IF(C46=Listados!$S$1,'Fórmulas y cálculos'!C108,0)</f>
        <v>0</v>
      </c>
      <c r="E46" s="258">
        <f>IF(C46=Listados!$S$1,'Fórmulas y cálculos'!D108,0)</f>
        <v>0</v>
      </c>
      <c r="F46" s="258">
        <f>IF(C46=Listados!$S$1,'Fórmulas y cálculos'!E108,0)</f>
        <v>0</v>
      </c>
      <c r="G46" s="259">
        <f>IF(C46=Listados!$S$1,'Fórmulas y cálculos'!F108,0)</f>
        <v>0</v>
      </c>
    </row>
    <row r="47" spans="1:7" ht="25.5" outlineLevel="1" x14ac:dyDescent="0.2">
      <c r="A47" s="326">
        <v>627</v>
      </c>
      <c r="B47" s="248" t="s">
        <v>538</v>
      </c>
      <c r="C47" s="267" t="s">
        <v>408</v>
      </c>
      <c r="D47" s="257">
        <f>IF(C47=Listados!$S$1,'Fórmulas y cálculos'!C109,0)</f>
        <v>0</v>
      </c>
      <c r="E47" s="258">
        <f>IF(C47=Listados!$S$1,'Fórmulas y cálculos'!D109,0)</f>
        <v>0</v>
      </c>
      <c r="F47" s="258">
        <f>IF(C47=Listados!$S$1,'Fórmulas y cálculos'!E109,0)</f>
        <v>0</v>
      </c>
      <c r="G47" s="259">
        <f>IF(C47=Listados!$S$1,'Fórmulas y cálculos'!F109,0)</f>
        <v>0</v>
      </c>
    </row>
    <row r="48" spans="1:7" outlineLevel="1" x14ac:dyDescent="0.2">
      <c r="A48" s="326">
        <v>628</v>
      </c>
      <c r="B48" s="248" t="s">
        <v>539</v>
      </c>
      <c r="C48" s="267" t="s">
        <v>407</v>
      </c>
      <c r="D48" s="257">
        <f>IF(C48=Listados!$S$1,'Fórmulas y cálculos'!C110,0)</f>
        <v>17254502</v>
      </c>
      <c r="E48" s="258">
        <f>IF(C48=Listados!$S$1,'Fórmulas y cálculos'!D110,0)</f>
        <v>0</v>
      </c>
      <c r="F48" s="258">
        <f>IF(C48=Listados!$S$1,'Fórmulas y cálculos'!E110,0)</f>
        <v>0</v>
      </c>
      <c r="G48" s="259">
        <f>IF(C48=Listados!$S$1,'Fórmulas y cálculos'!F110,0)</f>
        <v>0</v>
      </c>
    </row>
    <row r="49" spans="1:7" outlineLevel="1" x14ac:dyDescent="0.2">
      <c r="A49" s="326">
        <v>629</v>
      </c>
      <c r="B49" s="248" t="s">
        <v>540</v>
      </c>
      <c r="C49" s="267" t="s">
        <v>407</v>
      </c>
      <c r="D49" s="257">
        <f>IF(C49=Listados!$S$1,'Fórmulas y cálculos'!C111,0)</f>
        <v>31744941</v>
      </c>
      <c r="E49" s="258">
        <f>IF(C49=Listados!$S$1,'Fórmulas y cálculos'!D111,0)</f>
        <v>0</v>
      </c>
      <c r="F49" s="258">
        <f>IF(C49=Listados!$S$1,'Fórmulas y cálculos'!E111,0)</f>
        <v>0</v>
      </c>
      <c r="G49" s="259">
        <f>IF(C49=Listados!$S$1,'Fórmulas y cálculos'!F111,0)</f>
        <v>0</v>
      </c>
    </row>
    <row r="50" spans="1:7" outlineLevel="1" x14ac:dyDescent="0.2">
      <c r="A50" s="326">
        <v>6294</v>
      </c>
      <c r="B50" s="248" t="s">
        <v>541</v>
      </c>
      <c r="C50" s="267" t="s">
        <v>408</v>
      </c>
      <c r="D50" s="257">
        <f>IF(C50=Listados!$S$1,'Fórmulas y cálculos'!C112,0)</f>
        <v>0</v>
      </c>
      <c r="E50" s="258">
        <f>IF(C50=Listados!$S$1,'Fórmulas y cálculos'!D112,0)</f>
        <v>0</v>
      </c>
      <c r="F50" s="258">
        <f>IF(C50=Listados!$S$1,'Fórmulas y cálculos'!E112,0)</f>
        <v>0</v>
      </c>
      <c r="G50" s="259">
        <f>IF(C50=Listados!$S$1,'Fórmulas y cálculos'!F112,0)</f>
        <v>0</v>
      </c>
    </row>
    <row r="51" spans="1:7" outlineLevel="1" x14ac:dyDescent="0.2">
      <c r="A51" s="326">
        <v>6295</v>
      </c>
      <c r="B51" s="248" t="s">
        <v>542</v>
      </c>
      <c r="C51" s="267" t="s">
        <v>408</v>
      </c>
      <c r="D51" s="257">
        <f>IF(C51=Listados!$S$1,'Fórmulas y cálculos'!C113,0)</f>
        <v>0</v>
      </c>
      <c r="E51" s="258">
        <f>IF(C51=Listados!$S$1,'Fórmulas y cálculos'!D113,0)</f>
        <v>0</v>
      </c>
      <c r="F51" s="258">
        <f>IF(C51=Listados!$S$1,'Fórmulas y cálculos'!E113,0)</f>
        <v>0</v>
      </c>
      <c r="G51" s="259">
        <f>IF(C51=Listados!$S$1,'Fórmulas y cálculos'!F113,0)</f>
        <v>0</v>
      </c>
    </row>
    <row r="52" spans="1:7" outlineLevel="1" x14ac:dyDescent="0.2">
      <c r="A52" s="326">
        <v>6296</v>
      </c>
      <c r="B52" s="248" t="s">
        <v>543</v>
      </c>
      <c r="C52" s="267" t="s">
        <v>408</v>
      </c>
      <c r="D52" s="257">
        <f>IF(C52=Listados!$S$1,'Fórmulas y cálculos'!C114,0)</f>
        <v>0</v>
      </c>
      <c r="E52" s="258">
        <f>IF(C52=Listados!$S$1,'Fórmulas y cálculos'!D114,0)</f>
        <v>0</v>
      </c>
      <c r="F52" s="258">
        <f>IF(C52=Listados!$S$1,'Fórmulas y cálculos'!E114,0)</f>
        <v>0</v>
      </c>
      <c r="G52" s="259">
        <f>IF(C52=Listados!$S$1,'Fórmulas y cálculos'!F114,0)</f>
        <v>0</v>
      </c>
    </row>
    <row r="53" spans="1:7" outlineLevel="1" x14ac:dyDescent="0.2">
      <c r="A53" s="326">
        <v>681</v>
      </c>
      <c r="B53" s="248" t="s">
        <v>544</v>
      </c>
      <c r="C53" s="267" t="s">
        <v>407</v>
      </c>
      <c r="D53" s="257">
        <f>IF(C53=Listados!$S$1,'Fórmulas y cálculos'!C115,0)</f>
        <v>1076756</v>
      </c>
      <c r="E53" s="258">
        <f>IF(C53=Listados!$S$1,'Fórmulas y cálculos'!D115,0)</f>
        <v>0</v>
      </c>
      <c r="F53" s="258">
        <f>IF(C53=Listados!$S$1,'Fórmulas y cálculos'!E115,0)</f>
        <v>0</v>
      </c>
      <c r="G53" s="259">
        <f>IF(C53=Listados!$S$1,'Fórmulas y cálculos'!F115,0)</f>
        <v>0</v>
      </c>
    </row>
    <row r="54" spans="1:7" outlineLevel="1" x14ac:dyDescent="0.2">
      <c r="A54" s="326">
        <v>682</v>
      </c>
      <c r="B54" s="248" t="s">
        <v>545</v>
      </c>
      <c r="C54" s="267" t="s">
        <v>408</v>
      </c>
      <c r="D54" s="257">
        <f>IF(C54=Listados!$S$1,'Fórmulas y cálculos'!C116,0)</f>
        <v>0</v>
      </c>
      <c r="E54" s="258">
        <f>IF(C54=Listados!$S$1,'Fórmulas y cálculos'!D116,0)</f>
        <v>0</v>
      </c>
      <c r="F54" s="258">
        <f>IF(C54=Listados!$S$1,'Fórmulas y cálculos'!E116,0)</f>
        <v>0</v>
      </c>
      <c r="G54" s="259">
        <f>IF(C54=Listados!$S$1,'Fórmulas y cálculos'!F116,0)</f>
        <v>0</v>
      </c>
    </row>
    <row r="55" spans="1:7" ht="24" outlineLevel="1" x14ac:dyDescent="0.2">
      <c r="A55" s="327"/>
      <c r="B55" s="260"/>
      <c r="C55" s="261"/>
      <c r="D55" s="291" t="str">
        <f>'Fórmulas y cálculos'!C94</f>
        <v>DATOS DEFINITIVOS</v>
      </c>
      <c r="E55" s="291" t="str">
        <f>'Fórmulas y cálculos'!D94</f>
        <v>DATOS PROVISIONALES</v>
      </c>
      <c r="F55" s="291" t="str">
        <f>'Fórmulas y cálculos'!E94</f>
        <v>DATOS PROVISIONALES</v>
      </c>
      <c r="G55" s="292" t="str">
        <f>'Fórmulas y cálculos'!F94</f>
        <v>DATOS PROVISIONALES</v>
      </c>
    </row>
    <row r="56" spans="1:7" ht="13.5" outlineLevel="1" thickBot="1" x14ac:dyDescent="0.25">
      <c r="A56" s="328"/>
      <c r="B56" s="262" t="s">
        <v>559</v>
      </c>
      <c r="C56" s="227"/>
      <c r="D56" s="263">
        <f>SUM(D40:D54)</f>
        <v>65501089</v>
      </c>
      <c r="E56" s="264">
        <f>SUM(E40:E54)</f>
        <v>0</v>
      </c>
      <c r="F56" s="265">
        <f>SUM(F40:F54)</f>
        <v>0</v>
      </c>
      <c r="G56" s="266">
        <f>SUM(G40:G54)</f>
        <v>0</v>
      </c>
    </row>
    <row r="57" spans="1:7" ht="13.5" outlineLevel="1" thickBot="1" x14ac:dyDescent="0.25">
      <c r="A57" s="294"/>
      <c r="B57" s="261"/>
      <c r="C57" s="261"/>
      <c r="D57" s="261"/>
      <c r="E57" s="261"/>
      <c r="F57" s="261"/>
      <c r="G57" s="243"/>
    </row>
    <row r="58" spans="1:7" ht="30.75" outlineLevel="1" thickBot="1" x14ac:dyDescent="0.25">
      <c r="A58" s="294"/>
      <c r="B58" s="337" t="s">
        <v>566</v>
      </c>
      <c r="C58" s="336"/>
      <c r="D58" s="338">
        <f>$D$56*(('Solicitud para cumplimentar'!$M$91+'Solicitud para cumplimentar'!M112)/'Fórmulas y cálculos'!$C$96)</f>
        <v>0</v>
      </c>
      <c r="E58" s="261"/>
      <c r="F58" s="261"/>
      <c r="G58" s="243"/>
    </row>
    <row r="59" spans="1:7" outlineLevel="1" x14ac:dyDescent="0.2">
      <c r="A59" s="333"/>
      <c r="B59" s="334"/>
      <c r="C59" s="334"/>
      <c r="D59" s="334"/>
      <c r="E59" s="334"/>
      <c r="F59" s="334"/>
      <c r="G59" s="335"/>
    </row>
    <row r="60" spans="1:7" outlineLevel="1" x14ac:dyDescent="0.2">
      <c r="A60" s="1290" t="s">
        <v>628</v>
      </c>
      <c r="B60" s="1291"/>
      <c r="C60" s="1291"/>
      <c r="D60" s="1291"/>
      <c r="E60" s="1291"/>
      <c r="F60" s="1291"/>
      <c r="G60" s="1292"/>
    </row>
    <row r="61" spans="1:7" outlineLevel="1" x14ac:dyDescent="0.2">
      <c r="A61" s="294"/>
      <c r="B61" s="261"/>
      <c r="C61" s="261"/>
      <c r="D61" s="261"/>
      <c r="E61" s="261"/>
      <c r="F61" s="261"/>
      <c r="G61" s="243"/>
    </row>
    <row r="62" spans="1:7" outlineLevel="1" x14ac:dyDescent="0.2">
      <c r="A62" s="294"/>
      <c r="B62" s="261"/>
      <c r="C62" s="329" t="s">
        <v>621</v>
      </c>
      <c r="D62" s="261">
        <f>'Solicitud para cumplimentar'!D27</f>
        <v>2016</v>
      </c>
      <c r="E62" s="261">
        <f>D62+1</f>
        <v>2017</v>
      </c>
      <c r="F62" s="261">
        <f>E62+1</f>
        <v>2018</v>
      </c>
      <c r="G62" s="243">
        <f>F62+1</f>
        <v>2019</v>
      </c>
    </row>
    <row r="63" spans="1:7" outlineLevel="1" x14ac:dyDescent="0.2">
      <c r="A63" s="294"/>
      <c r="B63" s="261"/>
      <c r="C63" s="261" t="s">
        <v>623</v>
      </c>
      <c r="D63" s="261">
        <f>'Solicitud para cumplimentar'!C91</f>
        <v>0</v>
      </c>
      <c r="E63" s="261">
        <f>'Solicitud para cumplimentar'!E91</f>
        <v>0</v>
      </c>
      <c r="F63" s="261">
        <f>'Solicitud para cumplimentar'!G91</f>
        <v>0</v>
      </c>
      <c r="G63" s="243">
        <f>'Solicitud para cumplimentar'!I91</f>
        <v>0</v>
      </c>
    </row>
    <row r="64" spans="1:7" outlineLevel="1" x14ac:dyDescent="0.2">
      <c r="A64" s="294"/>
      <c r="B64" s="261"/>
      <c r="C64" s="261" t="s">
        <v>622</v>
      </c>
      <c r="D64" s="261">
        <f>'Solicitud para cumplimentar'!C112</f>
        <v>0</v>
      </c>
      <c r="E64" s="261">
        <f>'Solicitud para cumplimentar'!E112</f>
        <v>0</v>
      </c>
      <c r="F64" s="261">
        <f>'Solicitud para cumplimentar'!G112</f>
        <v>0</v>
      </c>
      <c r="G64" s="243">
        <f>'Solicitud para cumplimentar'!I112</f>
        <v>0</v>
      </c>
    </row>
    <row r="65" spans="1:7" outlineLevel="1" x14ac:dyDescent="0.2">
      <c r="A65" s="294"/>
      <c r="B65" s="330"/>
      <c r="C65" s="261"/>
      <c r="D65" s="261"/>
      <c r="E65" s="261"/>
      <c r="F65" s="261"/>
      <c r="G65" s="243"/>
    </row>
    <row r="66" spans="1:7" outlineLevel="1" x14ac:dyDescent="0.2">
      <c r="A66" s="294"/>
      <c r="B66" s="261"/>
      <c r="C66" s="261" t="s">
        <v>624</v>
      </c>
      <c r="D66" s="261">
        <f>SUM(D63:D64)</f>
        <v>0</v>
      </c>
      <c r="E66" s="261">
        <f>SUM(E63:E64)</f>
        <v>0</v>
      </c>
      <c r="F66" s="261">
        <f>SUM(F63:F64)</f>
        <v>0</v>
      </c>
      <c r="G66" s="243">
        <f>SUM(G63:G64)</f>
        <v>0</v>
      </c>
    </row>
    <row r="67" spans="1:7" outlineLevel="1" x14ac:dyDescent="0.2">
      <c r="A67" s="294"/>
      <c r="B67" s="261"/>
      <c r="C67" s="261"/>
      <c r="D67" s="261"/>
      <c r="E67" s="261"/>
      <c r="F67" s="261"/>
      <c r="G67" s="243"/>
    </row>
    <row r="68" spans="1:7" outlineLevel="1" x14ac:dyDescent="0.2">
      <c r="A68" s="294"/>
      <c r="B68" s="261"/>
      <c r="C68" s="330" t="s">
        <v>625</v>
      </c>
      <c r="D68" s="258">
        <f>$D$56*(D66/'Fórmulas y cálculos'!$C$96)</f>
        <v>0</v>
      </c>
      <c r="E68" s="258">
        <f>$D$56*(E66/'Fórmulas y cálculos'!$C$96)</f>
        <v>0</v>
      </c>
      <c r="F68" s="258">
        <f>$D$56*(F66/'Fórmulas y cálculos'!$C$96)</f>
        <v>0</v>
      </c>
      <c r="G68" s="259">
        <f>$D$56*(G66/'Fórmulas y cálculos'!$C$96)</f>
        <v>0</v>
      </c>
    </row>
    <row r="69" spans="1:7" outlineLevel="1" x14ac:dyDescent="0.2">
      <c r="A69" s="333"/>
      <c r="B69" s="334"/>
      <c r="C69" s="334"/>
      <c r="D69" s="334"/>
      <c r="E69" s="334"/>
      <c r="F69" s="334"/>
      <c r="G69" s="335"/>
    </row>
    <row r="70" spans="1:7" outlineLevel="1" x14ac:dyDescent="0.2">
      <c r="A70" s="1293" t="s">
        <v>627</v>
      </c>
      <c r="B70" s="1294"/>
      <c r="C70" s="1294"/>
      <c r="D70" s="1294"/>
      <c r="E70" s="1294"/>
      <c r="F70" s="1294"/>
      <c r="G70" s="1295"/>
    </row>
    <row r="71" spans="1:7" outlineLevel="1" x14ac:dyDescent="0.2">
      <c r="A71" s="294"/>
      <c r="B71" s="261"/>
      <c r="C71" s="261"/>
      <c r="D71" s="261"/>
      <c r="E71" s="261"/>
      <c r="F71" s="261"/>
      <c r="G71" s="243"/>
    </row>
    <row r="72" spans="1:7" outlineLevel="1" x14ac:dyDescent="0.2">
      <c r="A72" s="294"/>
      <c r="B72" s="261"/>
      <c r="C72" s="329" t="s">
        <v>621</v>
      </c>
      <c r="D72" s="261">
        <f>D62</f>
        <v>2016</v>
      </c>
      <c r="E72" s="261">
        <f>E62</f>
        <v>2017</v>
      </c>
      <c r="F72" s="261">
        <f>F62</f>
        <v>2018</v>
      </c>
      <c r="G72" s="243">
        <f>G62</f>
        <v>2019</v>
      </c>
    </row>
    <row r="73" spans="1:7" outlineLevel="1" x14ac:dyDescent="0.2">
      <c r="A73" s="294"/>
      <c r="B73" s="261"/>
      <c r="C73" s="331" t="s">
        <v>623</v>
      </c>
      <c r="D73" s="261"/>
      <c r="E73" s="261"/>
      <c r="F73" s="261"/>
      <c r="G73" s="243"/>
    </row>
    <row r="74" spans="1:7" outlineLevel="1" x14ac:dyDescent="0.2">
      <c r="A74" s="294"/>
      <c r="B74" s="261"/>
      <c r="C74" s="331" t="s">
        <v>622</v>
      </c>
      <c r="D74" s="261"/>
      <c r="E74" s="261"/>
      <c r="F74" s="261"/>
      <c r="G74" s="243"/>
    </row>
    <row r="75" spans="1:7" outlineLevel="1" x14ac:dyDescent="0.2">
      <c r="A75" s="294"/>
      <c r="B75" s="330"/>
      <c r="C75" s="331"/>
      <c r="D75" s="261"/>
      <c r="E75" s="261"/>
      <c r="F75" s="261"/>
      <c r="G75" s="243"/>
    </row>
    <row r="76" spans="1:7" outlineLevel="1" x14ac:dyDescent="0.2">
      <c r="A76" s="294"/>
      <c r="B76" s="261"/>
      <c r="C76" s="331" t="s">
        <v>624</v>
      </c>
      <c r="D76" s="261"/>
      <c r="E76" s="261"/>
      <c r="F76" s="261"/>
      <c r="G76" s="243"/>
    </row>
    <row r="77" spans="1:7" outlineLevel="1" x14ac:dyDescent="0.2">
      <c r="A77" s="294"/>
      <c r="B77" s="261"/>
      <c r="C77" s="331"/>
      <c r="D77" s="261"/>
      <c r="E77" s="261"/>
      <c r="F77" s="261"/>
      <c r="G77" s="243"/>
    </row>
    <row r="78" spans="1:7" outlineLevel="1" x14ac:dyDescent="0.2">
      <c r="A78" s="294"/>
      <c r="B78" s="261"/>
      <c r="C78" s="485" t="s">
        <v>626</v>
      </c>
      <c r="D78" s="258"/>
      <c r="E78" s="258"/>
      <c r="F78" s="258"/>
      <c r="G78" s="259"/>
    </row>
    <row r="79" spans="1:7" ht="13.5" outlineLevel="1" thickBot="1" x14ac:dyDescent="0.25">
      <c r="A79" s="306"/>
      <c r="B79" s="227"/>
      <c r="C79" s="227"/>
      <c r="D79" s="264"/>
      <c r="E79" s="264"/>
      <c r="F79" s="264"/>
      <c r="G79" s="332"/>
    </row>
    <row r="80" spans="1:7" ht="13.5" thickBot="1" x14ac:dyDescent="0.25"/>
    <row r="81" spans="1:7" ht="26.25" customHeight="1" thickBot="1" x14ac:dyDescent="0.25">
      <c r="A81" s="1299" t="s">
        <v>584</v>
      </c>
      <c r="B81" s="1300"/>
      <c r="C81" s="1300"/>
      <c r="D81" s="1300"/>
      <c r="E81" s="1300"/>
      <c r="F81" s="1300"/>
      <c r="G81" s="1301"/>
    </row>
    <row r="82" spans="1:7" outlineLevel="1" x14ac:dyDescent="0.2">
      <c r="A82" s="294"/>
      <c r="B82" s="261"/>
      <c r="C82" s="261"/>
      <c r="D82" s="261"/>
      <c r="E82" s="261"/>
      <c r="F82" s="261"/>
      <c r="G82" s="243"/>
    </row>
    <row r="83" spans="1:7" outlineLevel="1" x14ac:dyDescent="0.2">
      <c r="A83" s="1302" t="s">
        <v>585</v>
      </c>
      <c r="B83" s="1294"/>
      <c r="C83" s="1294"/>
      <c r="D83" s="1294"/>
      <c r="E83" s="1294"/>
      <c r="F83" s="1294"/>
      <c r="G83" s="1303"/>
    </row>
    <row r="84" spans="1:7" outlineLevel="1" x14ac:dyDescent="0.2">
      <c r="A84" s="294"/>
      <c r="B84" s="261"/>
      <c r="C84" s="261"/>
      <c r="D84" s="261"/>
      <c r="E84" s="261"/>
      <c r="F84" s="261"/>
      <c r="G84" s="243"/>
    </row>
    <row r="85" spans="1:7" outlineLevel="1" x14ac:dyDescent="0.2">
      <c r="A85" s="294"/>
      <c r="B85" s="261"/>
      <c r="C85" s="261" t="s">
        <v>621</v>
      </c>
      <c r="D85" s="261">
        <f>D62</f>
        <v>2016</v>
      </c>
      <c r="E85" s="261">
        <f>D85+1</f>
        <v>2017</v>
      </c>
      <c r="F85" s="261">
        <f>E85+1</f>
        <v>2018</v>
      </c>
      <c r="G85" s="243">
        <f>F85+1</f>
        <v>2019</v>
      </c>
    </row>
    <row r="86" spans="1:7" outlineLevel="1" x14ac:dyDescent="0.2">
      <c r="A86" s="294"/>
      <c r="B86" s="261"/>
      <c r="C86" s="261" t="s">
        <v>669</v>
      </c>
      <c r="D86" s="330">
        <f>'Solicitud para cumplimentar'!D93</f>
        <v>0</v>
      </c>
      <c r="E86" s="330">
        <f>'Solicitud para cumplimentar'!E93</f>
        <v>0</v>
      </c>
      <c r="F86" s="330">
        <f>'Solicitud para cumplimentar'!G93</f>
        <v>0</v>
      </c>
      <c r="G86" s="339">
        <f>'Solicitud para cumplimentar'!I93</f>
        <v>0</v>
      </c>
    </row>
    <row r="87" spans="1:7" outlineLevel="1" x14ac:dyDescent="0.2">
      <c r="A87" s="294"/>
      <c r="B87" s="261"/>
      <c r="C87" s="261" t="s">
        <v>586</v>
      </c>
      <c r="D87" s="330">
        <f>'Solicitud para cumplimentar'!C113</f>
        <v>0</v>
      </c>
      <c r="E87" s="330">
        <f>'Solicitud para cumplimentar'!E114</f>
        <v>0</v>
      </c>
      <c r="F87" s="330">
        <f>'Solicitud para cumplimentar'!G114</f>
        <v>0</v>
      </c>
      <c r="G87" s="339">
        <f>'Solicitud para cumplimentar'!I114</f>
        <v>0</v>
      </c>
    </row>
    <row r="88" spans="1:7" outlineLevel="1" x14ac:dyDescent="0.2">
      <c r="A88" s="294"/>
      <c r="B88" s="261"/>
      <c r="C88" s="261"/>
      <c r="D88" s="261"/>
      <c r="E88" s="261"/>
      <c r="F88" s="261"/>
      <c r="G88" s="243"/>
    </row>
    <row r="89" spans="1:7" outlineLevel="1" x14ac:dyDescent="0.2">
      <c r="A89" s="294"/>
      <c r="B89" s="261"/>
      <c r="C89" s="261" t="s">
        <v>587</v>
      </c>
      <c r="D89" s="330">
        <f>SUM(D86:D87)</f>
        <v>0</v>
      </c>
      <c r="E89" s="330">
        <f>SUM(E86:E87)</f>
        <v>0</v>
      </c>
      <c r="F89" s="330">
        <f>SUM(F86:F87)</f>
        <v>0</v>
      </c>
      <c r="G89" s="339">
        <f>SUM(G86:G87)</f>
        <v>0</v>
      </c>
    </row>
    <row r="90" spans="1:7" outlineLevel="1" x14ac:dyDescent="0.2">
      <c r="A90" s="294"/>
      <c r="B90" s="261"/>
      <c r="C90" s="261"/>
      <c r="D90" s="261"/>
      <c r="E90" s="261"/>
      <c r="F90" s="261"/>
      <c r="G90" s="243"/>
    </row>
    <row r="91" spans="1:7" outlineLevel="1" x14ac:dyDescent="0.2">
      <c r="A91" s="294"/>
      <c r="B91" s="261"/>
      <c r="C91" s="261" t="s">
        <v>625</v>
      </c>
      <c r="D91" s="330">
        <f>D87*0.2</f>
        <v>0</v>
      </c>
      <c r="E91" s="330">
        <f>E87*0.2</f>
        <v>0</v>
      </c>
      <c r="F91" s="330">
        <f>F87*0.2</f>
        <v>0</v>
      </c>
      <c r="G91" s="339">
        <f>G87*0.2</f>
        <v>0</v>
      </c>
    </row>
    <row r="92" spans="1:7" outlineLevel="1" x14ac:dyDescent="0.2">
      <c r="A92" s="294"/>
      <c r="B92" s="261"/>
      <c r="C92" s="261"/>
      <c r="D92" s="261"/>
      <c r="E92" s="261"/>
      <c r="F92" s="261"/>
      <c r="G92" s="243"/>
    </row>
    <row r="93" spans="1:7" outlineLevel="1" x14ac:dyDescent="0.2">
      <c r="A93" s="1302" t="s">
        <v>588</v>
      </c>
      <c r="B93" s="1294"/>
      <c r="C93" s="1294"/>
      <c r="D93" s="1294"/>
      <c r="E93" s="1294"/>
      <c r="F93" s="1294"/>
      <c r="G93" s="1303"/>
    </row>
    <row r="94" spans="1:7" outlineLevel="1" x14ac:dyDescent="0.2">
      <c r="A94" s="294"/>
      <c r="B94" s="261"/>
      <c r="C94" s="261"/>
      <c r="D94" s="261"/>
      <c r="E94" s="261"/>
      <c r="F94" s="261"/>
      <c r="G94" s="243"/>
    </row>
    <row r="95" spans="1:7" outlineLevel="1" x14ac:dyDescent="0.2">
      <c r="A95" s="294"/>
      <c r="B95" s="261"/>
      <c r="C95" s="261" t="s">
        <v>621</v>
      </c>
      <c r="D95" s="261">
        <f>D62</f>
        <v>2016</v>
      </c>
      <c r="E95" s="261">
        <f>D95+1</f>
        <v>2017</v>
      </c>
      <c r="F95" s="261">
        <f>E95+1</f>
        <v>2018</v>
      </c>
      <c r="G95" s="243">
        <f>F95+1</f>
        <v>2019</v>
      </c>
    </row>
    <row r="96" spans="1:7" outlineLevel="1" x14ac:dyDescent="0.2">
      <c r="A96" s="294"/>
      <c r="B96" s="261"/>
      <c r="C96" s="261" t="s">
        <v>623</v>
      </c>
      <c r="D96" s="258"/>
      <c r="E96" s="258"/>
      <c r="F96" s="258"/>
      <c r="G96" s="259"/>
    </row>
    <row r="97" spans="1:7" outlineLevel="1" x14ac:dyDescent="0.2">
      <c r="A97" s="294"/>
      <c r="B97" s="261"/>
      <c r="C97" s="261" t="s">
        <v>622</v>
      </c>
      <c r="D97" s="258"/>
      <c r="E97" s="258"/>
      <c r="F97" s="258"/>
      <c r="G97" s="259"/>
    </row>
    <row r="98" spans="1:7" outlineLevel="1" x14ac:dyDescent="0.2">
      <c r="A98" s="294"/>
      <c r="B98" s="261"/>
      <c r="C98" s="261"/>
      <c r="D98" s="258"/>
      <c r="E98" s="258"/>
      <c r="F98" s="258"/>
      <c r="G98" s="259"/>
    </row>
    <row r="99" spans="1:7" outlineLevel="1" x14ac:dyDescent="0.2">
      <c r="A99" s="294"/>
      <c r="B99" s="261"/>
      <c r="C99" s="261" t="s">
        <v>589</v>
      </c>
      <c r="D99" s="258">
        <f>SUM(D96:D97)</f>
        <v>0</v>
      </c>
      <c r="E99" s="258">
        <f>SUM(E96:E97)</f>
        <v>0</v>
      </c>
      <c r="F99" s="258">
        <f>SUM(F96:F97)</f>
        <v>0</v>
      </c>
      <c r="G99" s="259">
        <f>SUM(G96:G97)</f>
        <v>0</v>
      </c>
    </row>
    <row r="100" spans="1:7" outlineLevel="1" x14ac:dyDescent="0.2">
      <c r="A100" s="294"/>
      <c r="B100" s="261"/>
      <c r="C100" s="261"/>
      <c r="D100" s="258"/>
      <c r="E100" s="258"/>
      <c r="F100" s="258"/>
      <c r="G100" s="259"/>
    </row>
    <row r="101" spans="1:7" outlineLevel="1" x14ac:dyDescent="0.2">
      <c r="A101" s="294"/>
      <c r="B101" s="261"/>
      <c r="C101" s="261" t="s">
        <v>590</v>
      </c>
      <c r="D101" s="258">
        <f>D97*0.2</f>
        <v>0</v>
      </c>
      <c r="E101" s="258">
        <f>E97*0.2</f>
        <v>0</v>
      </c>
      <c r="F101" s="258">
        <f>F97*0.2</f>
        <v>0</v>
      </c>
      <c r="G101" s="259">
        <f>G97*0.2</f>
        <v>0</v>
      </c>
    </row>
    <row r="102" spans="1:7" ht="13.5" outlineLevel="1" thickBot="1" x14ac:dyDescent="0.25">
      <c r="A102" s="306"/>
      <c r="B102" s="227"/>
      <c r="C102" s="227"/>
      <c r="D102" s="227"/>
      <c r="E102" s="227"/>
      <c r="F102" s="227"/>
      <c r="G102" s="246"/>
    </row>
    <row r="103" spans="1:7" ht="13.5" thickBot="1" x14ac:dyDescent="0.25"/>
    <row r="104" spans="1:7" ht="59.25" customHeight="1" x14ac:dyDescent="0.2">
      <c r="A104" s="1296" t="s">
        <v>516</v>
      </c>
      <c r="B104" s="1297"/>
      <c r="C104" s="1297"/>
      <c r="D104" s="1297"/>
      <c r="E104" s="1298"/>
    </row>
    <row r="105" spans="1:7" ht="35.25" customHeight="1" thickBot="1" x14ac:dyDescent="0.3">
      <c r="A105" s="708" t="s">
        <v>402</v>
      </c>
      <c r="B105" s="694">
        <f>B19</f>
        <v>2016</v>
      </c>
      <c r="C105" s="695" t="str">
        <f>'Concesión-Justificación'!A16</f>
        <v>CONCESIÓN</v>
      </c>
      <c r="D105" s="696" t="str">
        <f>'Concesión-Justificación'!B16</f>
        <v>INICIAL</v>
      </c>
      <c r="E105" s="709"/>
    </row>
    <row r="106" spans="1:7" ht="24.75" hidden="1" customHeight="1" outlineLevel="1" thickBot="1" x14ac:dyDescent="0.25">
      <c r="A106" s="710" t="s">
        <v>569</v>
      </c>
      <c r="B106" s="700">
        <v>0</v>
      </c>
      <c r="C106" s="700"/>
      <c r="D106" s="700"/>
      <c r="E106" s="711"/>
      <c r="F106" s="353"/>
    </row>
    <row r="107" spans="1:7" ht="15.75" hidden="1" outlineLevel="1" x14ac:dyDescent="0.25">
      <c r="A107" s="712" t="str">
        <f>$A$28</f>
        <v>personal</v>
      </c>
      <c r="B107" s="697">
        <f>SUM(B108:B117)</f>
        <v>0</v>
      </c>
      <c r="C107" s="697">
        <f>SUM(C108:C117)</f>
        <v>0</v>
      </c>
      <c r="D107" s="697">
        <f>SUM(D108:D117)</f>
        <v>0</v>
      </c>
      <c r="E107" s="713">
        <f>SUM(E108:E117)</f>
        <v>0</v>
      </c>
    </row>
    <row r="108" spans="1:7" ht="12.75" hidden="1" customHeight="1" outlineLevel="2" x14ac:dyDescent="0.2">
      <c r="A108" s="714"/>
      <c r="B108" s="701"/>
      <c r="C108" s="701"/>
      <c r="D108" s="702"/>
      <c r="E108" s="715"/>
    </row>
    <row r="109" spans="1:7" ht="12.75" hidden="1" customHeight="1" outlineLevel="2" x14ac:dyDescent="0.2">
      <c r="A109" s="714"/>
      <c r="B109" s="701"/>
      <c r="C109" s="701"/>
      <c r="D109" s="701"/>
      <c r="E109" s="716"/>
    </row>
    <row r="110" spans="1:7" ht="12.75" hidden="1" customHeight="1" outlineLevel="2" x14ac:dyDescent="0.2">
      <c r="A110" s="714"/>
      <c r="B110" s="701"/>
      <c r="C110" s="701"/>
      <c r="D110" s="701"/>
      <c r="E110" s="716"/>
    </row>
    <row r="111" spans="1:7" ht="12.75" hidden="1" customHeight="1" outlineLevel="2" x14ac:dyDescent="0.2">
      <c r="A111" s="714"/>
      <c r="B111" s="701"/>
      <c r="C111" s="701"/>
      <c r="D111" s="701"/>
      <c r="E111" s="716"/>
    </row>
    <row r="112" spans="1:7" ht="12.75" hidden="1" customHeight="1" outlineLevel="2" x14ac:dyDescent="0.2">
      <c r="A112" s="714"/>
      <c r="B112" s="701"/>
      <c r="C112" s="701"/>
      <c r="D112" s="701"/>
      <c r="E112" s="716"/>
    </row>
    <row r="113" spans="1:71" ht="12.75" hidden="1" customHeight="1" outlineLevel="2" x14ac:dyDescent="0.2">
      <c r="A113" s="714"/>
      <c r="B113" s="701"/>
      <c r="C113" s="701"/>
      <c r="D113" s="701"/>
      <c r="E113" s="716"/>
    </row>
    <row r="114" spans="1:71" ht="12.75" hidden="1" customHeight="1" outlineLevel="2" x14ac:dyDescent="0.2">
      <c r="A114" s="717"/>
      <c r="B114" s="703"/>
      <c r="C114" s="701"/>
      <c r="D114" s="701"/>
      <c r="E114" s="716"/>
      <c r="BJ114" s="261"/>
      <c r="BK114" s="261"/>
      <c r="BL114" s="261"/>
      <c r="BM114" s="261"/>
      <c r="BN114" s="261"/>
      <c r="BO114" s="261"/>
      <c r="BP114" s="261"/>
      <c r="BQ114" s="261"/>
      <c r="BR114" s="261"/>
      <c r="BS114" s="261"/>
    </row>
    <row r="115" spans="1:71" ht="12.75" hidden="1" customHeight="1" outlineLevel="2" x14ac:dyDescent="0.2">
      <c r="A115" s="714"/>
      <c r="B115" s="701"/>
      <c r="C115" s="701"/>
      <c r="D115" s="701"/>
      <c r="E115" s="716"/>
    </row>
    <row r="116" spans="1:71" ht="12.75" hidden="1" customHeight="1" outlineLevel="2" x14ac:dyDescent="0.2">
      <c r="A116" s="717"/>
      <c r="B116" s="703"/>
      <c r="C116" s="701"/>
      <c r="D116" s="701"/>
      <c r="E116" s="716"/>
    </row>
    <row r="117" spans="1:71" ht="12.75" hidden="1" customHeight="1" outlineLevel="2" thickBot="1" x14ac:dyDescent="0.25">
      <c r="A117" s="718"/>
      <c r="B117" s="704"/>
      <c r="C117" s="704"/>
      <c r="D117" s="704"/>
      <c r="E117" s="719"/>
    </row>
    <row r="118" spans="1:71" ht="15.75" hidden="1" outlineLevel="1" x14ac:dyDescent="0.25">
      <c r="A118" s="712" t="str">
        <f>$A$29</f>
        <v>inventariable</v>
      </c>
      <c r="B118" s="697">
        <f>SUM(B119:B128)</f>
        <v>0</v>
      </c>
      <c r="C118" s="697">
        <f>SUM(C119:C128)</f>
        <v>0</v>
      </c>
      <c r="D118" s="697">
        <f>SUM(D119:D128)</f>
        <v>0</v>
      </c>
      <c r="E118" s="713">
        <f>SUM(E119:E128)</f>
        <v>0</v>
      </c>
    </row>
    <row r="119" spans="1:71" ht="12.75" hidden="1" customHeight="1" outlineLevel="2" x14ac:dyDescent="0.2">
      <c r="A119" s="714"/>
      <c r="B119" s="701"/>
      <c r="C119" s="701"/>
      <c r="D119" s="701"/>
      <c r="E119" s="720"/>
    </row>
    <row r="120" spans="1:71" ht="12.75" hidden="1" customHeight="1" outlineLevel="2" x14ac:dyDescent="0.2">
      <c r="A120" s="714"/>
      <c r="B120" s="701"/>
      <c r="C120" s="701"/>
      <c r="D120" s="701"/>
      <c r="E120" s="720"/>
    </row>
    <row r="121" spans="1:71" ht="12.75" hidden="1" customHeight="1" outlineLevel="2" x14ac:dyDescent="0.2">
      <c r="A121" s="714"/>
      <c r="B121" s="701"/>
      <c r="C121" s="701"/>
      <c r="D121" s="701"/>
      <c r="E121" s="720"/>
    </row>
    <row r="122" spans="1:71" ht="12.75" hidden="1" customHeight="1" outlineLevel="2" x14ac:dyDescent="0.2">
      <c r="A122" s="721"/>
      <c r="B122" s="705"/>
      <c r="C122" s="701"/>
      <c r="D122" s="701"/>
      <c r="E122" s="720"/>
    </row>
    <row r="123" spans="1:71" ht="12.75" hidden="1" customHeight="1" outlineLevel="2" x14ac:dyDescent="0.2">
      <c r="A123" s="714"/>
      <c r="B123" s="701"/>
      <c r="C123" s="701"/>
      <c r="D123" s="701"/>
      <c r="E123" s="720"/>
    </row>
    <row r="124" spans="1:71" ht="12.75" hidden="1" customHeight="1" outlineLevel="2" x14ac:dyDescent="0.2">
      <c r="A124" s="722"/>
      <c r="B124" s="706"/>
      <c r="C124" s="701"/>
      <c r="D124" s="701"/>
      <c r="E124" s="720"/>
    </row>
    <row r="125" spans="1:71" ht="12.75" hidden="1" customHeight="1" outlineLevel="2" x14ac:dyDescent="0.2">
      <c r="A125" s="714"/>
      <c r="B125" s="701"/>
      <c r="C125" s="701"/>
      <c r="D125" s="701"/>
      <c r="E125" s="720"/>
    </row>
    <row r="126" spans="1:71" ht="12.75" hidden="1" customHeight="1" outlineLevel="2" x14ac:dyDescent="0.2">
      <c r="A126" s="714"/>
      <c r="B126" s="701"/>
      <c r="C126" s="701"/>
      <c r="D126" s="701"/>
      <c r="E126" s="720"/>
    </row>
    <row r="127" spans="1:71" ht="12.75" hidden="1" customHeight="1" outlineLevel="2" x14ac:dyDescent="0.2">
      <c r="A127" s="714"/>
      <c r="B127" s="701"/>
      <c r="C127" s="701"/>
      <c r="D127" s="701"/>
      <c r="E127" s="720"/>
    </row>
    <row r="128" spans="1:71" ht="12.75" hidden="1" customHeight="1" outlineLevel="2" thickBot="1" x14ac:dyDescent="0.25">
      <c r="A128" s="723"/>
      <c r="B128" s="707"/>
      <c r="C128" s="704"/>
      <c r="D128" s="704"/>
      <c r="E128" s="724"/>
    </row>
    <row r="129" spans="1:5" ht="15.75" hidden="1" outlineLevel="1" x14ac:dyDescent="0.25">
      <c r="A129" s="712" t="str">
        <f>$A$30</f>
        <v>fungible</v>
      </c>
      <c r="B129" s="697">
        <f>SUM(B130:B139)</f>
        <v>0</v>
      </c>
      <c r="C129" s="697">
        <f>SUM(C130:C139)</f>
        <v>0</v>
      </c>
      <c r="D129" s="697">
        <f>SUM(D130:D139)</f>
        <v>0</v>
      </c>
      <c r="E129" s="713">
        <f>SUM(E130:E139)</f>
        <v>0</v>
      </c>
    </row>
    <row r="130" spans="1:5" ht="12.75" hidden="1" customHeight="1" outlineLevel="2" x14ac:dyDescent="0.2">
      <c r="A130" s="714"/>
      <c r="B130" s="701"/>
      <c r="C130" s="701"/>
      <c r="D130" s="701"/>
      <c r="E130" s="720"/>
    </row>
    <row r="131" spans="1:5" ht="12.75" hidden="1" customHeight="1" outlineLevel="2" x14ac:dyDescent="0.2">
      <c r="A131" s="714"/>
      <c r="B131" s="701"/>
      <c r="C131" s="701"/>
      <c r="D131" s="701"/>
      <c r="E131" s="720"/>
    </row>
    <row r="132" spans="1:5" ht="12.75" hidden="1" customHeight="1" outlineLevel="2" x14ac:dyDescent="0.2">
      <c r="A132" s="714"/>
      <c r="B132" s="701"/>
      <c r="C132" s="701"/>
      <c r="D132" s="701"/>
      <c r="E132" s="720"/>
    </row>
    <row r="133" spans="1:5" ht="12.75" hidden="1" customHeight="1" outlineLevel="2" x14ac:dyDescent="0.2">
      <c r="A133" s="714"/>
      <c r="B133" s="701"/>
      <c r="C133" s="701"/>
      <c r="D133" s="701"/>
      <c r="E133" s="720"/>
    </row>
    <row r="134" spans="1:5" ht="12.75" hidden="1" customHeight="1" outlineLevel="2" x14ac:dyDescent="0.2">
      <c r="A134" s="714"/>
      <c r="B134" s="701"/>
      <c r="C134" s="701"/>
      <c r="D134" s="701"/>
      <c r="E134" s="720"/>
    </row>
    <row r="135" spans="1:5" ht="12.75" hidden="1" customHeight="1" outlineLevel="2" x14ac:dyDescent="0.2">
      <c r="A135" s="714"/>
      <c r="B135" s="701"/>
      <c r="C135" s="701"/>
      <c r="D135" s="701"/>
      <c r="E135" s="720"/>
    </row>
    <row r="136" spans="1:5" ht="12.75" hidden="1" customHeight="1" outlineLevel="2" x14ac:dyDescent="0.2">
      <c r="A136" s="714"/>
      <c r="B136" s="701"/>
      <c r="C136" s="701"/>
      <c r="D136" s="701"/>
      <c r="E136" s="720"/>
    </row>
    <row r="137" spans="1:5" ht="12.75" hidden="1" customHeight="1" outlineLevel="2" x14ac:dyDescent="0.2">
      <c r="A137" s="714"/>
      <c r="B137" s="701"/>
      <c r="C137" s="701"/>
      <c r="D137" s="701"/>
      <c r="E137" s="720"/>
    </row>
    <row r="138" spans="1:5" ht="12.75" hidden="1" customHeight="1" outlineLevel="2" x14ac:dyDescent="0.2">
      <c r="A138" s="714"/>
      <c r="B138" s="701"/>
      <c r="C138" s="701"/>
      <c r="D138" s="701"/>
      <c r="E138" s="720"/>
    </row>
    <row r="139" spans="1:5" ht="12.75" hidden="1" customHeight="1" outlineLevel="2" thickBot="1" x14ac:dyDescent="0.25">
      <c r="A139" s="718"/>
      <c r="B139" s="704"/>
      <c r="C139" s="704"/>
      <c r="D139" s="704"/>
      <c r="E139" s="724"/>
    </row>
    <row r="140" spans="1:5" ht="15.75" hidden="1" outlineLevel="1" x14ac:dyDescent="0.25">
      <c r="A140" s="712" t="str">
        <f>$A$31</f>
        <v>viajes y dietas</v>
      </c>
      <c r="B140" s="697">
        <f>SUM(B141:B150)</f>
        <v>0</v>
      </c>
      <c r="C140" s="697">
        <f>SUM(C141:C150)</f>
        <v>0</v>
      </c>
      <c r="D140" s="697">
        <f>SUM(D141:D150)</f>
        <v>0</v>
      </c>
      <c r="E140" s="713">
        <f>SUM(E141:E150)</f>
        <v>0</v>
      </c>
    </row>
    <row r="141" spans="1:5" ht="12.75" hidden="1" customHeight="1" outlineLevel="2" x14ac:dyDescent="0.2">
      <c r="A141" s="714"/>
      <c r="B141" s="701"/>
      <c r="C141" s="701"/>
      <c r="D141" s="701"/>
      <c r="E141" s="720"/>
    </row>
    <row r="142" spans="1:5" ht="12.75" hidden="1" customHeight="1" outlineLevel="2" x14ac:dyDescent="0.2">
      <c r="A142" s="714"/>
      <c r="B142" s="701"/>
      <c r="C142" s="701"/>
      <c r="D142" s="701"/>
      <c r="E142" s="720"/>
    </row>
    <row r="143" spans="1:5" ht="12.75" hidden="1" customHeight="1" outlineLevel="2" x14ac:dyDescent="0.2">
      <c r="A143" s="714"/>
      <c r="B143" s="701"/>
      <c r="C143" s="701"/>
      <c r="D143" s="701"/>
      <c r="E143" s="720"/>
    </row>
    <row r="144" spans="1:5" ht="12.75" hidden="1" customHeight="1" outlineLevel="2" x14ac:dyDescent="0.2">
      <c r="A144" s="714"/>
      <c r="B144" s="701"/>
      <c r="C144" s="701"/>
      <c r="D144" s="701"/>
      <c r="E144" s="720"/>
    </row>
    <row r="145" spans="1:5" ht="12.75" hidden="1" customHeight="1" outlineLevel="2" x14ac:dyDescent="0.2">
      <c r="A145" s="714"/>
      <c r="B145" s="701"/>
      <c r="C145" s="701"/>
      <c r="D145" s="701"/>
      <c r="E145" s="720"/>
    </row>
    <row r="146" spans="1:5" ht="12.75" hidden="1" customHeight="1" outlineLevel="2" x14ac:dyDescent="0.2">
      <c r="A146" s="714"/>
      <c r="B146" s="701"/>
      <c r="C146" s="701"/>
      <c r="D146" s="701"/>
      <c r="E146" s="720"/>
    </row>
    <row r="147" spans="1:5" ht="12.75" hidden="1" customHeight="1" outlineLevel="2" x14ac:dyDescent="0.2">
      <c r="A147" s="714"/>
      <c r="B147" s="701"/>
      <c r="C147" s="701"/>
      <c r="D147" s="701"/>
      <c r="E147" s="720"/>
    </row>
    <row r="148" spans="1:5" ht="12.75" hidden="1" customHeight="1" outlineLevel="2" x14ac:dyDescent="0.2">
      <c r="A148" s="714"/>
      <c r="B148" s="701"/>
      <c r="C148" s="701"/>
      <c r="D148" s="701"/>
      <c r="E148" s="720"/>
    </row>
    <row r="149" spans="1:5" ht="12.75" hidden="1" customHeight="1" outlineLevel="2" x14ac:dyDescent="0.2">
      <c r="A149" s="714"/>
      <c r="B149" s="701"/>
      <c r="C149" s="701"/>
      <c r="D149" s="701"/>
      <c r="E149" s="720"/>
    </row>
    <row r="150" spans="1:5" ht="12.75" hidden="1" customHeight="1" outlineLevel="2" thickBot="1" x14ac:dyDescent="0.25">
      <c r="A150" s="718"/>
      <c r="B150" s="704"/>
      <c r="C150" s="704"/>
      <c r="D150" s="704"/>
      <c r="E150" s="724"/>
    </row>
    <row r="151" spans="1:5" ht="15.75" hidden="1" outlineLevel="1" x14ac:dyDescent="0.25">
      <c r="A151" s="712" t="str">
        <f>$A$32</f>
        <v>otros gastos</v>
      </c>
      <c r="B151" s="697">
        <f>SUM(B152:B161)</f>
        <v>0</v>
      </c>
      <c r="C151" s="697">
        <f>SUM(C152:C161)</f>
        <v>0</v>
      </c>
      <c r="D151" s="697">
        <f>SUM(D152:D161)</f>
        <v>0</v>
      </c>
      <c r="E151" s="713">
        <f>SUM(E152:E161)</f>
        <v>0</v>
      </c>
    </row>
    <row r="152" spans="1:5" ht="12.75" hidden="1" customHeight="1" outlineLevel="2" x14ac:dyDescent="0.2">
      <c r="A152" s="714"/>
      <c r="B152" s="701"/>
      <c r="C152" s="701"/>
      <c r="D152" s="701"/>
      <c r="E152" s="720"/>
    </row>
    <row r="153" spans="1:5" ht="12.75" hidden="1" customHeight="1" outlineLevel="2" x14ac:dyDescent="0.2">
      <c r="A153" s="714"/>
      <c r="B153" s="701"/>
      <c r="C153" s="701"/>
      <c r="D153" s="701"/>
      <c r="E153" s="720"/>
    </row>
    <row r="154" spans="1:5" ht="12.75" hidden="1" customHeight="1" outlineLevel="2" x14ac:dyDescent="0.2">
      <c r="A154" s="714"/>
      <c r="B154" s="701"/>
      <c r="C154" s="701"/>
      <c r="D154" s="701"/>
      <c r="E154" s="720"/>
    </row>
    <row r="155" spans="1:5" ht="12.75" hidden="1" customHeight="1" outlineLevel="2" x14ac:dyDescent="0.2">
      <c r="A155" s="714"/>
      <c r="B155" s="701"/>
      <c r="C155" s="701"/>
      <c r="D155" s="701"/>
      <c r="E155" s="720"/>
    </row>
    <row r="156" spans="1:5" ht="12.75" hidden="1" customHeight="1" outlineLevel="2" x14ac:dyDescent="0.2">
      <c r="A156" s="714"/>
      <c r="B156" s="701"/>
      <c r="C156" s="701"/>
      <c r="D156" s="701"/>
      <c r="E156" s="720"/>
    </row>
    <row r="157" spans="1:5" ht="12.75" hidden="1" customHeight="1" outlineLevel="2" x14ac:dyDescent="0.2">
      <c r="A157" s="714"/>
      <c r="B157" s="701"/>
      <c r="C157" s="701"/>
      <c r="D157" s="701"/>
      <c r="E157" s="720"/>
    </row>
    <row r="158" spans="1:5" ht="12.75" hidden="1" customHeight="1" outlineLevel="2" x14ac:dyDescent="0.2">
      <c r="A158" s="714"/>
      <c r="B158" s="701"/>
      <c r="C158" s="701"/>
      <c r="D158" s="701"/>
      <c r="E158" s="720"/>
    </row>
    <row r="159" spans="1:5" ht="12.75" hidden="1" customHeight="1" outlineLevel="2" x14ac:dyDescent="0.2">
      <c r="A159" s="714"/>
      <c r="B159" s="701"/>
      <c r="C159" s="701"/>
      <c r="D159" s="701"/>
      <c r="E159" s="720"/>
    </row>
    <row r="160" spans="1:5" ht="12.75" hidden="1" customHeight="1" outlineLevel="2" x14ac:dyDescent="0.2">
      <c r="A160" s="714"/>
      <c r="B160" s="701"/>
      <c r="C160" s="701"/>
      <c r="D160" s="701"/>
      <c r="E160" s="720"/>
    </row>
    <row r="161" spans="1:5" ht="12.75" hidden="1" customHeight="1" outlineLevel="2" thickBot="1" x14ac:dyDescent="0.25">
      <c r="A161" s="718"/>
      <c r="B161" s="704"/>
      <c r="C161" s="704"/>
      <c r="D161" s="704"/>
      <c r="E161" s="724"/>
    </row>
    <row r="162" spans="1:5" ht="15.75" hidden="1" outlineLevel="1" x14ac:dyDescent="0.25">
      <c r="A162" s="712" t="str">
        <f>$A$33</f>
        <v>PRUEBA</v>
      </c>
      <c r="B162" s="697">
        <f>SUM(B163:B172)</f>
        <v>0</v>
      </c>
      <c r="C162" s="697">
        <f>SUM(C163:C172)</f>
        <v>0</v>
      </c>
      <c r="D162" s="697">
        <f>SUM(D163:D172)</f>
        <v>0</v>
      </c>
      <c r="E162" s="713">
        <f>SUM(E163:E172)</f>
        <v>0</v>
      </c>
    </row>
    <row r="163" spans="1:5" ht="12.75" hidden="1" customHeight="1" outlineLevel="2" x14ac:dyDescent="0.2">
      <c r="A163" s="714"/>
      <c r="B163" s="701"/>
      <c r="C163" s="701"/>
      <c r="D163" s="701"/>
      <c r="E163" s="720"/>
    </row>
    <row r="164" spans="1:5" ht="12.75" hidden="1" customHeight="1" outlineLevel="2" x14ac:dyDescent="0.2">
      <c r="A164" s="714"/>
      <c r="B164" s="701"/>
      <c r="C164" s="701"/>
      <c r="D164" s="701"/>
      <c r="E164" s="720"/>
    </row>
    <row r="165" spans="1:5" ht="12.75" hidden="1" customHeight="1" outlineLevel="2" x14ac:dyDescent="0.2">
      <c r="A165" s="714"/>
      <c r="B165" s="701"/>
      <c r="C165" s="701"/>
      <c r="D165" s="701"/>
      <c r="E165" s="720"/>
    </row>
    <row r="166" spans="1:5" ht="12.75" hidden="1" customHeight="1" outlineLevel="2" x14ac:dyDescent="0.2">
      <c r="A166" s="714"/>
      <c r="B166" s="701"/>
      <c r="C166" s="701"/>
      <c r="D166" s="701"/>
      <c r="E166" s="720"/>
    </row>
    <row r="167" spans="1:5" ht="12.75" hidden="1" customHeight="1" outlineLevel="2" x14ac:dyDescent="0.2">
      <c r="A167" s="714"/>
      <c r="B167" s="701"/>
      <c r="C167" s="701"/>
      <c r="D167" s="701"/>
      <c r="E167" s="720"/>
    </row>
    <row r="168" spans="1:5" ht="12.75" hidden="1" customHeight="1" outlineLevel="2" x14ac:dyDescent="0.2">
      <c r="A168" s="714"/>
      <c r="B168" s="701"/>
      <c r="C168" s="701"/>
      <c r="D168" s="701"/>
      <c r="E168" s="720"/>
    </row>
    <row r="169" spans="1:5" ht="12.75" hidden="1" customHeight="1" outlineLevel="2" x14ac:dyDescent="0.2">
      <c r="A169" s="714"/>
      <c r="B169" s="701"/>
      <c r="C169" s="701"/>
      <c r="D169" s="701"/>
      <c r="E169" s="720"/>
    </row>
    <row r="170" spans="1:5" ht="12.75" hidden="1" customHeight="1" outlineLevel="2" x14ac:dyDescent="0.2">
      <c r="A170" s="714"/>
      <c r="B170" s="701"/>
      <c r="C170" s="701"/>
      <c r="D170" s="701"/>
      <c r="E170" s="720"/>
    </row>
    <row r="171" spans="1:5" ht="12.75" hidden="1" customHeight="1" outlineLevel="2" x14ac:dyDescent="0.2">
      <c r="A171" s="714"/>
      <c r="B171" s="701"/>
      <c r="C171" s="701"/>
      <c r="D171" s="701"/>
      <c r="E171" s="720"/>
    </row>
    <row r="172" spans="1:5" ht="12.75" hidden="1" customHeight="1" outlineLevel="2" thickBot="1" x14ac:dyDescent="0.25">
      <c r="A172" s="718"/>
      <c r="B172" s="704"/>
      <c r="C172" s="704"/>
      <c r="D172" s="704"/>
      <c r="E172" s="724"/>
    </row>
    <row r="173" spans="1:5" ht="15.75" hidden="1" outlineLevel="1" x14ac:dyDescent="0.25">
      <c r="A173" s="712" t="str">
        <f>$A$34</f>
        <v>PATATINA PATATÚN</v>
      </c>
      <c r="B173" s="697">
        <f>SUM(B174:B183)</f>
        <v>0</v>
      </c>
      <c r="C173" s="697">
        <f>SUM(C174:C183)</f>
        <v>0</v>
      </c>
      <c r="D173" s="697">
        <f>SUM(D174:D183)</f>
        <v>0</v>
      </c>
      <c r="E173" s="713">
        <f>SUM(E174:E183)</f>
        <v>0</v>
      </c>
    </row>
    <row r="174" spans="1:5" ht="12.75" hidden="1" customHeight="1" outlineLevel="2" x14ac:dyDescent="0.2">
      <c r="A174" s="722"/>
      <c r="B174" s="706"/>
      <c r="C174" s="706"/>
      <c r="D174" s="706"/>
      <c r="E174" s="720"/>
    </row>
    <row r="175" spans="1:5" ht="12.75" hidden="1" customHeight="1" outlineLevel="2" x14ac:dyDescent="0.2">
      <c r="A175" s="722"/>
      <c r="B175" s="706"/>
      <c r="C175" s="706"/>
      <c r="D175" s="706"/>
      <c r="E175" s="725"/>
    </row>
    <row r="176" spans="1:5" ht="12.75" hidden="1" customHeight="1" outlineLevel="2" x14ac:dyDescent="0.2">
      <c r="A176" s="722"/>
      <c r="B176" s="706"/>
      <c r="C176" s="706"/>
      <c r="D176" s="706"/>
      <c r="E176" s="720"/>
    </row>
    <row r="177" spans="1:5" ht="12.75" hidden="1" customHeight="1" outlineLevel="2" x14ac:dyDescent="0.2">
      <c r="A177" s="722"/>
      <c r="B177" s="706"/>
      <c r="C177" s="706"/>
      <c r="D177" s="706"/>
      <c r="E177" s="720"/>
    </row>
    <row r="178" spans="1:5" ht="12.75" hidden="1" customHeight="1" outlineLevel="2" x14ac:dyDescent="0.2">
      <c r="A178" s="722"/>
      <c r="B178" s="706"/>
      <c r="C178" s="706"/>
      <c r="D178" s="706"/>
      <c r="E178" s="725"/>
    </row>
    <row r="179" spans="1:5" ht="12.75" hidden="1" customHeight="1" outlineLevel="2" x14ac:dyDescent="0.2">
      <c r="A179" s="722"/>
      <c r="B179" s="706"/>
      <c r="C179" s="706"/>
      <c r="D179" s="706"/>
      <c r="E179" s="720"/>
    </row>
    <row r="180" spans="1:5" ht="12.75" hidden="1" customHeight="1" outlineLevel="2" x14ac:dyDescent="0.2">
      <c r="A180" s="722"/>
      <c r="B180" s="706"/>
      <c r="C180" s="706"/>
      <c r="D180" s="706"/>
      <c r="E180" s="720"/>
    </row>
    <row r="181" spans="1:5" ht="12.75" hidden="1" customHeight="1" outlineLevel="2" x14ac:dyDescent="0.2">
      <c r="A181" s="722"/>
      <c r="B181" s="706"/>
      <c r="C181" s="706"/>
      <c r="D181" s="706"/>
      <c r="E181" s="726"/>
    </row>
    <row r="182" spans="1:5" ht="12.75" hidden="1" customHeight="1" outlineLevel="2" x14ac:dyDescent="0.2">
      <c r="A182" s="722"/>
      <c r="B182" s="706"/>
      <c r="C182" s="706"/>
      <c r="D182" s="706"/>
      <c r="E182" s="720"/>
    </row>
    <row r="183" spans="1:5" ht="12.75" hidden="1" customHeight="1" outlineLevel="2" thickBot="1" x14ac:dyDescent="0.25">
      <c r="A183" s="718"/>
      <c r="B183" s="704"/>
      <c r="C183" s="704"/>
      <c r="D183" s="704"/>
      <c r="E183" s="724"/>
    </row>
    <row r="184" spans="1:5" ht="16.5" hidden="1" outlineLevel="1" thickBot="1" x14ac:dyDescent="0.3">
      <c r="A184" s="727" t="str">
        <f>$A$35</f>
        <v>costes indirectos</v>
      </c>
      <c r="B184" s="699">
        <v>0</v>
      </c>
      <c r="C184" s="699"/>
      <c r="D184" s="699"/>
      <c r="E184" s="728"/>
    </row>
    <row r="185" spans="1:5" ht="30" customHeight="1" collapsed="1" x14ac:dyDescent="0.2">
      <c r="A185" s="729" t="s">
        <v>515</v>
      </c>
      <c r="B185" s="698">
        <f>SUM(B107+B118+B129+B140+B151+B162+B173+B184)</f>
        <v>0</v>
      </c>
      <c r="C185" s="698">
        <f>SUM(C107+C118+C129+C140+C151+C162+C173+C184)</f>
        <v>0</v>
      </c>
      <c r="D185" s="698">
        <f>SUM(D107+D118+D129+D140+D151+D162+D173+D184)</f>
        <v>0</v>
      </c>
      <c r="E185" s="730">
        <f>SUM(E107+E118+E129+E140+E151+E162+E173+E184)</f>
        <v>0</v>
      </c>
    </row>
    <row r="186" spans="1:5" ht="18.75" thickBot="1" x14ac:dyDescent="0.3">
      <c r="A186" s="708" t="s">
        <v>401</v>
      </c>
      <c r="B186" s="694">
        <f>B20</f>
        <v>2017</v>
      </c>
      <c r="C186" s="695" t="str">
        <f>'Concesión-Justificación'!E16</f>
        <v>CONCESIÓN</v>
      </c>
      <c r="D186" s="696" t="str">
        <f>'Concesión-Justificación'!F16</f>
        <v>INICIAL</v>
      </c>
      <c r="E186" s="709"/>
    </row>
    <row r="187" spans="1:5" ht="16.5" hidden="1" outlineLevel="1" thickBot="1" x14ac:dyDescent="0.25">
      <c r="A187" s="710" t="s">
        <v>569</v>
      </c>
      <c r="B187" s="700">
        <v>0</v>
      </c>
      <c r="C187" s="700"/>
      <c r="D187" s="700"/>
      <c r="E187" s="711"/>
    </row>
    <row r="188" spans="1:5" ht="15.75" hidden="1" outlineLevel="1" x14ac:dyDescent="0.25">
      <c r="A188" s="712" t="str">
        <f>$A$28</f>
        <v>personal</v>
      </c>
      <c r="B188" s="697">
        <f>SUM(B189:B198)</f>
        <v>0</v>
      </c>
      <c r="C188" s="697">
        <f>SUM(C189:C198)</f>
        <v>0</v>
      </c>
      <c r="D188" s="697">
        <f>SUM(D189:D198)</f>
        <v>0</v>
      </c>
      <c r="E188" s="713">
        <f>SUM(E189:E198)</f>
        <v>0</v>
      </c>
    </row>
    <row r="189" spans="1:5" hidden="1" outlineLevel="2" x14ac:dyDescent="0.2">
      <c r="A189" s="714"/>
      <c r="B189" s="701"/>
      <c r="C189" s="701"/>
      <c r="D189" s="702"/>
      <c r="E189" s="715"/>
    </row>
    <row r="190" spans="1:5" hidden="1" outlineLevel="2" x14ac:dyDescent="0.2">
      <c r="A190" s="714"/>
      <c r="B190" s="701"/>
      <c r="C190" s="701"/>
      <c r="D190" s="701"/>
      <c r="E190" s="716"/>
    </row>
    <row r="191" spans="1:5" hidden="1" outlineLevel="2" x14ac:dyDescent="0.2">
      <c r="A191" s="714"/>
      <c r="B191" s="701"/>
      <c r="C191" s="701"/>
      <c r="D191" s="701"/>
      <c r="E191" s="716"/>
    </row>
    <row r="192" spans="1:5" hidden="1" outlineLevel="2" x14ac:dyDescent="0.2">
      <c r="A192" s="714"/>
      <c r="B192" s="701"/>
      <c r="C192" s="701"/>
      <c r="D192" s="701"/>
      <c r="E192" s="716"/>
    </row>
    <row r="193" spans="1:5" hidden="1" outlineLevel="2" x14ac:dyDescent="0.2">
      <c r="A193" s="714"/>
      <c r="B193" s="701"/>
      <c r="C193" s="701"/>
      <c r="D193" s="701"/>
      <c r="E193" s="716"/>
    </row>
    <row r="194" spans="1:5" hidden="1" outlineLevel="2" x14ac:dyDescent="0.2">
      <c r="A194" s="714"/>
      <c r="B194" s="701"/>
      <c r="C194" s="701"/>
      <c r="D194" s="701"/>
      <c r="E194" s="716"/>
    </row>
    <row r="195" spans="1:5" hidden="1" outlineLevel="2" x14ac:dyDescent="0.2">
      <c r="A195" s="717"/>
      <c r="B195" s="703"/>
      <c r="C195" s="701"/>
      <c r="D195" s="701"/>
      <c r="E195" s="716"/>
    </row>
    <row r="196" spans="1:5" hidden="1" outlineLevel="2" x14ac:dyDescent="0.2">
      <c r="A196" s="714"/>
      <c r="B196" s="701"/>
      <c r="C196" s="701"/>
      <c r="D196" s="701"/>
      <c r="E196" s="716"/>
    </row>
    <row r="197" spans="1:5" hidden="1" outlineLevel="2" x14ac:dyDescent="0.2">
      <c r="A197" s="717"/>
      <c r="B197" s="703"/>
      <c r="C197" s="701"/>
      <c r="D197" s="701"/>
      <c r="E197" s="716"/>
    </row>
    <row r="198" spans="1:5" ht="13.5" hidden="1" outlineLevel="2" thickBot="1" x14ac:dyDescent="0.25">
      <c r="A198" s="718"/>
      <c r="B198" s="704"/>
      <c r="C198" s="704"/>
      <c r="D198" s="704"/>
      <c r="E198" s="719"/>
    </row>
    <row r="199" spans="1:5" ht="15.75" hidden="1" outlineLevel="1" x14ac:dyDescent="0.25">
      <c r="A199" s="712" t="str">
        <f>$A$29</f>
        <v>inventariable</v>
      </c>
      <c r="B199" s="697">
        <f>SUM(B200:B209)</f>
        <v>0</v>
      </c>
      <c r="C199" s="697">
        <f>SUM(C200:C209)</f>
        <v>0</v>
      </c>
      <c r="D199" s="697">
        <f>SUM(D200:D209)</f>
        <v>0</v>
      </c>
      <c r="E199" s="713">
        <f>SUM(E200:E209)</f>
        <v>0</v>
      </c>
    </row>
    <row r="200" spans="1:5" hidden="1" outlineLevel="2" x14ac:dyDescent="0.2">
      <c r="A200" s="714"/>
      <c r="B200" s="701"/>
      <c r="C200" s="701"/>
      <c r="D200" s="701"/>
      <c r="E200" s="720"/>
    </row>
    <row r="201" spans="1:5" hidden="1" outlineLevel="2" x14ac:dyDescent="0.2">
      <c r="A201" s="714"/>
      <c r="B201" s="701"/>
      <c r="C201" s="701"/>
      <c r="D201" s="701"/>
      <c r="E201" s="720"/>
    </row>
    <row r="202" spans="1:5" hidden="1" outlineLevel="2" x14ac:dyDescent="0.2">
      <c r="A202" s="714"/>
      <c r="B202" s="701"/>
      <c r="C202" s="701"/>
      <c r="D202" s="701"/>
      <c r="E202" s="720"/>
    </row>
    <row r="203" spans="1:5" hidden="1" outlineLevel="2" x14ac:dyDescent="0.2">
      <c r="A203" s="721"/>
      <c r="B203" s="705"/>
      <c r="C203" s="701"/>
      <c r="D203" s="701"/>
      <c r="E203" s="720"/>
    </row>
    <row r="204" spans="1:5" hidden="1" outlineLevel="2" x14ac:dyDescent="0.2">
      <c r="A204" s="714"/>
      <c r="B204" s="701"/>
      <c r="C204" s="701"/>
      <c r="D204" s="701"/>
      <c r="E204" s="720"/>
    </row>
    <row r="205" spans="1:5" hidden="1" outlineLevel="2" x14ac:dyDescent="0.2">
      <c r="A205" s="722"/>
      <c r="B205" s="706"/>
      <c r="C205" s="701"/>
      <c r="D205" s="701"/>
      <c r="E205" s="720"/>
    </row>
    <row r="206" spans="1:5" hidden="1" outlineLevel="2" x14ac:dyDescent="0.2">
      <c r="A206" s="714"/>
      <c r="B206" s="701"/>
      <c r="C206" s="701"/>
      <c r="D206" s="701"/>
      <c r="E206" s="720"/>
    </row>
    <row r="207" spans="1:5" hidden="1" outlineLevel="2" x14ac:dyDescent="0.2">
      <c r="A207" s="714"/>
      <c r="B207" s="701"/>
      <c r="C207" s="701"/>
      <c r="D207" s="701"/>
      <c r="E207" s="720"/>
    </row>
    <row r="208" spans="1:5" hidden="1" outlineLevel="2" x14ac:dyDescent="0.2">
      <c r="A208" s="714"/>
      <c r="B208" s="701"/>
      <c r="C208" s="701"/>
      <c r="D208" s="701"/>
      <c r="E208" s="720"/>
    </row>
    <row r="209" spans="1:5" ht="13.5" hidden="1" outlineLevel="2" thickBot="1" x14ac:dyDescent="0.25">
      <c r="A209" s="723"/>
      <c r="B209" s="707"/>
      <c r="C209" s="704"/>
      <c r="D209" s="704"/>
      <c r="E209" s="724"/>
    </row>
    <row r="210" spans="1:5" ht="15.75" hidden="1" outlineLevel="1" x14ac:dyDescent="0.25">
      <c r="A210" s="712" t="str">
        <f>$A$30</f>
        <v>fungible</v>
      </c>
      <c r="B210" s="697">
        <f>SUM(B211:B220)</f>
        <v>0</v>
      </c>
      <c r="C210" s="697">
        <f>SUM(C211:C220)</f>
        <v>0</v>
      </c>
      <c r="D210" s="697">
        <f>SUM(D211:D220)</f>
        <v>0</v>
      </c>
      <c r="E210" s="713">
        <f>SUM(E211:E220)</f>
        <v>0</v>
      </c>
    </row>
    <row r="211" spans="1:5" hidden="1" outlineLevel="2" x14ac:dyDescent="0.2">
      <c r="A211" s="714"/>
      <c r="B211" s="701"/>
      <c r="C211" s="701"/>
      <c r="D211" s="701"/>
      <c r="E211" s="720"/>
    </row>
    <row r="212" spans="1:5" hidden="1" outlineLevel="2" x14ac:dyDescent="0.2">
      <c r="A212" s="714"/>
      <c r="B212" s="701"/>
      <c r="C212" s="701"/>
      <c r="D212" s="701"/>
      <c r="E212" s="720"/>
    </row>
    <row r="213" spans="1:5" hidden="1" outlineLevel="2" x14ac:dyDescent="0.2">
      <c r="A213" s="714"/>
      <c r="B213" s="701"/>
      <c r="C213" s="701"/>
      <c r="D213" s="701"/>
      <c r="E213" s="720"/>
    </row>
    <row r="214" spans="1:5" hidden="1" outlineLevel="2" x14ac:dyDescent="0.2">
      <c r="A214" s="714"/>
      <c r="B214" s="701"/>
      <c r="C214" s="701"/>
      <c r="D214" s="701"/>
      <c r="E214" s="720"/>
    </row>
    <row r="215" spans="1:5" hidden="1" outlineLevel="2" x14ac:dyDescent="0.2">
      <c r="A215" s="714"/>
      <c r="B215" s="701"/>
      <c r="C215" s="701"/>
      <c r="D215" s="701"/>
      <c r="E215" s="720"/>
    </row>
    <row r="216" spans="1:5" hidden="1" outlineLevel="2" x14ac:dyDescent="0.2">
      <c r="A216" s="714"/>
      <c r="B216" s="701"/>
      <c r="C216" s="701"/>
      <c r="D216" s="701"/>
      <c r="E216" s="720"/>
    </row>
    <row r="217" spans="1:5" hidden="1" outlineLevel="2" x14ac:dyDescent="0.2">
      <c r="A217" s="714"/>
      <c r="B217" s="701"/>
      <c r="C217" s="701"/>
      <c r="D217" s="701"/>
      <c r="E217" s="720"/>
    </row>
    <row r="218" spans="1:5" hidden="1" outlineLevel="2" x14ac:dyDescent="0.2">
      <c r="A218" s="714"/>
      <c r="B218" s="701"/>
      <c r="C218" s="701"/>
      <c r="D218" s="701"/>
      <c r="E218" s="720"/>
    </row>
    <row r="219" spans="1:5" hidden="1" outlineLevel="2" x14ac:dyDescent="0.2">
      <c r="A219" s="714"/>
      <c r="B219" s="701"/>
      <c r="C219" s="701"/>
      <c r="D219" s="701"/>
      <c r="E219" s="720"/>
    </row>
    <row r="220" spans="1:5" ht="13.5" hidden="1" outlineLevel="2" thickBot="1" x14ac:dyDescent="0.25">
      <c r="A220" s="718"/>
      <c r="B220" s="704"/>
      <c r="C220" s="704"/>
      <c r="D220" s="704"/>
      <c r="E220" s="724"/>
    </row>
    <row r="221" spans="1:5" ht="15.75" hidden="1" outlineLevel="1" x14ac:dyDescent="0.25">
      <c r="A221" s="712" t="str">
        <f>$A$31</f>
        <v>viajes y dietas</v>
      </c>
      <c r="B221" s="697">
        <f>SUM(B222:B231)</f>
        <v>0</v>
      </c>
      <c r="C221" s="697">
        <f>SUM(C222:C231)</f>
        <v>0</v>
      </c>
      <c r="D221" s="697">
        <f>SUM(D222:D231)</f>
        <v>0</v>
      </c>
      <c r="E221" s="713">
        <f>SUM(E222:E231)</f>
        <v>0</v>
      </c>
    </row>
    <row r="222" spans="1:5" hidden="1" outlineLevel="2" x14ac:dyDescent="0.2">
      <c r="A222" s="714"/>
      <c r="B222" s="701"/>
      <c r="C222" s="701"/>
      <c r="D222" s="701"/>
      <c r="E222" s="720"/>
    </row>
    <row r="223" spans="1:5" hidden="1" outlineLevel="2" x14ac:dyDescent="0.2">
      <c r="A223" s="714"/>
      <c r="B223" s="701"/>
      <c r="C223" s="701"/>
      <c r="D223" s="701"/>
      <c r="E223" s="720"/>
    </row>
    <row r="224" spans="1:5" hidden="1" outlineLevel="2" x14ac:dyDescent="0.2">
      <c r="A224" s="714"/>
      <c r="B224" s="701"/>
      <c r="C224" s="701"/>
      <c r="D224" s="701"/>
      <c r="E224" s="720"/>
    </row>
    <row r="225" spans="1:5" hidden="1" outlineLevel="2" x14ac:dyDescent="0.2">
      <c r="A225" s="714"/>
      <c r="B225" s="701"/>
      <c r="C225" s="701"/>
      <c r="D225" s="701"/>
      <c r="E225" s="720"/>
    </row>
    <row r="226" spans="1:5" hidden="1" outlineLevel="2" x14ac:dyDescent="0.2">
      <c r="A226" s="714"/>
      <c r="B226" s="701"/>
      <c r="C226" s="701"/>
      <c r="D226" s="701"/>
      <c r="E226" s="720"/>
    </row>
    <row r="227" spans="1:5" hidden="1" outlineLevel="2" x14ac:dyDescent="0.2">
      <c r="A227" s="714"/>
      <c r="B227" s="701"/>
      <c r="C227" s="701"/>
      <c r="D227" s="701"/>
      <c r="E227" s="720"/>
    </row>
    <row r="228" spans="1:5" hidden="1" outlineLevel="2" x14ac:dyDescent="0.2">
      <c r="A228" s="714"/>
      <c r="B228" s="701"/>
      <c r="C228" s="701"/>
      <c r="D228" s="701"/>
      <c r="E228" s="720"/>
    </row>
    <row r="229" spans="1:5" hidden="1" outlineLevel="2" x14ac:dyDescent="0.2">
      <c r="A229" s="714"/>
      <c r="B229" s="701"/>
      <c r="C229" s="701"/>
      <c r="D229" s="701"/>
      <c r="E229" s="720"/>
    </row>
    <row r="230" spans="1:5" hidden="1" outlineLevel="2" x14ac:dyDescent="0.2">
      <c r="A230" s="714"/>
      <c r="B230" s="701"/>
      <c r="C230" s="701"/>
      <c r="D230" s="701"/>
      <c r="E230" s="720"/>
    </row>
    <row r="231" spans="1:5" ht="13.5" hidden="1" outlineLevel="2" thickBot="1" x14ac:dyDescent="0.25">
      <c r="A231" s="718"/>
      <c r="B231" s="704"/>
      <c r="C231" s="704"/>
      <c r="D231" s="704"/>
      <c r="E231" s="724"/>
    </row>
    <row r="232" spans="1:5" ht="15.75" hidden="1" outlineLevel="1" x14ac:dyDescent="0.25">
      <c r="A232" s="712" t="str">
        <f>$A$32</f>
        <v>otros gastos</v>
      </c>
      <c r="B232" s="697">
        <f>SUM(B233:B242)</f>
        <v>0</v>
      </c>
      <c r="C232" s="697">
        <f>SUM(C233:C242)</f>
        <v>0</v>
      </c>
      <c r="D232" s="697">
        <f>SUM(D233:D242)</f>
        <v>0</v>
      </c>
      <c r="E232" s="713">
        <f>SUM(E233:E242)</f>
        <v>0</v>
      </c>
    </row>
    <row r="233" spans="1:5" hidden="1" outlineLevel="2" x14ac:dyDescent="0.2">
      <c r="A233" s="714"/>
      <c r="B233" s="701"/>
      <c r="C233" s="701"/>
      <c r="D233" s="701"/>
      <c r="E233" s="720"/>
    </row>
    <row r="234" spans="1:5" hidden="1" outlineLevel="2" x14ac:dyDescent="0.2">
      <c r="A234" s="714"/>
      <c r="B234" s="701"/>
      <c r="C234" s="701"/>
      <c r="D234" s="701"/>
      <c r="E234" s="720"/>
    </row>
    <row r="235" spans="1:5" hidden="1" outlineLevel="2" x14ac:dyDescent="0.2">
      <c r="A235" s="714"/>
      <c r="B235" s="701"/>
      <c r="C235" s="701"/>
      <c r="D235" s="701"/>
      <c r="E235" s="720"/>
    </row>
    <row r="236" spans="1:5" hidden="1" outlineLevel="2" x14ac:dyDescent="0.2">
      <c r="A236" s="714"/>
      <c r="B236" s="701"/>
      <c r="C236" s="701"/>
      <c r="D236" s="701"/>
      <c r="E236" s="720"/>
    </row>
    <row r="237" spans="1:5" hidden="1" outlineLevel="2" x14ac:dyDescent="0.2">
      <c r="A237" s="714"/>
      <c r="B237" s="701"/>
      <c r="C237" s="701"/>
      <c r="D237" s="701"/>
      <c r="E237" s="720"/>
    </row>
    <row r="238" spans="1:5" hidden="1" outlineLevel="2" x14ac:dyDescent="0.2">
      <c r="A238" s="714"/>
      <c r="B238" s="701"/>
      <c r="C238" s="701"/>
      <c r="D238" s="701"/>
      <c r="E238" s="720"/>
    </row>
    <row r="239" spans="1:5" hidden="1" outlineLevel="2" x14ac:dyDescent="0.2">
      <c r="A239" s="714"/>
      <c r="B239" s="701"/>
      <c r="C239" s="701"/>
      <c r="D239" s="701"/>
      <c r="E239" s="720"/>
    </row>
    <row r="240" spans="1:5" hidden="1" outlineLevel="2" x14ac:dyDescent="0.2">
      <c r="A240" s="714"/>
      <c r="B240" s="701"/>
      <c r="C240" s="701"/>
      <c r="D240" s="701"/>
      <c r="E240" s="720"/>
    </row>
    <row r="241" spans="1:5" hidden="1" outlineLevel="2" x14ac:dyDescent="0.2">
      <c r="A241" s="714"/>
      <c r="B241" s="701"/>
      <c r="C241" s="701"/>
      <c r="D241" s="701"/>
      <c r="E241" s="720"/>
    </row>
    <row r="242" spans="1:5" ht="13.5" hidden="1" outlineLevel="2" thickBot="1" x14ac:dyDescent="0.25">
      <c r="A242" s="718"/>
      <c r="B242" s="704"/>
      <c r="C242" s="704"/>
      <c r="D242" s="704"/>
      <c r="E242" s="724"/>
    </row>
    <row r="243" spans="1:5" ht="15.75" hidden="1" outlineLevel="1" x14ac:dyDescent="0.25">
      <c r="A243" s="712" t="str">
        <f>$A$33</f>
        <v>PRUEBA</v>
      </c>
      <c r="B243" s="697">
        <f>SUM(B244:B253)</f>
        <v>0</v>
      </c>
      <c r="C243" s="697">
        <f>SUM(C244:C253)</f>
        <v>0</v>
      </c>
      <c r="D243" s="697">
        <f>SUM(D244:D253)</f>
        <v>0</v>
      </c>
      <c r="E243" s="713">
        <f>SUM(E244:E253)</f>
        <v>0</v>
      </c>
    </row>
    <row r="244" spans="1:5" hidden="1" outlineLevel="2" x14ac:dyDescent="0.2">
      <c r="A244" s="714"/>
      <c r="B244" s="701"/>
      <c r="C244" s="701"/>
      <c r="D244" s="701"/>
      <c r="E244" s="720"/>
    </row>
    <row r="245" spans="1:5" hidden="1" outlineLevel="2" x14ac:dyDescent="0.2">
      <c r="A245" s="714"/>
      <c r="B245" s="701"/>
      <c r="C245" s="701"/>
      <c r="D245" s="701"/>
      <c r="E245" s="720"/>
    </row>
    <row r="246" spans="1:5" hidden="1" outlineLevel="2" x14ac:dyDescent="0.2">
      <c r="A246" s="714"/>
      <c r="B246" s="701"/>
      <c r="C246" s="701"/>
      <c r="D246" s="701"/>
      <c r="E246" s="720"/>
    </row>
    <row r="247" spans="1:5" hidden="1" outlineLevel="2" x14ac:dyDescent="0.2">
      <c r="A247" s="714"/>
      <c r="B247" s="701"/>
      <c r="C247" s="701"/>
      <c r="D247" s="701"/>
      <c r="E247" s="720"/>
    </row>
    <row r="248" spans="1:5" hidden="1" outlineLevel="2" x14ac:dyDescent="0.2">
      <c r="A248" s="714"/>
      <c r="B248" s="701"/>
      <c r="C248" s="701"/>
      <c r="D248" s="701"/>
      <c r="E248" s="720"/>
    </row>
    <row r="249" spans="1:5" hidden="1" outlineLevel="2" x14ac:dyDescent="0.2">
      <c r="A249" s="714"/>
      <c r="B249" s="701"/>
      <c r="C249" s="701"/>
      <c r="D249" s="701"/>
      <c r="E249" s="720"/>
    </row>
    <row r="250" spans="1:5" hidden="1" outlineLevel="2" x14ac:dyDescent="0.2">
      <c r="A250" s="714"/>
      <c r="B250" s="701"/>
      <c r="C250" s="701"/>
      <c r="D250" s="701"/>
      <c r="E250" s="720"/>
    </row>
    <row r="251" spans="1:5" hidden="1" outlineLevel="2" x14ac:dyDescent="0.2">
      <c r="A251" s="714"/>
      <c r="B251" s="701"/>
      <c r="C251" s="701"/>
      <c r="D251" s="701"/>
      <c r="E251" s="720"/>
    </row>
    <row r="252" spans="1:5" hidden="1" outlineLevel="2" x14ac:dyDescent="0.2">
      <c r="A252" s="714"/>
      <c r="B252" s="701"/>
      <c r="C252" s="701"/>
      <c r="D252" s="701"/>
      <c r="E252" s="720"/>
    </row>
    <row r="253" spans="1:5" ht="13.5" hidden="1" outlineLevel="2" thickBot="1" x14ac:dyDescent="0.25">
      <c r="A253" s="718"/>
      <c r="B253" s="704"/>
      <c r="C253" s="704"/>
      <c r="D253" s="704"/>
      <c r="E253" s="724"/>
    </row>
    <row r="254" spans="1:5" ht="15.75" hidden="1" outlineLevel="1" x14ac:dyDescent="0.25">
      <c r="A254" s="712" t="str">
        <f>$A$34</f>
        <v>PATATINA PATATÚN</v>
      </c>
      <c r="B254" s="697">
        <f>SUM(B255:B264)</f>
        <v>0</v>
      </c>
      <c r="C254" s="697">
        <f>SUM(C255:C264)</f>
        <v>0</v>
      </c>
      <c r="D254" s="697">
        <f>SUM(D255:D264)</f>
        <v>0</v>
      </c>
      <c r="E254" s="713">
        <f>SUM(E255:E264)</f>
        <v>0</v>
      </c>
    </row>
    <row r="255" spans="1:5" hidden="1" outlineLevel="2" x14ac:dyDescent="0.2">
      <c r="A255" s="722"/>
      <c r="B255" s="706"/>
      <c r="C255" s="706"/>
      <c r="D255" s="706"/>
      <c r="E255" s="720"/>
    </row>
    <row r="256" spans="1:5" hidden="1" outlineLevel="2" x14ac:dyDescent="0.2">
      <c r="A256" s="722"/>
      <c r="B256" s="706"/>
      <c r="C256" s="706"/>
      <c r="D256" s="706"/>
      <c r="E256" s="725"/>
    </row>
    <row r="257" spans="1:5" hidden="1" outlineLevel="2" x14ac:dyDescent="0.2">
      <c r="A257" s="722"/>
      <c r="B257" s="706"/>
      <c r="C257" s="706"/>
      <c r="D257" s="706"/>
      <c r="E257" s="720"/>
    </row>
    <row r="258" spans="1:5" hidden="1" outlineLevel="2" x14ac:dyDescent="0.2">
      <c r="A258" s="722"/>
      <c r="B258" s="706"/>
      <c r="C258" s="706"/>
      <c r="D258" s="706"/>
      <c r="E258" s="720"/>
    </row>
    <row r="259" spans="1:5" hidden="1" outlineLevel="2" x14ac:dyDescent="0.2">
      <c r="A259" s="722"/>
      <c r="B259" s="706"/>
      <c r="C259" s="706"/>
      <c r="D259" s="706"/>
      <c r="E259" s="725"/>
    </row>
    <row r="260" spans="1:5" hidden="1" outlineLevel="2" x14ac:dyDescent="0.2">
      <c r="A260" s="722"/>
      <c r="B260" s="706"/>
      <c r="C260" s="706"/>
      <c r="D260" s="706"/>
      <c r="E260" s="720"/>
    </row>
    <row r="261" spans="1:5" hidden="1" outlineLevel="2" x14ac:dyDescent="0.2">
      <c r="A261" s="722"/>
      <c r="B261" s="706"/>
      <c r="C261" s="706"/>
      <c r="D261" s="706"/>
      <c r="E261" s="720"/>
    </row>
    <row r="262" spans="1:5" hidden="1" outlineLevel="2" x14ac:dyDescent="0.2">
      <c r="A262" s="722"/>
      <c r="B262" s="706"/>
      <c r="C262" s="706"/>
      <c r="D262" s="706"/>
      <c r="E262" s="726"/>
    </row>
    <row r="263" spans="1:5" hidden="1" outlineLevel="2" x14ac:dyDescent="0.2">
      <c r="A263" s="722"/>
      <c r="B263" s="706"/>
      <c r="C263" s="706"/>
      <c r="D263" s="706"/>
      <c r="E263" s="720"/>
    </row>
    <row r="264" spans="1:5" ht="13.5" hidden="1" outlineLevel="2" thickBot="1" x14ac:dyDescent="0.25">
      <c r="A264" s="718"/>
      <c r="B264" s="704"/>
      <c r="C264" s="704"/>
      <c r="D264" s="704"/>
      <c r="E264" s="724"/>
    </row>
    <row r="265" spans="1:5" ht="16.5" hidden="1" outlineLevel="1" thickBot="1" x14ac:dyDescent="0.3">
      <c r="A265" s="727" t="str">
        <f>$A$35</f>
        <v>costes indirectos</v>
      </c>
      <c r="B265" s="699">
        <v>0</v>
      </c>
      <c r="C265" s="699"/>
      <c r="D265" s="699"/>
      <c r="E265" s="728"/>
    </row>
    <row r="266" spans="1:5" ht="30" customHeight="1" collapsed="1" x14ac:dyDescent="0.2">
      <c r="A266" s="729" t="s">
        <v>515</v>
      </c>
      <c r="B266" s="698">
        <f>SUM(B188+B199+B210+B221+B232+B243+B254+B265)</f>
        <v>0</v>
      </c>
      <c r="C266" s="698">
        <f>SUM(C188+C199+C210+C221+C232+C243+C254+C265)</f>
        <v>0</v>
      </c>
      <c r="D266" s="698">
        <f>SUM(D188+D199+D210+D221+D232+D243+D254+D265)</f>
        <v>0</v>
      </c>
      <c r="E266" s="730">
        <f>SUM(E188+E199+E210+E221+E232+E243+E254+E265)</f>
        <v>0</v>
      </c>
    </row>
    <row r="267" spans="1:5" ht="18.75" thickBot="1" x14ac:dyDescent="0.3">
      <c r="A267" s="708" t="s">
        <v>401</v>
      </c>
      <c r="B267" s="694">
        <f>B21</f>
        <v>2018</v>
      </c>
      <c r="C267" s="695" t="str">
        <f>'Concesión-Justificación'!I16</f>
        <v>CONCESIÓN</v>
      </c>
      <c r="D267" s="696" t="str">
        <f>'Concesión-Justificación'!J16</f>
        <v>INICIAL</v>
      </c>
      <c r="E267" s="709"/>
    </row>
    <row r="268" spans="1:5" ht="16.5" hidden="1" outlineLevel="1" thickBot="1" x14ac:dyDescent="0.25">
      <c r="A268" s="710" t="s">
        <v>569</v>
      </c>
      <c r="B268" s="700">
        <v>0</v>
      </c>
      <c r="C268" s="700"/>
      <c r="D268" s="700"/>
      <c r="E268" s="711"/>
    </row>
    <row r="269" spans="1:5" ht="15.75" hidden="1" outlineLevel="1" x14ac:dyDescent="0.25">
      <c r="A269" s="712" t="str">
        <f>$A$28</f>
        <v>personal</v>
      </c>
      <c r="B269" s="697">
        <f>SUM(B270:B279)</f>
        <v>0</v>
      </c>
      <c r="C269" s="697">
        <f>SUM(C270:C279)</f>
        <v>0</v>
      </c>
      <c r="D269" s="697">
        <f>SUM(D270:D279)</f>
        <v>0</v>
      </c>
      <c r="E269" s="713">
        <f>SUM(E270:E279)</f>
        <v>0</v>
      </c>
    </row>
    <row r="270" spans="1:5" hidden="1" outlineLevel="2" x14ac:dyDescent="0.2">
      <c r="A270" s="714"/>
      <c r="B270" s="701"/>
      <c r="C270" s="701"/>
      <c r="D270" s="702"/>
      <c r="E270" s="715"/>
    </row>
    <row r="271" spans="1:5" hidden="1" outlineLevel="2" x14ac:dyDescent="0.2">
      <c r="A271" s="714"/>
      <c r="B271" s="701"/>
      <c r="C271" s="701"/>
      <c r="D271" s="701"/>
      <c r="E271" s="716"/>
    </row>
    <row r="272" spans="1:5" hidden="1" outlineLevel="2" x14ac:dyDescent="0.2">
      <c r="A272" s="714"/>
      <c r="B272" s="701"/>
      <c r="C272" s="701"/>
      <c r="D272" s="701"/>
      <c r="E272" s="716"/>
    </row>
    <row r="273" spans="1:5" hidden="1" outlineLevel="2" x14ac:dyDescent="0.2">
      <c r="A273" s="714"/>
      <c r="B273" s="701"/>
      <c r="C273" s="701"/>
      <c r="D273" s="701"/>
      <c r="E273" s="716"/>
    </row>
    <row r="274" spans="1:5" hidden="1" outlineLevel="2" x14ac:dyDescent="0.2">
      <c r="A274" s="714"/>
      <c r="B274" s="701"/>
      <c r="C274" s="701"/>
      <c r="D274" s="701"/>
      <c r="E274" s="716"/>
    </row>
    <row r="275" spans="1:5" hidden="1" outlineLevel="2" x14ac:dyDescent="0.2">
      <c r="A275" s="714"/>
      <c r="B275" s="701"/>
      <c r="C275" s="701"/>
      <c r="D275" s="701"/>
      <c r="E275" s="716"/>
    </row>
    <row r="276" spans="1:5" hidden="1" outlineLevel="2" x14ac:dyDescent="0.2">
      <c r="A276" s="717"/>
      <c r="B276" s="703"/>
      <c r="C276" s="701"/>
      <c r="D276" s="701"/>
      <c r="E276" s="716"/>
    </row>
    <row r="277" spans="1:5" hidden="1" outlineLevel="2" x14ac:dyDescent="0.2">
      <c r="A277" s="714"/>
      <c r="B277" s="701"/>
      <c r="C277" s="701"/>
      <c r="D277" s="701"/>
      <c r="E277" s="716"/>
    </row>
    <row r="278" spans="1:5" hidden="1" outlineLevel="2" x14ac:dyDescent="0.2">
      <c r="A278" s="717"/>
      <c r="B278" s="703"/>
      <c r="C278" s="701"/>
      <c r="D278" s="701"/>
      <c r="E278" s="716"/>
    </row>
    <row r="279" spans="1:5" ht="13.5" hidden="1" outlineLevel="2" thickBot="1" x14ac:dyDescent="0.25">
      <c r="A279" s="718"/>
      <c r="B279" s="704"/>
      <c r="C279" s="704"/>
      <c r="D279" s="704"/>
      <c r="E279" s="719"/>
    </row>
    <row r="280" spans="1:5" ht="15.75" hidden="1" outlineLevel="1" x14ac:dyDescent="0.25">
      <c r="A280" s="712" t="str">
        <f>$A$29</f>
        <v>inventariable</v>
      </c>
      <c r="B280" s="697">
        <f>SUM(B281:B290)</f>
        <v>0</v>
      </c>
      <c r="C280" s="697">
        <f>SUM(C281:C290)</f>
        <v>0</v>
      </c>
      <c r="D280" s="697">
        <f>SUM(D281:D290)</f>
        <v>0</v>
      </c>
      <c r="E280" s="713">
        <f>SUM(E281:E290)</f>
        <v>0</v>
      </c>
    </row>
    <row r="281" spans="1:5" hidden="1" outlineLevel="2" x14ac:dyDescent="0.2">
      <c r="A281" s="714"/>
      <c r="B281" s="701"/>
      <c r="C281" s="701"/>
      <c r="D281" s="701"/>
      <c r="E281" s="720"/>
    </row>
    <row r="282" spans="1:5" hidden="1" outlineLevel="2" x14ac:dyDescent="0.2">
      <c r="A282" s="714"/>
      <c r="B282" s="701"/>
      <c r="C282" s="701"/>
      <c r="D282" s="701"/>
      <c r="E282" s="720"/>
    </row>
    <row r="283" spans="1:5" hidden="1" outlineLevel="2" x14ac:dyDescent="0.2">
      <c r="A283" s="714"/>
      <c r="B283" s="701"/>
      <c r="C283" s="701"/>
      <c r="D283" s="701"/>
      <c r="E283" s="720"/>
    </row>
    <row r="284" spans="1:5" hidden="1" outlineLevel="2" x14ac:dyDescent="0.2">
      <c r="A284" s="721"/>
      <c r="B284" s="705"/>
      <c r="C284" s="701"/>
      <c r="D284" s="701"/>
      <c r="E284" s="720"/>
    </row>
    <row r="285" spans="1:5" hidden="1" outlineLevel="2" x14ac:dyDescent="0.2">
      <c r="A285" s="714"/>
      <c r="B285" s="701"/>
      <c r="C285" s="701"/>
      <c r="D285" s="701"/>
      <c r="E285" s="720"/>
    </row>
    <row r="286" spans="1:5" hidden="1" outlineLevel="2" x14ac:dyDescent="0.2">
      <c r="A286" s="722"/>
      <c r="B286" s="706"/>
      <c r="C286" s="701"/>
      <c r="D286" s="701"/>
      <c r="E286" s="720"/>
    </row>
    <row r="287" spans="1:5" hidden="1" outlineLevel="2" x14ac:dyDescent="0.2">
      <c r="A287" s="714"/>
      <c r="B287" s="701"/>
      <c r="C287" s="701"/>
      <c r="D287" s="701"/>
      <c r="E287" s="720"/>
    </row>
    <row r="288" spans="1:5" hidden="1" outlineLevel="2" x14ac:dyDescent="0.2">
      <c r="A288" s="714"/>
      <c r="B288" s="701"/>
      <c r="C288" s="701"/>
      <c r="D288" s="701"/>
      <c r="E288" s="720"/>
    </row>
    <row r="289" spans="1:5" hidden="1" outlineLevel="2" x14ac:dyDescent="0.2">
      <c r="A289" s="714"/>
      <c r="B289" s="701"/>
      <c r="C289" s="701"/>
      <c r="D289" s="701"/>
      <c r="E289" s="720"/>
    </row>
    <row r="290" spans="1:5" ht="13.5" hidden="1" outlineLevel="2" thickBot="1" x14ac:dyDescent="0.25">
      <c r="A290" s="723"/>
      <c r="B290" s="707"/>
      <c r="C290" s="704"/>
      <c r="D290" s="704"/>
      <c r="E290" s="724"/>
    </row>
    <row r="291" spans="1:5" ht="15.75" hidden="1" outlineLevel="1" x14ac:dyDescent="0.25">
      <c r="A291" s="712" t="str">
        <f>$A$30</f>
        <v>fungible</v>
      </c>
      <c r="B291" s="697">
        <f>SUM(B292:B301)</f>
        <v>0</v>
      </c>
      <c r="C291" s="697">
        <f>SUM(C292:C301)</f>
        <v>0</v>
      </c>
      <c r="D291" s="697">
        <f>SUM(D292:D301)</f>
        <v>0</v>
      </c>
      <c r="E291" s="713">
        <f>SUM(E292:E301)</f>
        <v>0</v>
      </c>
    </row>
    <row r="292" spans="1:5" hidden="1" outlineLevel="2" x14ac:dyDescent="0.2">
      <c r="A292" s="714"/>
      <c r="B292" s="701"/>
      <c r="C292" s="701"/>
      <c r="D292" s="701"/>
      <c r="E292" s="720"/>
    </row>
    <row r="293" spans="1:5" hidden="1" outlineLevel="2" x14ac:dyDescent="0.2">
      <c r="A293" s="714"/>
      <c r="B293" s="701"/>
      <c r="C293" s="701"/>
      <c r="D293" s="701"/>
      <c r="E293" s="720"/>
    </row>
    <row r="294" spans="1:5" hidden="1" outlineLevel="2" x14ac:dyDescent="0.2">
      <c r="A294" s="714"/>
      <c r="B294" s="701"/>
      <c r="C294" s="701"/>
      <c r="D294" s="701"/>
      <c r="E294" s="720"/>
    </row>
    <row r="295" spans="1:5" hidden="1" outlineLevel="2" x14ac:dyDescent="0.2">
      <c r="A295" s="714"/>
      <c r="B295" s="701"/>
      <c r="C295" s="701"/>
      <c r="D295" s="701"/>
      <c r="E295" s="720"/>
    </row>
    <row r="296" spans="1:5" hidden="1" outlineLevel="2" x14ac:dyDescent="0.2">
      <c r="A296" s="714"/>
      <c r="B296" s="701"/>
      <c r="C296" s="701"/>
      <c r="D296" s="701"/>
      <c r="E296" s="720"/>
    </row>
    <row r="297" spans="1:5" hidden="1" outlineLevel="2" x14ac:dyDescent="0.2">
      <c r="A297" s="714"/>
      <c r="B297" s="701"/>
      <c r="C297" s="701"/>
      <c r="D297" s="701"/>
      <c r="E297" s="720"/>
    </row>
    <row r="298" spans="1:5" hidden="1" outlineLevel="2" x14ac:dyDescent="0.2">
      <c r="A298" s="714"/>
      <c r="B298" s="701"/>
      <c r="C298" s="701"/>
      <c r="D298" s="701"/>
      <c r="E298" s="720"/>
    </row>
    <row r="299" spans="1:5" hidden="1" outlineLevel="2" x14ac:dyDescent="0.2">
      <c r="A299" s="714"/>
      <c r="B299" s="701"/>
      <c r="C299" s="701"/>
      <c r="D299" s="701"/>
      <c r="E299" s="720"/>
    </row>
    <row r="300" spans="1:5" hidden="1" outlineLevel="2" x14ac:dyDescent="0.2">
      <c r="A300" s="714"/>
      <c r="B300" s="701"/>
      <c r="C300" s="701"/>
      <c r="D300" s="701"/>
      <c r="E300" s="720"/>
    </row>
    <row r="301" spans="1:5" ht="13.5" hidden="1" outlineLevel="2" thickBot="1" x14ac:dyDescent="0.25">
      <c r="A301" s="718"/>
      <c r="B301" s="704"/>
      <c r="C301" s="704"/>
      <c r="D301" s="704"/>
      <c r="E301" s="724"/>
    </row>
    <row r="302" spans="1:5" ht="15.75" hidden="1" outlineLevel="1" x14ac:dyDescent="0.25">
      <c r="A302" s="712" t="str">
        <f>$A$31</f>
        <v>viajes y dietas</v>
      </c>
      <c r="B302" s="697">
        <f>SUM(B303:B312)</f>
        <v>0</v>
      </c>
      <c r="C302" s="697">
        <f>SUM(C303:C312)</f>
        <v>0</v>
      </c>
      <c r="D302" s="697">
        <f>SUM(D303:D312)</f>
        <v>0</v>
      </c>
      <c r="E302" s="713">
        <f>SUM(E303:E312)</f>
        <v>0</v>
      </c>
    </row>
    <row r="303" spans="1:5" hidden="1" outlineLevel="2" x14ac:dyDescent="0.2">
      <c r="A303" s="714"/>
      <c r="B303" s="701"/>
      <c r="C303" s="701"/>
      <c r="D303" s="701"/>
      <c r="E303" s="720"/>
    </row>
    <row r="304" spans="1:5" hidden="1" outlineLevel="2" x14ac:dyDescent="0.2">
      <c r="A304" s="714"/>
      <c r="B304" s="701"/>
      <c r="C304" s="701"/>
      <c r="D304" s="701"/>
      <c r="E304" s="720"/>
    </row>
    <row r="305" spans="1:5" hidden="1" outlineLevel="2" x14ac:dyDescent="0.2">
      <c r="A305" s="714"/>
      <c r="B305" s="701"/>
      <c r="C305" s="701"/>
      <c r="D305" s="701"/>
      <c r="E305" s="720"/>
    </row>
    <row r="306" spans="1:5" hidden="1" outlineLevel="2" x14ac:dyDescent="0.2">
      <c r="A306" s="714"/>
      <c r="B306" s="701"/>
      <c r="C306" s="701"/>
      <c r="D306" s="701"/>
      <c r="E306" s="720"/>
    </row>
    <row r="307" spans="1:5" hidden="1" outlineLevel="2" x14ac:dyDescent="0.2">
      <c r="A307" s="714"/>
      <c r="B307" s="701"/>
      <c r="C307" s="701"/>
      <c r="D307" s="701"/>
      <c r="E307" s="720"/>
    </row>
    <row r="308" spans="1:5" hidden="1" outlineLevel="2" x14ac:dyDescent="0.2">
      <c r="A308" s="714"/>
      <c r="B308" s="701"/>
      <c r="C308" s="701"/>
      <c r="D308" s="701"/>
      <c r="E308" s="720"/>
    </row>
    <row r="309" spans="1:5" hidden="1" outlineLevel="2" x14ac:dyDescent="0.2">
      <c r="A309" s="714"/>
      <c r="B309" s="701"/>
      <c r="C309" s="701"/>
      <c r="D309" s="701"/>
      <c r="E309" s="720"/>
    </row>
    <row r="310" spans="1:5" hidden="1" outlineLevel="2" x14ac:dyDescent="0.2">
      <c r="A310" s="714"/>
      <c r="B310" s="701"/>
      <c r="C310" s="701"/>
      <c r="D310" s="701"/>
      <c r="E310" s="720"/>
    </row>
    <row r="311" spans="1:5" hidden="1" outlineLevel="2" x14ac:dyDescent="0.2">
      <c r="A311" s="714"/>
      <c r="B311" s="701"/>
      <c r="C311" s="701"/>
      <c r="D311" s="701"/>
      <c r="E311" s="720"/>
    </row>
    <row r="312" spans="1:5" ht="13.5" hidden="1" outlineLevel="2" thickBot="1" x14ac:dyDescent="0.25">
      <c r="A312" s="718"/>
      <c r="B312" s="704"/>
      <c r="C312" s="704"/>
      <c r="D312" s="704"/>
      <c r="E312" s="724"/>
    </row>
    <row r="313" spans="1:5" ht="15.75" hidden="1" outlineLevel="1" x14ac:dyDescent="0.25">
      <c r="A313" s="712" t="str">
        <f>$A$32</f>
        <v>otros gastos</v>
      </c>
      <c r="B313" s="697">
        <f>SUM(B314:B323)</f>
        <v>0</v>
      </c>
      <c r="C313" s="697">
        <f>SUM(C314:C323)</f>
        <v>0</v>
      </c>
      <c r="D313" s="697">
        <f>SUM(D314:D323)</f>
        <v>0</v>
      </c>
      <c r="E313" s="713">
        <f>SUM(E314:E323)</f>
        <v>0</v>
      </c>
    </row>
    <row r="314" spans="1:5" hidden="1" outlineLevel="2" x14ac:dyDescent="0.2">
      <c r="A314" s="714"/>
      <c r="B314" s="701"/>
      <c r="C314" s="701"/>
      <c r="D314" s="701"/>
      <c r="E314" s="720"/>
    </row>
    <row r="315" spans="1:5" hidden="1" outlineLevel="2" x14ac:dyDescent="0.2">
      <c r="A315" s="714"/>
      <c r="B315" s="701"/>
      <c r="C315" s="701"/>
      <c r="D315" s="701"/>
      <c r="E315" s="720"/>
    </row>
    <row r="316" spans="1:5" hidden="1" outlineLevel="2" x14ac:dyDescent="0.2">
      <c r="A316" s="714"/>
      <c r="B316" s="701"/>
      <c r="C316" s="701"/>
      <c r="D316" s="701"/>
      <c r="E316" s="720"/>
    </row>
    <row r="317" spans="1:5" hidden="1" outlineLevel="2" x14ac:dyDescent="0.2">
      <c r="A317" s="714"/>
      <c r="B317" s="701"/>
      <c r="C317" s="701"/>
      <c r="D317" s="701"/>
      <c r="E317" s="720"/>
    </row>
    <row r="318" spans="1:5" hidden="1" outlineLevel="2" x14ac:dyDescent="0.2">
      <c r="A318" s="714"/>
      <c r="B318" s="701"/>
      <c r="C318" s="701"/>
      <c r="D318" s="701"/>
      <c r="E318" s="720"/>
    </row>
    <row r="319" spans="1:5" hidden="1" outlineLevel="2" x14ac:dyDescent="0.2">
      <c r="A319" s="714"/>
      <c r="B319" s="701"/>
      <c r="C319" s="701"/>
      <c r="D319" s="701"/>
      <c r="E319" s="720"/>
    </row>
    <row r="320" spans="1:5" hidden="1" outlineLevel="2" x14ac:dyDescent="0.2">
      <c r="A320" s="714"/>
      <c r="B320" s="701"/>
      <c r="C320" s="701"/>
      <c r="D320" s="701"/>
      <c r="E320" s="720"/>
    </row>
    <row r="321" spans="1:5" hidden="1" outlineLevel="2" x14ac:dyDescent="0.2">
      <c r="A321" s="714"/>
      <c r="B321" s="701"/>
      <c r="C321" s="701"/>
      <c r="D321" s="701"/>
      <c r="E321" s="720"/>
    </row>
    <row r="322" spans="1:5" hidden="1" outlineLevel="2" x14ac:dyDescent="0.2">
      <c r="A322" s="714"/>
      <c r="B322" s="701"/>
      <c r="C322" s="701"/>
      <c r="D322" s="701"/>
      <c r="E322" s="720"/>
    </row>
    <row r="323" spans="1:5" ht="13.5" hidden="1" outlineLevel="2" thickBot="1" x14ac:dyDescent="0.25">
      <c r="A323" s="718"/>
      <c r="B323" s="704"/>
      <c r="C323" s="704"/>
      <c r="D323" s="704"/>
      <c r="E323" s="724"/>
    </row>
    <row r="324" spans="1:5" ht="15.75" hidden="1" outlineLevel="1" x14ac:dyDescent="0.25">
      <c r="A324" s="712" t="str">
        <f>$A$33</f>
        <v>PRUEBA</v>
      </c>
      <c r="B324" s="697">
        <f>SUM(B325:B334)</f>
        <v>0</v>
      </c>
      <c r="C324" s="697">
        <f>SUM(C325:C334)</f>
        <v>0</v>
      </c>
      <c r="D324" s="697">
        <f>SUM(D325:D334)</f>
        <v>0</v>
      </c>
      <c r="E324" s="713">
        <f>SUM(E325:E334)</f>
        <v>0</v>
      </c>
    </row>
    <row r="325" spans="1:5" hidden="1" outlineLevel="2" x14ac:dyDescent="0.2">
      <c r="A325" s="714"/>
      <c r="B325" s="701"/>
      <c r="C325" s="701"/>
      <c r="D325" s="701"/>
      <c r="E325" s="720"/>
    </row>
    <row r="326" spans="1:5" hidden="1" outlineLevel="2" x14ac:dyDescent="0.2">
      <c r="A326" s="714"/>
      <c r="B326" s="701"/>
      <c r="C326" s="701"/>
      <c r="D326" s="701"/>
      <c r="E326" s="720"/>
    </row>
    <row r="327" spans="1:5" hidden="1" outlineLevel="2" x14ac:dyDescent="0.2">
      <c r="A327" s="714"/>
      <c r="B327" s="701"/>
      <c r="C327" s="701"/>
      <c r="D327" s="701"/>
      <c r="E327" s="720"/>
    </row>
    <row r="328" spans="1:5" hidden="1" outlineLevel="2" x14ac:dyDescent="0.2">
      <c r="A328" s="714"/>
      <c r="B328" s="701"/>
      <c r="C328" s="701"/>
      <c r="D328" s="701"/>
      <c r="E328" s="720"/>
    </row>
    <row r="329" spans="1:5" hidden="1" outlineLevel="2" x14ac:dyDescent="0.2">
      <c r="A329" s="714"/>
      <c r="B329" s="701"/>
      <c r="C329" s="701"/>
      <c r="D329" s="701"/>
      <c r="E329" s="720"/>
    </row>
    <row r="330" spans="1:5" hidden="1" outlineLevel="2" x14ac:dyDescent="0.2">
      <c r="A330" s="714"/>
      <c r="B330" s="701"/>
      <c r="C330" s="701"/>
      <c r="D330" s="701"/>
      <c r="E330" s="720"/>
    </row>
    <row r="331" spans="1:5" hidden="1" outlineLevel="2" x14ac:dyDescent="0.2">
      <c r="A331" s="714"/>
      <c r="B331" s="701"/>
      <c r="C331" s="701"/>
      <c r="D331" s="701"/>
      <c r="E331" s="720"/>
    </row>
    <row r="332" spans="1:5" hidden="1" outlineLevel="2" x14ac:dyDescent="0.2">
      <c r="A332" s="714"/>
      <c r="B332" s="701"/>
      <c r="C332" s="701"/>
      <c r="D332" s="701"/>
      <c r="E332" s="720"/>
    </row>
    <row r="333" spans="1:5" hidden="1" outlineLevel="2" x14ac:dyDescent="0.2">
      <c r="A333" s="714"/>
      <c r="B333" s="701"/>
      <c r="C333" s="701"/>
      <c r="D333" s="701"/>
      <c r="E333" s="720"/>
    </row>
    <row r="334" spans="1:5" ht="13.5" hidden="1" outlineLevel="2" thickBot="1" x14ac:dyDescent="0.25">
      <c r="A334" s="718"/>
      <c r="B334" s="704"/>
      <c r="C334" s="704"/>
      <c r="D334" s="704"/>
      <c r="E334" s="724"/>
    </row>
    <row r="335" spans="1:5" ht="15.75" hidden="1" outlineLevel="1" x14ac:dyDescent="0.25">
      <c r="A335" s="712" t="str">
        <f>$A$34</f>
        <v>PATATINA PATATÚN</v>
      </c>
      <c r="B335" s="697">
        <f>SUM(B336:B345)</f>
        <v>0</v>
      </c>
      <c r="C335" s="697">
        <f>SUM(C336:C345)</f>
        <v>0</v>
      </c>
      <c r="D335" s="697">
        <f>SUM(D336:D345)</f>
        <v>0</v>
      </c>
      <c r="E335" s="713">
        <f>SUM(E336:E345)</f>
        <v>0</v>
      </c>
    </row>
    <row r="336" spans="1:5" hidden="1" outlineLevel="2" x14ac:dyDescent="0.2">
      <c r="A336" s="722"/>
      <c r="B336" s="706"/>
      <c r="C336" s="706"/>
      <c r="D336" s="706"/>
      <c r="E336" s="720"/>
    </row>
    <row r="337" spans="1:5" hidden="1" outlineLevel="2" x14ac:dyDescent="0.2">
      <c r="A337" s="722"/>
      <c r="B337" s="706"/>
      <c r="C337" s="706"/>
      <c r="D337" s="706"/>
      <c r="E337" s="725"/>
    </row>
    <row r="338" spans="1:5" hidden="1" outlineLevel="2" x14ac:dyDescent="0.2">
      <c r="A338" s="722"/>
      <c r="B338" s="706"/>
      <c r="C338" s="706"/>
      <c r="D338" s="706"/>
      <c r="E338" s="720"/>
    </row>
    <row r="339" spans="1:5" hidden="1" outlineLevel="2" x14ac:dyDescent="0.2">
      <c r="A339" s="722"/>
      <c r="B339" s="706"/>
      <c r="C339" s="706"/>
      <c r="D339" s="706"/>
      <c r="E339" s="720"/>
    </row>
    <row r="340" spans="1:5" hidden="1" outlineLevel="2" x14ac:dyDescent="0.2">
      <c r="A340" s="722"/>
      <c r="B340" s="706"/>
      <c r="C340" s="706"/>
      <c r="D340" s="706"/>
      <c r="E340" s="725"/>
    </row>
    <row r="341" spans="1:5" hidden="1" outlineLevel="2" x14ac:dyDescent="0.2">
      <c r="A341" s="722"/>
      <c r="B341" s="706"/>
      <c r="C341" s="706"/>
      <c r="D341" s="706"/>
      <c r="E341" s="720"/>
    </row>
    <row r="342" spans="1:5" hidden="1" outlineLevel="2" x14ac:dyDescent="0.2">
      <c r="A342" s="722"/>
      <c r="B342" s="706"/>
      <c r="C342" s="706"/>
      <c r="D342" s="706"/>
      <c r="E342" s="720"/>
    </row>
    <row r="343" spans="1:5" hidden="1" outlineLevel="2" x14ac:dyDescent="0.2">
      <c r="A343" s="722"/>
      <c r="B343" s="706"/>
      <c r="C343" s="706"/>
      <c r="D343" s="706"/>
      <c r="E343" s="726"/>
    </row>
    <row r="344" spans="1:5" hidden="1" outlineLevel="2" x14ac:dyDescent="0.2">
      <c r="A344" s="722"/>
      <c r="B344" s="706"/>
      <c r="C344" s="706"/>
      <c r="D344" s="706"/>
      <c r="E344" s="720"/>
    </row>
    <row r="345" spans="1:5" ht="13.5" hidden="1" outlineLevel="2" thickBot="1" x14ac:dyDescent="0.25">
      <c r="A345" s="718"/>
      <c r="B345" s="704"/>
      <c r="C345" s="704"/>
      <c r="D345" s="704"/>
      <c r="E345" s="724"/>
    </row>
    <row r="346" spans="1:5" ht="16.5" hidden="1" outlineLevel="1" thickBot="1" x14ac:dyDescent="0.3">
      <c r="A346" s="727" t="str">
        <f>$A$35</f>
        <v>costes indirectos</v>
      </c>
      <c r="B346" s="699">
        <v>0</v>
      </c>
      <c r="C346" s="699"/>
      <c r="D346" s="699"/>
      <c r="E346" s="728"/>
    </row>
    <row r="347" spans="1:5" ht="30" customHeight="1" collapsed="1" x14ac:dyDescent="0.2">
      <c r="A347" s="729" t="s">
        <v>515</v>
      </c>
      <c r="B347" s="698">
        <f>SUM(B269+B280+B291+B302+B313+B324+B335+B346)</f>
        <v>0</v>
      </c>
      <c r="C347" s="698">
        <f>SUM(C269+C280+C291+C302+C313+C324+C335+C346)</f>
        <v>0</v>
      </c>
      <c r="D347" s="698">
        <f>SUM(D269+D280+D291+D302+D313+D324+D335+D346)</f>
        <v>0</v>
      </c>
      <c r="E347" s="730">
        <f>SUM(E269+E280+E291+E302+E313+E324+E335+E346)</f>
        <v>0</v>
      </c>
    </row>
    <row r="348" spans="1:5" ht="18.75" thickBot="1" x14ac:dyDescent="0.3">
      <c r="A348" s="708" t="s">
        <v>401</v>
      </c>
      <c r="B348" s="694">
        <f>B22</f>
        <v>2019</v>
      </c>
      <c r="C348" s="695" t="str">
        <f>'Concesión-Justificación'!M16</f>
        <v>CONCESIÓN</v>
      </c>
      <c r="D348" s="696" t="str">
        <f>'Concesión-Justificación'!N16</f>
        <v>INICIAL</v>
      </c>
      <c r="E348" s="709"/>
    </row>
    <row r="349" spans="1:5" ht="16.5" hidden="1" outlineLevel="1" thickBot="1" x14ac:dyDescent="0.25">
      <c r="A349" s="710" t="s">
        <v>569</v>
      </c>
      <c r="B349" s="700">
        <v>0</v>
      </c>
      <c r="C349" s="700"/>
      <c r="D349" s="700"/>
      <c r="E349" s="711"/>
    </row>
    <row r="350" spans="1:5" ht="15.75" hidden="1" outlineLevel="1" x14ac:dyDescent="0.25">
      <c r="A350" s="712" t="str">
        <f>$A$28</f>
        <v>personal</v>
      </c>
      <c r="B350" s="697">
        <f>SUM(B351:B360)</f>
        <v>0</v>
      </c>
      <c r="C350" s="697">
        <f>SUM(C351:C360)</f>
        <v>0</v>
      </c>
      <c r="D350" s="697">
        <f>SUM(D351:D360)</f>
        <v>0</v>
      </c>
      <c r="E350" s="713">
        <f>SUM(E351:E360)</f>
        <v>0</v>
      </c>
    </row>
    <row r="351" spans="1:5" hidden="1" outlineLevel="2" x14ac:dyDescent="0.2">
      <c r="A351" s="714"/>
      <c r="B351" s="701"/>
      <c r="C351" s="701"/>
      <c r="D351" s="702"/>
      <c r="E351" s="715"/>
    </row>
    <row r="352" spans="1:5" hidden="1" outlineLevel="2" x14ac:dyDescent="0.2">
      <c r="A352" s="714"/>
      <c r="B352" s="701"/>
      <c r="C352" s="701"/>
      <c r="D352" s="701"/>
      <c r="E352" s="716"/>
    </row>
    <row r="353" spans="1:5" hidden="1" outlineLevel="2" x14ac:dyDescent="0.2">
      <c r="A353" s="714"/>
      <c r="B353" s="701"/>
      <c r="C353" s="701"/>
      <c r="D353" s="701"/>
      <c r="E353" s="716"/>
    </row>
    <row r="354" spans="1:5" hidden="1" outlineLevel="2" x14ac:dyDescent="0.2">
      <c r="A354" s="714"/>
      <c r="B354" s="701"/>
      <c r="C354" s="701"/>
      <c r="D354" s="701"/>
      <c r="E354" s="716"/>
    </row>
    <row r="355" spans="1:5" hidden="1" outlineLevel="2" x14ac:dyDescent="0.2">
      <c r="A355" s="714"/>
      <c r="B355" s="701"/>
      <c r="C355" s="701"/>
      <c r="D355" s="701"/>
      <c r="E355" s="716"/>
    </row>
    <row r="356" spans="1:5" hidden="1" outlineLevel="2" x14ac:dyDescent="0.2">
      <c r="A356" s="714"/>
      <c r="B356" s="701"/>
      <c r="C356" s="701"/>
      <c r="D356" s="701"/>
      <c r="E356" s="716"/>
    </row>
    <row r="357" spans="1:5" hidden="1" outlineLevel="2" x14ac:dyDescent="0.2">
      <c r="A357" s="717"/>
      <c r="B357" s="703"/>
      <c r="C357" s="701"/>
      <c r="D357" s="701"/>
      <c r="E357" s="716"/>
    </row>
    <row r="358" spans="1:5" hidden="1" outlineLevel="2" x14ac:dyDescent="0.2">
      <c r="A358" s="714"/>
      <c r="B358" s="701"/>
      <c r="C358" s="701"/>
      <c r="D358" s="701"/>
      <c r="E358" s="716"/>
    </row>
    <row r="359" spans="1:5" hidden="1" outlineLevel="2" x14ac:dyDescent="0.2">
      <c r="A359" s="717"/>
      <c r="B359" s="703"/>
      <c r="C359" s="701"/>
      <c r="D359" s="701"/>
      <c r="E359" s="716"/>
    </row>
    <row r="360" spans="1:5" ht="13.5" hidden="1" outlineLevel="2" thickBot="1" x14ac:dyDescent="0.25">
      <c r="A360" s="718"/>
      <c r="B360" s="704"/>
      <c r="C360" s="704"/>
      <c r="D360" s="704"/>
      <c r="E360" s="719"/>
    </row>
    <row r="361" spans="1:5" ht="15.75" hidden="1" outlineLevel="1" x14ac:dyDescent="0.25">
      <c r="A361" s="712" t="str">
        <f>$A$29</f>
        <v>inventariable</v>
      </c>
      <c r="B361" s="697">
        <f>SUM(B362:B371)</f>
        <v>0</v>
      </c>
      <c r="C361" s="697">
        <f>SUM(C362:C371)</f>
        <v>0</v>
      </c>
      <c r="D361" s="697">
        <f>SUM(D362:D371)</f>
        <v>0</v>
      </c>
      <c r="E361" s="713">
        <f>SUM(E362:E371)</f>
        <v>0</v>
      </c>
    </row>
    <row r="362" spans="1:5" hidden="1" outlineLevel="2" x14ac:dyDescent="0.2">
      <c r="A362" s="714"/>
      <c r="B362" s="701"/>
      <c r="C362" s="701"/>
      <c r="D362" s="701"/>
      <c r="E362" s="720"/>
    </row>
    <row r="363" spans="1:5" hidden="1" outlineLevel="2" x14ac:dyDescent="0.2">
      <c r="A363" s="714"/>
      <c r="B363" s="701"/>
      <c r="C363" s="701"/>
      <c r="D363" s="701"/>
      <c r="E363" s="720"/>
    </row>
    <row r="364" spans="1:5" hidden="1" outlineLevel="2" x14ac:dyDescent="0.2">
      <c r="A364" s="714"/>
      <c r="B364" s="701"/>
      <c r="C364" s="701"/>
      <c r="D364" s="701"/>
      <c r="E364" s="720"/>
    </row>
    <row r="365" spans="1:5" hidden="1" outlineLevel="2" x14ac:dyDescent="0.2">
      <c r="A365" s="721"/>
      <c r="B365" s="705"/>
      <c r="C365" s="701"/>
      <c r="D365" s="701"/>
      <c r="E365" s="720"/>
    </row>
    <row r="366" spans="1:5" hidden="1" outlineLevel="2" x14ac:dyDescent="0.2">
      <c r="A366" s="714"/>
      <c r="B366" s="701"/>
      <c r="C366" s="701"/>
      <c r="D366" s="701"/>
      <c r="E366" s="720"/>
    </row>
    <row r="367" spans="1:5" hidden="1" outlineLevel="2" x14ac:dyDescent="0.2">
      <c r="A367" s="722"/>
      <c r="B367" s="706"/>
      <c r="C367" s="701"/>
      <c r="D367" s="701"/>
      <c r="E367" s="720"/>
    </row>
    <row r="368" spans="1:5" hidden="1" outlineLevel="2" x14ac:dyDescent="0.2">
      <c r="A368" s="714"/>
      <c r="B368" s="701"/>
      <c r="C368" s="701"/>
      <c r="D368" s="701"/>
      <c r="E368" s="720"/>
    </row>
    <row r="369" spans="1:5" hidden="1" outlineLevel="2" x14ac:dyDescent="0.2">
      <c r="A369" s="714"/>
      <c r="B369" s="701"/>
      <c r="C369" s="701"/>
      <c r="D369" s="701"/>
      <c r="E369" s="720"/>
    </row>
    <row r="370" spans="1:5" hidden="1" outlineLevel="2" x14ac:dyDescent="0.2">
      <c r="A370" s="714"/>
      <c r="B370" s="701"/>
      <c r="C370" s="701"/>
      <c r="D370" s="701"/>
      <c r="E370" s="720"/>
    </row>
    <row r="371" spans="1:5" ht="13.5" hidden="1" outlineLevel="2" thickBot="1" x14ac:dyDescent="0.25">
      <c r="A371" s="723"/>
      <c r="B371" s="707"/>
      <c r="C371" s="704"/>
      <c r="D371" s="704"/>
      <c r="E371" s="724"/>
    </row>
    <row r="372" spans="1:5" ht="15.75" hidden="1" outlineLevel="1" x14ac:dyDescent="0.25">
      <c r="A372" s="712" t="str">
        <f>$A$30</f>
        <v>fungible</v>
      </c>
      <c r="B372" s="697">
        <f>SUM(B373:B382)</f>
        <v>0</v>
      </c>
      <c r="C372" s="697">
        <f>SUM(C373:C382)</f>
        <v>0</v>
      </c>
      <c r="D372" s="697">
        <f>SUM(D373:D382)</f>
        <v>0</v>
      </c>
      <c r="E372" s="713">
        <f>SUM(E373:E382)</f>
        <v>0</v>
      </c>
    </row>
    <row r="373" spans="1:5" hidden="1" outlineLevel="2" x14ac:dyDescent="0.2">
      <c r="A373" s="714"/>
      <c r="B373" s="701"/>
      <c r="C373" s="701"/>
      <c r="D373" s="701"/>
      <c r="E373" s="720"/>
    </row>
    <row r="374" spans="1:5" hidden="1" outlineLevel="2" x14ac:dyDescent="0.2">
      <c r="A374" s="714"/>
      <c r="B374" s="701"/>
      <c r="C374" s="701"/>
      <c r="D374" s="701"/>
      <c r="E374" s="720"/>
    </row>
    <row r="375" spans="1:5" hidden="1" outlineLevel="2" x14ac:dyDescent="0.2">
      <c r="A375" s="714"/>
      <c r="B375" s="701"/>
      <c r="C375" s="701"/>
      <c r="D375" s="701"/>
      <c r="E375" s="720"/>
    </row>
    <row r="376" spans="1:5" hidden="1" outlineLevel="2" x14ac:dyDescent="0.2">
      <c r="A376" s="714"/>
      <c r="B376" s="701"/>
      <c r="C376" s="701"/>
      <c r="D376" s="701"/>
      <c r="E376" s="720"/>
    </row>
    <row r="377" spans="1:5" hidden="1" outlineLevel="2" x14ac:dyDescent="0.2">
      <c r="A377" s="714"/>
      <c r="B377" s="701"/>
      <c r="C377" s="701"/>
      <c r="D377" s="701"/>
      <c r="E377" s="720"/>
    </row>
    <row r="378" spans="1:5" hidden="1" outlineLevel="2" x14ac:dyDescent="0.2">
      <c r="A378" s="714"/>
      <c r="B378" s="701"/>
      <c r="C378" s="701"/>
      <c r="D378" s="701"/>
      <c r="E378" s="720"/>
    </row>
    <row r="379" spans="1:5" hidden="1" outlineLevel="2" x14ac:dyDescent="0.2">
      <c r="A379" s="714"/>
      <c r="B379" s="701"/>
      <c r="C379" s="701"/>
      <c r="D379" s="701"/>
      <c r="E379" s="720"/>
    </row>
    <row r="380" spans="1:5" hidden="1" outlineLevel="2" x14ac:dyDescent="0.2">
      <c r="A380" s="714"/>
      <c r="B380" s="701"/>
      <c r="C380" s="701"/>
      <c r="D380" s="701"/>
      <c r="E380" s="720"/>
    </row>
    <row r="381" spans="1:5" hidden="1" outlineLevel="2" x14ac:dyDescent="0.2">
      <c r="A381" s="714"/>
      <c r="B381" s="701"/>
      <c r="C381" s="701"/>
      <c r="D381" s="701"/>
      <c r="E381" s="720"/>
    </row>
    <row r="382" spans="1:5" ht="13.5" hidden="1" outlineLevel="2" thickBot="1" x14ac:dyDescent="0.25">
      <c r="A382" s="718"/>
      <c r="B382" s="704"/>
      <c r="C382" s="704"/>
      <c r="D382" s="704"/>
      <c r="E382" s="724"/>
    </row>
    <row r="383" spans="1:5" ht="15.75" hidden="1" outlineLevel="1" x14ac:dyDescent="0.25">
      <c r="A383" s="712" t="str">
        <f>$A$31</f>
        <v>viajes y dietas</v>
      </c>
      <c r="B383" s="697">
        <f>SUM(B384:B393)</f>
        <v>0</v>
      </c>
      <c r="C383" s="697">
        <f>SUM(C384:C393)</f>
        <v>0</v>
      </c>
      <c r="D383" s="697">
        <f>SUM(D384:D393)</f>
        <v>0</v>
      </c>
      <c r="E383" s="713">
        <f>SUM(E384:E393)</f>
        <v>0</v>
      </c>
    </row>
    <row r="384" spans="1:5" hidden="1" outlineLevel="2" x14ac:dyDescent="0.2">
      <c r="A384" s="714"/>
      <c r="B384" s="701"/>
      <c r="C384" s="701"/>
      <c r="D384" s="701"/>
      <c r="E384" s="720"/>
    </row>
    <row r="385" spans="1:5" hidden="1" outlineLevel="2" x14ac:dyDescent="0.2">
      <c r="A385" s="714"/>
      <c r="B385" s="701"/>
      <c r="C385" s="701"/>
      <c r="D385" s="701"/>
      <c r="E385" s="720"/>
    </row>
    <row r="386" spans="1:5" hidden="1" outlineLevel="2" x14ac:dyDescent="0.2">
      <c r="A386" s="714"/>
      <c r="B386" s="701"/>
      <c r="C386" s="701"/>
      <c r="D386" s="701"/>
      <c r="E386" s="720"/>
    </row>
    <row r="387" spans="1:5" hidden="1" outlineLevel="2" x14ac:dyDescent="0.2">
      <c r="A387" s="714"/>
      <c r="B387" s="701"/>
      <c r="C387" s="701"/>
      <c r="D387" s="701"/>
      <c r="E387" s="720"/>
    </row>
    <row r="388" spans="1:5" hidden="1" outlineLevel="2" x14ac:dyDescent="0.2">
      <c r="A388" s="714"/>
      <c r="B388" s="701"/>
      <c r="C388" s="701"/>
      <c r="D388" s="701"/>
      <c r="E388" s="720"/>
    </row>
    <row r="389" spans="1:5" hidden="1" outlineLevel="2" x14ac:dyDescent="0.2">
      <c r="A389" s="714"/>
      <c r="B389" s="701"/>
      <c r="C389" s="701"/>
      <c r="D389" s="701"/>
      <c r="E389" s="720"/>
    </row>
    <row r="390" spans="1:5" hidden="1" outlineLevel="2" x14ac:dyDescent="0.2">
      <c r="A390" s="714"/>
      <c r="B390" s="701"/>
      <c r="C390" s="701"/>
      <c r="D390" s="701"/>
      <c r="E390" s="720"/>
    </row>
    <row r="391" spans="1:5" hidden="1" outlineLevel="2" x14ac:dyDescent="0.2">
      <c r="A391" s="714"/>
      <c r="B391" s="701"/>
      <c r="C391" s="701"/>
      <c r="D391" s="701"/>
      <c r="E391" s="720"/>
    </row>
    <row r="392" spans="1:5" hidden="1" outlineLevel="2" x14ac:dyDescent="0.2">
      <c r="A392" s="714"/>
      <c r="B392" s="701"/>
      <c r="C392" s="701"/>
      <c r="D392" s="701"/>
      <c r="E392" s="720"/>
    </row>
    <row r="393" spans="1:5" ht="13.5" hidden="1" outlineLevel="2" thickBot="1" x14ac:dyDescent="0.25">
      <c r="A393" s="718"/>
      <c r="B393" s="704"/>
      <c r="C393" s="704"/>
      <c r="D393" s="704"/>
      <c r="E393" s="724"/>
    </row>
    <row r="394" spans="1:5" ht="15.75" hidden="1" outlineLevel="1" x14ac:dyDescent="0.25">
      <c r="A394" s="712" t="str">
        <f>$A$32</f>
        <v>otros gastos</v>
      </c>
      <c r="B394" s="697">
        <f>SUM(B395:B404)</f>
        <v>0</v>
      </c>
      <c r="C394" s="697">
        <f>SUM(C395:C404)</f>
        <v>0</v>
      </c>
      <c r="D394" s="697">
        <f>SUM(D395:D404)</f>
        <v>0</v>
      </c>
      <c r="E394" s="713">
        <f>SUM(E395:E404)</f>
        <v>0</v>
      </c>
    </row>
    <row r="395" spans="1:5" hidden="1" outlineLevel="2" x14ac:dyDescent="0.2">
      <c r="A395" s="714"/>
      <c r="B395" s="701"/>
      <c r="C395" s="701"/>
      <c r="D395" s="701"/>
      <c r="E395" s="720"/>
    </row>
    <row r="396" spans="1:5" hidden="1" outlineLevel="2" x14ac:dyDescent="0.2">
      <c r="A396" s="714"/>
      <c r="B396" s="701"/>
      <c r="C396" s="701"/>
      <c r="D396" s="701"/>
      <c r="E396" s="720"/>
    </row>
    <row r="397" spans="1:5" hidden="1" outlineLevel="2" x14ac:dyDescent="0.2">
      <c r="A397" s="714"/>
      <c r="B397" s="701"/>
      <c r="C397" s="701"/>
      <c r="D397" s="701"/>
      <c r="E397" s="720"/>
    </row>
    <row r="398" spans="1:5" hidden="1" outlineLevel="2" x14ac:dyDescent="0.2">
      <c r="A398" s="714"/>
      <c r="B398" s="701"/>
      <c r="C398" s="701"/>
      <c r="D398" s="701"/>
      <c r="E398" s="720"/>
    </row>
    <row r="399" spans="1:5" hidden="1" outlineLevel="2" x14ac:dyDescent="0.2">
      <c r="A399" s="714"/>
      <c r="B399" s="701"/>
      <c r="C399" s="701"/>
      <c r="D399" s="701"/>
      <c r="E399" s="720"/>
    </row>
    <row r="400" spans="1:5" hidden="1" outlineLevel="2" x14ac:dyDescent="0.2">
      <c r="A400" s="714"/>
      <c r="B400" s="701"/>
      <c r="C400" s="701"/>
      <c r="D400" s="701"/>
      <c r="E400" s="720"/>
    </row>
    <row r="401" spans="1:5" hidden="1" outlineLevel="2" x14ac:dyDescent="0.2">
      <c r="A401" s="714"/>
      <c r="B401" s="701"/>
      <c r="C401" s="701"/>
      <c r="D401" s="701"/>
      <c r="E401" s="720"/>
    </row>
    <row r="402" spans="1:5" hidden="1" outlineLevel="2" x14ac:dyDescent="0.2">
      <c r="A402" s="714"/>
      <c r="B402" s="701"/>
      <c r="C402" s="701"/>
      <c r="D402" s="701"/>
      <c r="E402" s="720"/>
    </row>
    <row r="403" spans="1:5" hidden="1" outlineLevel="2" x14ac:dyDescent="0.2">
      <c r="A403" s="714"/>
      <c r="B403" s="701"/>
      <c r="C403" s="701"/>
      <c r="D403" s="701"/>
      <c r="E403" s="720"/>
    </row>
    <row r="404" spans="1:5" ht="13.5" hidden="1" outlineLevel="2" thickBot="1" x14ac:dyDescent="0.25">
      <c r="A404" s="718"/>
      <c r="B404" s="704"/>
      <c r="C404" s="704"/>
      <c r="D404" s="704"/>
      <c r="E404" s="724"/>
    </row>
    <row r="405" spans="1:5" ht="15.75" hidden="1" outlineLevel="1" x14ac:dyDescent="0.25">
      <c r="A405" s="712" t="str">
        <f>$A$33</f>
        <v>PRUEBA</v>
      </c>
      <c r="B405" s="697">
        <f>SUM(B406:B415)</f>
        <v>0</v>
      </c>
      <c r="C405" s="697">
        <f>SUM(C406:C415)</f>
        <v>0</v>
      </c>
      <c r="D405" s="697">
        <f>SUM(D406:D415)</f>
        <v>0</v>
      </c>
      <c r="E405" s="713">
        <f>SUM(E406:E415)</f>
        <v>0</v>
      </c>
    </row>
    <row r="406" spans="1:5" hidden="1" outlineLevel="2" x14ac:dyDescent="0.2">
      <c r="A406" s="714"/>
      <c r="B406" s="701"/>
      <c r="C406" s="701"/>
      <c r="D406" s="701"/>
      <c r="E406" s="720"/>
    </row>
    <row r="407" spans="1:5" hidden="1" outlineLevel="2" x14ac:dyDescent="0.2">
      <c r="A407" s="714"/>
      <c r="B407" s="701"/>
      <c r="C407" s="701"/>
      <c r="D407" s="701"/>
      <c r="E407" s="720"/>
    </row>
    <row r="408" spans="1:5" hidden="1" outlineLevel="2" x14ac:dyDescent="0.2">
      <c r="A408" s="714"/>
      <c r="B408" s="701"/>
      <c r="C408" s="701"/>
      <c r="D408" s="701"/>
      <c r="E408" s="720"/>
    </row>
    <row r="409" spans="1:5" hidden="1" outlineLevel="2" x14ac:dyDescent="0.2">
      <c r="A409" s="714"/>
      <c r="B409" s="701"/>
      <c r="C409" s="701"/>
      <c r="D409" s="701"/>
      <c r="E409" s="720"/>
    </row>
    <row r="410" spans="1:5" hidden="1" outlineLevel="2" x14ac:dyDescent="0.2">
      <c r="A410" s="714"/>
      <c r="B410" s="701"/>
      <c r="C410" s="701"/>
      <c r="D410" s="701"/>
      <c r="E410" s="720"/>
    </row>
    <row r="411" spans="1:5" hidden="1" outlineLevel="2" x14ac:dyDescent="0.2">
      <c r="A411" s="714"/>
      <c r="B411" s="701"/>
      <c r="C411" s="701"/>
      <c r="D411" s="701"/>
      <c r="E411" s="720"/>
    </row>
    <row r="412" spans="1:5" hidden="1" outlineLevel="2" x14ac:dyDescent="0.2">
      <c r="A412" s="714"/>
      <c r="B412" s="701"/>
      <c r="C412" s="701"/>
      <c r="D412" s="701"/>
      <c r="E412" s="720"/>
    </row>
    <row r="413" spans="1:5" hidden="1" outlineLevel="2" x14ac:dyDescent="0.2">
      <c r="A413" s="714"/>
      <c r="B413" s="701"/>
      <c r="C413" s="701"/>
      <c r="D413" s="701"/>
      <c r="E413" s="720"/>
    </row>
    <row r="414" spans="1:5" hidden="1" outlineLevel="2" x14ac:dyDescent="0.2">
      <c r="A414" s="714"/>
      <c r="B414" s="701"/>
      <c r="C414" s="701"/>
      <c r="D414" s="701"/>
      <c r="E414" s="720"/>
    </row>
    <row r="415" spans="1:5" ht="13.5" hidden="1" outlineLevel="2" thickBot="1" x14ac:dyDescent="0.25">
      <c r="A415" s="718"/>
      <c r="B415" s="704"/>
      <c r="C415" s="704"/>
      <c r="D415" s="704"/>
      <c r="E415" s="724"/>
    </row>
    <row r="416" spans="1:5" ht="15.75" hidden="1" outlineLevel="1" x14ac:dyDescent="0.25">
      <c r="A416" s="712" t="str">
        <f>$A$34</f>
        <v>PATATINA PATATÚN</v>
      </c>
      <c r="B416" s="697">
        <f>SUM(B417:B426)</f>
        <v>0</v>
      </c>
      <c r="C416" s="697">
        <f>SUM(C417:C426)</f>
        <v>0</v>
      </c>
      <c r="D416" s="697">
        <f>SUM(D417:D426)</f>
        <v>0</v>
      </c>
      <c r="E416" s="713">
        <f>SUM(E417:E426)</f>
        <v>0</v>
      </c>
    </row>
    <row r="417" spans="1:5" hidden="1" outlineLevel="2" x14ac:dyDescent="0.2">
      <c r="A417" s="722"/>
      <c r="B417" s="706"/>
      <c r="C417" s="706"/>
      <c r="D417" s="706"/>
      <c r="E417" s="720"/>
    </row>
    <row r="418" spans="1:5" hidden="1" outlineLevel="2" x14ac:dyDescent="0.2">
      <c r="A418" s="722"/>
      <c r="B418" s="706"/>
      <c r="C418" s="706"/>
      <c r="D418" s="706"/>
      <c r="E418" s="725"/>
    </row>
    <row r="419" spans="1:5" hidden="1" outlineLevel="2" x14ac:dyDescent="0.2">
      <c r="A419" s="722"/>
      <c r="B419" s="706"/>
      <c r="C419" s="706"/>
      <c r="D419" s="706"/>
      <c r="E419" s="720"/>
    </row>
    <row r="420" spans="1:5" hidden="1" outlineLevel="2" x14ac:dyDescent="0.2">
      <c r="A420" s="722"/>
      <c r="B420" s="706"/>
      <c r="C420" s="706"/>
      <c r="D420" s="706"/>
      <c r="E420" s="720"/>
    </row>
    <row r="421" spans="1:5" hidden="1" outlineLevel="2" x14ac:dyDescent="0.2">
      <c r="A421" s="722"/>
      <c r="B421" s="706"/>
      <c r="C421" s="706"/>
      <c r="D421" s="706"/>
      <c r="E421" s="725"/>
    </row>
    <row r="422" spans="1:5" hidden="1" outlineLevel="2" x14ac:dyDescent="0.2">
      <c r="A422" s="722"/>
      <c r="B422" s="706"/>
      <c r="C422" s="706"/>
      <c r="D422" s="706"/>
      <c r="E422" s="720"/>
    </row>
    <row r="423" spans="1:5" hidden="1" outlineLevel="2" x14ac:dyDescent="0.2">
      <c r="A423" s="722"/>
      <c r="B423" s="706"/>
      <c r="C423" s="706"/>
      <c r="D423" s="706"/>
      <c r="E423" s="720"/>
    </row>
    <row r="424" spans="1:5" hidden="1" outlineLevel="2" x14ac:dyDescent="0.2">
      <c r="A424" s="722"/>
      <c r="B424" s="706"/>
      <c r="C424" s="706"/>
      <c r="D424" s="706"/>
      <c r="E424" s="726"/>
    </row>
    <row r="425" spans="1:5" hidden="1" outlineLevel="2" x14ac:dyDescent="0.2">
      <c r="A425" s="722"/>
      <c r="B425" s="706"/>
      <c r="C425" s="706"/>
      <c r="D425" s="706"/>
      <c r="E425" s="720"/>
    </row>
    <row r="426" spans="1:5" ht="13.5" hidden="1" outlineLevel="2" thickBot="1" x14ac:dyDescent="0.25">
      <c r="A426" s="718"/>
      <c r="B426" s="704"/>
      <c r="C426" s="704"/>
      <c r="D426" s="704"/>
      <c r="E426" s="724"/>
    </row>
    <row r="427" spans="1:5" ht="16.5" hidden="1" outlineLevel="1" thickBot="1" x14ac:dyDescent="0.3">
      <c r="A427" s="727" t="str">
        <f>$A$35</f>
        <v>costes indirectos</v>
      </c>
      <c r="B427" s="699">
        <v>0</v>
      </c>
      <c r="C427" s="699"/>
      <c r="D427" s="699"/>
      <c r="E427" s="728"/>
    </row>
    <row r="428" spans="1:5" ht="30" customHeight="1" collapsed="1" thickBot="1" x14ac:dyDescent="0.25">
      <c r="A428" s="731" t="s">
        <v>515</v>
      </c>
      <c r="B428" s="732">
        <f>SUM(B350+B361+B372+B383+B394+B405+B416+B427)</f>
        <v>0</v>
      </c>
      <c r="C428" s="732">
        <f>SUM(C350+C361+C372+C383+C394+C405+C416+C427)</f>
        <v>0</v>
      </c>
      <c r="D428" s="732">
        <f>SUM(D350+D361+D372+D383+D394+D405+D416+D427)</f>
        <v>0</v>
      </c>
      <c r="E428" s="733">
        <f>SUM(E350+E361+E372+E383+E394+E405+E416+E427)</f>
        <v>0</v>
      </c>
    </row>
  </sheetData>
  <mergeCells count="12">
    <mergeCell ref="A1:B1"/>
    <mergeCell ref="A5:A7"/>
    <mergeCell ref="A38:G38"/>
    <mergeCell ref="A26:C26"/>
    <mergeCell ref="B5:B7"/>
    <mergeCell ref="A17:D17"/>
    <mergeCell ref="A60:G60"/>
    <mergeCell ref="A70:G70"/>
    <mergeCell ref="A104:E104"/>
    <mergeCell ref="A81:G81"/>
    <mergeCell ref="A83:G83"/>
    <mergeCell ref="A93:G93"/>
  </mergeCells>
  <phoneticPr fontId="3" type="noConversion"/>
  <dataValidations count="2">
    <dataValidation type="list" allowBlank="1" showInputMessage="1" showErrorMessage="1" sqref="C40:C54">
      <formula1>SINO</formula1>
    </dataValidation>
    <dataValidation type="list" allowBlank="1" showInputMessage="1" showErrorMessage="1" sqref="B106:E106 B187:E187 B268:E268 B349:E349">
      <formula1>"0,1,2,3"</formula1>
    </dataValidation>
  </dataValidations>
  <pageMargins left="0.75" right="0.75" top="1" bottom="1" header="0" footer="0"/>
  <pageSetup paperSize="9" scale="45"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W186"/>
  <sheetViews>
    <sheetView topLeftCell="N1" zoomScale="115" workbookViewId="0">
      <selection activeCell="U1" sqref="U1:U5"/>
    </sheetView>
  </sheetViews>
  <sheetFormatPr baseColWidth="10" defaultRowHeight="12.75" x14ac:dyDescent="0.2"/>
  <cols>
    <col min="1" max="1" width="42.28515625" bestFit="1" customWidth="1"/>
    <col min="3" max="3" width="31.140625" bestFit="1" customWidth="1"/>
    <col min="5" max="5" width="21.28515625" bestFit="1" customWidth="1"/>
    <col min="11" max="11" width="31.85546875" bestFit="1" customWidth="1"/>
    <col min="13" max="13" width="26.42578125" bestFit="1" customWidth="1"/>
    <col min="23" max="23" width="27" customWidth="1"/>
  </cols>
  <sheetData>
    <row r="1" spans="1:23" x14ac:dyDescent="0.2">
      <c r="A1" s="2" t="s">
        <v>675</v>
      </c>
      <c r="C1" s="4" t="s">
        <v>42</v>
      </c>
      <c r="E1" s="22" t="s">
        <v>189</v>
      </c>
      <c r="G1">
        <f>'Solicitud para cumplimentar'!D3</f>
        <v>2016</v>
      </c>
      <c r="I1" t="s">
        <v>222</v>
      </c>
      <c r="K1" t="s">
        <v>228</v>
      </c>
      <c r="M1" s="7" t="s">
        <v>234</v>
      </c>
      <c r="O1" t="s">
        <v>630</v>
      </c>
      <c r="Q1" s="132" t="s">
        <v>324</v>
      </c>
      <c r="S1" t="s">
        <v>407</v>
      </c>
      <c r="U1" t="s">
        <v>429</v>
      </c>
      <c r="W1" t="s">
        <v>527</v>
      </c>
    </row>
    <row r="2" spans="1:23" x14ac:dyDescent="0.2">
      <c r="A2" s="2" t="s">
        <v>676</v>
      </c>
      <c r="C2" s="2" t="s">
        <v>677</v>
      </c>
      <c r="E2" s="22" t="s">
        <v>190</v>
      </c>
      <c r="G2">
        <f>G1+1</f>
        <v>2017</v>
      </c>
      <c r="I2" t="s">
        <v>223</v>
      </c>
      <c r="K2" t="s">
        <v>229</v>
      </c>
      <c r="M2" s="7" t="s">
        <v>235</v>
      </c>
      <c r="O2" t="s">
        <v>631</v>
      </c>
      <c r="Q2" s="132" t="s">
        <v>325</v>
      </c>
      <c r="S2" t="s">
        <v>408</v>
      </c>
      <c r="U2" t="s">
        <v>430</v>
      </c>
      <c r="W2" t="s">
        <v>528</v>
      </c>
    </row>
    <row r="3" spans="1:23" x14ac:dyDescent="0.2">
      <c r="A3" s="2" t="s">
        <v>677</v>
      </c>
      <c r="C3" s="2" t="s">
        <v>678</v>
      </c>
      <c r="E3" s="22" t="s">
        <v>191</v>
      </c>
      <c r="G3">
        <f>G2+1</f>
        <v>2018</v>
      </c>
      <c r="K3" t="s">
        <v>230</v>
      </c>
      <c r="M3" s="7" t="s">
        <v>236</v>
      </c>
      <c r="O3" t="s">
        <v>280</v>
      </c>
      <c r="Q3" s="132" t="s">
        <v>316</v>
      </c>
      <c r="U3" t="s">
        <v>431</v>
      </c>
    </row>
    <row r="4" spans="1:23" x14ac:dyDescent="0.2">
      <c r="A4" s="2" t="s">
        <v>678</v>
      </c>
      <c r="C4" s="2" t="s">
        <v>43</v>
      </c>
      <c r="E4" s="22" t="s">
        <v>192</v>
      </c>
      <c r="G4">
        <f>G3+1</f>
        <v>2019</v>
      </c>
      <c r="K4" t="s">
        <v>231</v>
      </c>
      <c r="M4" s="7" t="s">
        <v>237</v>
      </c>
      <c r="O4" t="s">
        <v>634</v>
      </c>
      <c r="Q4" s="132" t="s">
        <v>317</v>
      </c>
      <c r="U4" t="s">
        <v>561</v>
      </c>
    </row>
    <row r="5" spans="1:23" x14ac:dyDescent="0.2">
      <c r="A5" s="2" t="s">
        <v>679</v>
      </c>
      <c r="C5" s="2" t="s">
        <v>44</v>
      </c>
      <c r="E5" s="22" t="s">
        <v>192</v>
      </c>
      <c r="M5" s="7" t="s">
        <v>238</v>
      </c>
      <c r="Q5" s="132" t="s">
        <v>318</v>
      </c>
      <c r="U5" t="s">
        <v>435</v>
      </c>
    </row>
    <row r="6" spans="1:23" x14ac:dyDescent="0.2">
      <c r="A6" s="2" t="s">
        <v>680</v>
      </c>
      <c r="C6" s="2" t="s">
        <v>45</v>
      </c>
      <c r="E6" s="22" t="s">
        <v>193</v>
      </c>
      <c r="Q6" s="132" t="s">
        <v>319</v>
      </c>
    </row>
    <row r="7" spans="1:23" x14ac:dyDescent="0.2">
      <c r="A7" s="2" t="s">
        <v>681</v>
      </c>
      <c r="C7" s="2" t="s">
        <v>682</v>
      </c>
      <c r="E7" s="22" t="s">
        <v>194</v>
      </c>
      <c r="Q7" s="132" t="s">
        <v>320</v>
      </c>
    </row>
    <row r="8" spans="1:23" x14ac:dyDescent="0.2">
      <c r="A8" s="2" t="s">
        <v>683</v>
      </c>
      <c r="C8" s="2" t="s">
        <v>46</v>
      </c>
      <c r="E8" s="22" t="s">
        <v>195</v>
      </c>
      <c r="Q8" s="132" t="s">
        <v>321</v>
      </c>
    </row>
    <row r="9" spans="1:23" x14ac:dyDescent="0.2">
      <c r="A9" s="2" t="s">
        <v>684</v>
      </c>
      <c r="C9" s="2" t="s">
        <v>685</v>
      </c>
      <c r="E9" s="22" t="s">
        <v>196</v>
      </c>
      <c r="Q9" s="132" t="s">
        <v>322</v>
      </c>
    </row>
    <row r="10" spans="1:23" x14ac:dyDescent="0.2">
      <c r="A10" s="2" t="s">
        <v>685</v>
      </c>
      <c r="C10" s="2" t="s">
        <v>686</v>
      </c>
      <c r="E10" s="22" t="s">
        <v>197</v>
      </c>
      <c r="Q10" s="132" t="s">
        <v>323</v>
      </c>
    </row>
    <row r="11" spans="1:23" x14ac:dyDescent="0.2">
      <c r="A11" s="2" t="s">
        <v>686</v>
      </c>
      <c r="C11" s="2" t="s">
        <v>47</v>
      </c>
      <c r="E11" s="22" t="s">
        <v>198</v>
      </c>
    </row>
    <row r="12" spans="1:23" x14ac:dyDescent="0.2">
      <c r="A12" s="2" t="s">
        <v>687</v>
      </c>
      <c r="C12" s="2" t="s">
        <v>48</v>
      </c>
      <c r="E12" s="22" t="s">
        <v>199</v>
      </c>
    </row>
    <row r="13" spans="1:23" x14ac:dyDescent="0.2">
      <c r="A13" s="2" t="s">
        <v>688</v>
      </c>
      <c r="C13" s="2" t="s">
        <v>49</v>
      </c>
      <c r="E13" s="22" t="s">
        <v>200</v>
      </c>
    </row>
    <row r="14" spans="1:23" x14ac:dyDescent="0.2">
      <c r="A14" s="2" t="s">
        <v>689</v>
      </c>
      <c r="C14" s="2" t="s">
        <v>50</v>
      </c>
      <c r="E14" s="22" t="s">
        <v>201</v>
      </c>
    </row>
    <row r="15" spans="1:23" x14ac:dyDescent="0.2">
      <c r="A15" s="2" t="s">
        <v>690</v>
      </c>
      <c r="C15" s="2" t="s">
        <v>51</v>
      </c>
      <c r="E15" s="22" t="s">
        <v>202</v>
      </c>
    </row>
    <row r="16" spans="1:23" x14ac:dyDescent="0.2">
      <c r="A16" s="2" t="s">
        <v>691</v>
      </c>
      <c r="C16" s="2" t="s">
        <v>52</v>
      </c>
      <c r="E16" s="22" t="s">
        <v>203</v>
      </c>
    </row>
    <row r="17" spans="1:5" x14ac:dyDescent="0.2">
      <c r="A17" s="2" t="s">
        <v>692</v>
      </c>
      <c r="C17" s="2" t="s">
        <v>53</v>
      </c>
      <c r="E17" s="22" t="s">
        <v>204</v>
      </c>
    </row>
    <row r="18" spans="1:5" x14ac:dyDescent="0.2">
      <c r="A18" s="2" t="s">
        <v>693</v>
      </c>
      <c r="C18" s="2" t="s">
        <v>54</v>
      </c>
      <c r="E18" s="22" t="s">
        <v>204</v>
      </c>
    </row>
    <row r="19" spans="1:5" x14ac:dyDescent="0.2">
      <c r="A19" s="2" t="s">
        <v>694</v>
      </c>
      <c r="C19" s="5" t="s">
        <v>55</v>
      </c>
      <c r="E19" s="22" t="s">
        <v>204</v>
      </c>
    </row>
    <row r="20" spans="1:5" x14ac:dyDescent="0.2">
      <c r="A20" s="2" t="s">
        <v>695</v>
      </c>
      <c r="C20" s="2" t="s">
        <v>56</v>
      </c>
      <c r="E20" s="22" t="s">
        <v>205</v>
      </c>
    </row>
    <row r="21" spans="1:5" x14ac:dyDescent="0.2">
      <c r="A21" s="2" t="s">
        <v>696</v>
      </c>
      <c r="C21" s="2" t="s">
        <v>57</v>
      </c>
      <c r="E21" s="22" t="s">
        <v>206</v>
      </c>
    </row>
    <row r="22" spans="1:5" x14ac:dyDescent="0.2">
      <c r="A22" s="2" t="s">
        <v>697</v>
      </c>
      <c r="C22" s="2" t="s">
        <v>58</v>
      </c>
      <c r="E22" s="22" t="s">
        <v>207</v>
      </c>
    </row>
    <row r="23" spans="1:5" x14ac:dyDescent="0.2">
      <c r="A23" s="2" t="s">
        <v>698</v>
      </c>
      <c r="C23" s="2" t="s">
        <v>59</v>
      </c>
      <c r="E23" s="22" t="s">
        <v>208</v>
      </c>
    </row>
    <row r="24" spans="1:5" x14ac:dyDescent="0.2">
      <c r="A24" s="2" t="s">
        <v>699</v>
      </c>
      <c r="C24" s="2" t="s">
        <v>60</v>
      </c>
      <c r="E24" s="22" t="s">
        <v>209</v>
      </c>
    </row>
    <row r="25" spans="1:5" x14ac:dyDescent="0.2">
      <c r="A25" s="2" t="s">
        <v>700</v>
      </c>
      <c r="C25" s="2" t="s">
        <v>61</v>
      </c>
      <c r="E25" s="22" t="s">
        <v>210</v>
      </c>
    </row>
    <row r="26" spans="1:5" x14ac:dyDescent="0.2">
      <c r="A26" s="2" t="s">
        <v>701</v>
      </c>
      <c r="C26" s="2" t="s">
        <v>62</v>
      </c>
      <c r="E26" s="22" t="s">
        <v>211</v>
      </c>
    </row>
    <row r="27" spans="1:5" x14ac:dyDescent="0.2">
      <c r="A27" s="2" t="s">
        <v>702</v>
      </c>
      <c r="C27" s="2" t="s">
        <v>695</v>
      </c>
      <c r="E27" s="22" t="s">
        <v>591</v>
      </c>
    </row>
    <row r="28" spans="1:5" x14ac:dyDescent="0.2">
      <c r="A28" s="2" t="s">
        <v>703</v>
      </c>
      <c r="C28" s="2" t="s">
        <v>696</v>
      </c>
      <c r="E28" s="22" t="s">
        <v>212</v>
      </c>
    </row>
    <row r="29" spans="1:5" x14ac:dyDescent="0.2">
      <c r="A29" s="2" t="s">
        <v>704</v>
      </c>
      <c r="C29" s="2" t="s">
        <v>697</v>
      </c>
      <c r="E29" s="22" t="s">
        <v>213</v>
      </c>
    </row>
    <row r="30" spans="1:5" x14ac:dyDescent="0.2">
      <c r="A30" s="2" t="s">
        <v>705</v>
      </c>
      <c r="C30" s="2" t="s">
        <v>698</v>
      </c>
      <c r="E30" s="22" t="s">
        <v>214</v>
      </c>
    </row>
    <row r="31" spans="1:5" x14ac:dyDescent="0.2">
      <c r="A31" s="2" t="s">
        <v>706</v>
      </c>
      <c r="C31" s="2" t="s">
        <v>700</v>
      </c>
      <c r="E31" s="22" t="s">
        <v>215</v>
      </c>
    </row>
    <row r="32" spans="1:5" x14ac:dyDescent="0.2">
      <c r="A32" s="2" t="s">
        <v>707</v>
      </c>
      <c r="C32" s="2" t="s">
        <v>701</v>
      </c>
    </row>
    <row r="33" spans="1:3" x14ac:dyDescent="0.2">
      <c r="A33" s="2" t="s">
        <v>708</v>
      </c>
      <c r="C33" s="2" t="s">
        <v>63</v>
      </c>
    </row>
    <row r="34" spans="1:3" x14ac:dyDescent="0.2">
      <c r="A34" s="2" t="s">
        <v>709</v>
      </c>
      <c r="C34" s="2" t="s">
        <v>64</v>
      </c>
    </row>
    <row r="35" spans="1:3" x14ac:dyDescent="0.2">
      <c r="A35" s="2" t="s">
        <v>709</v>
      </c>
      <c r="C35" s="2" t="s">
        <v>704</v>
      </c>
    </row>
    <row r="36" spans="1:3" x14ac:dyDescent="0.2">
      <c r="A36" s="2" t="s">
        <v>710</v>
      </c>
      <c r="C36" s="2" t="s">
        <v>705</v>
      </c>
    </row>
    <row r="37" spans="1:3" x14ac:dyDescent="0.2">
      <c r="A37" s="2" t="s">
        <v>711</v>
      </c>
      <c r="C37" s="2" t="s">
        <v>706</v>
      </c>
    </row>
    <row r="38" spans="1:3" x14ac:dyDescent="0.2">
      <c r="A38" s="2" t="s">
        <v>712</v>
      </c>
      <c r="C38" s="2" t="s">
        <v>707</v>
      </c>
    </row>
    <row r="39" spans="1:3" x14ac:dyDescent="0.2">
      <c r="A39" s="2" t="s">
        <v>713</v>
      </c>
      <c r="C39" s="2" t="s">
        <v>65</v>
      </c>
    </row>
    <row r="40" spans="1:3" x14ac:dyDescent="0.2">
      <c r="A40" s="2" t="s">
        <v>714</v>
      </c>
      <c r="C40" s="2" t="s">
        <v>66</v>
      </c>
    </row>
    <row r="41" spans="1:3" x14ac:dyDescent="0.2">
      <c r="A41" s="2" t="s">
        <v>715</v>
      </c>
      <c r="C41" s="2" t="s">
        <v>67</v>
      </c>
    </row>
    <row r="42" spans="1:3" x14ac:dyDescent="0.2">
      <c r="A42" s="2" t="s">
        <v>716</v>
      </c>
      <c r="C42" s="2" t="s">
        <v>711</v>
      </c>
    </row>
    <row r="43" spans="1:3" x14ac:dyDescent="0.2">
      <c r="A43" s="2" t="s">
        <v>717</v>
      </c>
      <c r="C43" s="2" t="s">
        <v>712</v>
      </c>
    </row>
    <row r="44" spans="1:3" x14ac:dyDescent="0.2">
      <c r="A44" s="2" t="s">
        <v>718</v>
      </c>
      <c r="C44" s="2" t="s">
        <v>714</v>
      </c>
    </row>
    <row r="45" spans="1:3" x14ac:dyDescent="0.2">
      <c r="A45" s="2" t="s">
        <v>719</v>
      </c>
      <c r="C45" s="2" t="s">
        <v>715</v>
      </c>
    </row>
    <row r="46" spans="1:3" x14ac:dyDescent="0.2">
      <c r="A46" s="2" t="s">
        <v>720</v>
      </c>
      <c r="C46" s="2" t="s">
        <v>85</v>
      </c>
    </row>
    <row r="47" spans="1:3" x14ac:dyDescent="0.2">
      <c r="A47" s="2" t="s">
        <v>721</v>
      </c>
      <c r="C47" s="2" t="s">
        <v>716</v>
      </c>
    </row>
    <row r="48" spans="1:3" x14ac:dyDescent="0.2">
      <c r="A48" s="2" t="s">
        <v>722</v>
      </c>
      <c r="C48" s="2" t="s">
        <v>717</v>
      </c>
    </row>
    <row r="49" spans="1:3" x14ac:dyDescent="0.2">
      <c r="A49" s="2" t="s">
        <v>723</v>
      </c>
      <c r="C49" s="2" t="s">
        <v>86</v>
      </c>
    </row>
    <row r="50" spans="1:3" x14ac:dyDescent="0.2">
      <c r="A50" s="2" t="s">
        <v>724</v>
      </c>
      <c r="C50" s="2" t="s">
        <v>87</v>
      </c>
    </row>
    <row r="51" spans="1:3" x14ac:dyDescent="0.2">
      <c r="A51" s="2" t="s">
        <v>725</v>
      </c>
      <c r="C51" s="2" t="s">
        <v>88</v>
      </c>
    </row>
    <row r="52" spans="1:3" x14ac:dyDescent="0.2">
      <c r="A52" s="2" t="s">
        <v>726</v>
      </c>
      <c r="C52" s="2" t="s">
        <v>89</v>
      </c>
    </row>
    <row r="53" spans="1:3" x14ac:dyDescent="0.2">
      <c r="A53" s="2" t="s">
        <v>727</v>
      </c>
      <c r="C53" s="2" t="s">
        <v>90</v>
      </c>
    </row>
    <row r="54" spans="1:3" x14ac:dyDescent="0.2">
      <c r="A54" s="2" t="s">
        <v>728</v>
      </c>
      <c r="C54" s="2" t="s">
        <v>91</v>
      </c>
    </row>
    <row r="55" spans="1:3" x14ac:dyDescent="0.2">
      <c r="A55" s="2" t="s">
        <v>729</v>
      </c>
      <c r="C55" s="2" t="s">
        <v>92</v>
      </c>
    </row>
    <row r="56" spans="1:3" x14ac:dyDescent="0.2">
      <c r="A56" s="2" t="s">
        <v>730</v>
      </c>
      <c r="C56" s="2" t="s">
        <v>93</v>
      </c>
    </row>
    <row r="57" spans="1:3" x14ac:dyDescent="0.2">
      <c r="A57" s="2" t="s">
        <v>731</v>
      </c>
      <c r="C57" s="2" t="s">
        <v>94</v>
      </c>
    </row>
    <row r="58" spans="1:3" x14ac:dyDescent="0.2">
      <c r="A58" s="2" t="s">
        <v>732</v>
      </c>
      <c r="C58" s="2" t="s">
        <v>95</v>
      </c>
    </row>
    <row r="59" spans="1:3" x14ac:dyDescent="0.2">
      <c r="A59" s="2" t="s">
        <v>733</v>
      </c>
      <c r="C59" s="2" t="s">
        <v>723</v>
      </c>
    </row>
    <row r="60" spans="1:3" x14ac:dyDescent="0.2">
      <c r="A60" s="2" t="s">
        <v>734</v>
      </c>
      <c r="C60" s="2" t="s">
        <v>724</v>
      </c>
    </row>
    <row r="61" spans="1:3" x14ac:dyDescent="0.2">
      <c r="A61" s="2" t="s">
        <v>735</v>
      </c>
      <c r="C61" s="2" t="s">
        <v>96</v>
      </c>
    </row>
    <row r="62" spans="1:3" x14ac:dyDescent="0.2">
      <c r="A62" s="2" t="s">
        <v>736</v>
      </c>
      <c r="C62" s="2" t="s">
        <v>97</v>
      </c>
    </row>
    <row r="63" spans="1:3" x14ac:dyDescent="0.2">
      <c r="A63" s="2" t="s">
        <v>737</v>
      </c>
      <c r="C63" s="2" t="s">
        <v>98</v>
      </c>
    </row>
    <row r="64" spans="1:3" x14ac:dyDescent="0.2">
      <c r="A64" s="2" t="s">
        <v>738</v>
      </c>
      <c r="C64" s="2" t="s">
        <v>99</v>
      </c>
    </row>
    <row r="65" spans="1:3" x14ac:dyDescent="0.2">
      <c r="A65" s="2" t="s">
        <v>739</v>
      </c>
      <c r="C65" s="2" t="s">
        <v>100</v>
      </c>
    </row>
    <row r="66" spans="1:3" x14ac:dyDescent="0.2">
      <c r="A66" s="2" t="s">
        <v>740</v>
      </c>
      <c r="C66" s="2" t="s">
        <v>101</v>
      </c>
    </row>
    <row r="67" spans="1:3" x14ac:dyDescent="0.2">
      <c r="A67" s="2" t="s">
        <v>741</v>
      </c>
      <c r="C67" s="2" t="s">
        <v>102</v>
      </c>
    </row>
    <row r="68" spans="1:3" x14ac:dyDescent="0.2">
      <c r="A68" s="2" t="s">
        <v>742</v>
      </c>
      <c r="C68" s="2" t="s">
        <v>728</v>
      </c>
    </row>
    <row r="69" spans="1:3" x14ac:dyDescent="0.2">
      <c r="A69" s="2" t="s">
        <v>743</v>
      </c>
      <c r="C69" s="2" t="s">
        <v>729</v>
      </c>
    </row>
    <row r="70" spans="1:3" x14ac:dyDescent="0.2">
      <c r="A70" s="2" t="s">
        <v>744</v>
      </c>
      <c r="C70" s="2" t="s">
        <v>103</v>
      </c>
    </row>
    <row r="71" spans="1:3" x14ac:dyDescent="0.2">
      <c r="A71" s="2" t="s">
        <v>744</v>
      </c>
      <c r="C71" s="2" t="s">
        <v>104</v>
      </c>
    </row>
    <row r="72" spans="1:3" x14ac:dyDescent="0.2">
      <c r="A72" s="2" t="s">
        <v>745</v>
      </c>
      <c r="C72" s="2" t="s">
        <v>730</v>
      </c>
    </row>
    <row r="73" spans="1:3" x14ac:dyDescent="0.2">
      <c r="A73" s="2" t="s">
        <v>746</v>
      </c>
      <c r="C73" s="2" t="s">
        <v>731</v>
      </c>
    </row>
    <row r="74" spans="1:3" x14ac:dyDescent="0.2">
      <c r="A74" s="2" t="s">
        <v>747</v>
      </c>
      <c r="C74" s="2" t="s">
        <v>105</v>
      </c>
    </row>
    <row r="75" spans="1:3" x14ac:dyDescent="0.2">
      <c r="A75" s="2" t="s">
        <v>748</v>
      </c>
      <c r="C75" s="2" t="s">
        <v>732</v>
      </c>
    </row>
    <row r="76" spans="1:3" x14ac:dyDescent="0.2">
      <c r="A76" s="2" t="s">
        <v>749</v>
      </c>
      <c r="C76" s="2" t="s">
        <v>106</v>
      </c>
    </row>
    <row r="77" spans="1:3" x14ac:dyDescent="0.2">
      <c r="A77" s="2" t="s">
        <v>750</v>
      </c>
      <c r="C77" s="2" t="s">
        <v>107</v>
      </c>
    </row>
    <row r="78" spans="1:3" x14ac:dyDescent="0.2">
      <c r="A78" s="2" t="s">
        <v>751</v>
      </c>
      <c r="C78" s="2" t="s">
        <v>108</v>
      </c>
    </row>
    <row r="79" spans="1:3" x14ac:dyDescent="0.2">
      <c r="A79" s="2" t="s">
        <v>752</v>
      </c>
      <c r="C79" s="2" t="s">
        <v>734</v>
      </c>
    </row>
    <row r="80" spans="1:3" x14ac:dyDescent="0.2">
      <c r="A80" s="2" t="s">
        <v>753</v>
      </c>
      <c r="C80" s="2" t="s">
        <v>109</v>
      </c>
    </row>
    <row r="81" spans="1:3" x14ac:dyDescent="0.2">
      <c r="A81" s="2" t="s">
        <v>754</v>
      </c>
      <c r="C81" s="2" t="s">
        <v>110</v>
      </c>
    </row>
    <row r="82" spans="1:3" x14ac:dyDescent="0.2">
      <c r="A82" s="2" t="s">
        <v>755</v>
      </c>
      <c r="C82" s="2" t="s">
        <v>111</v>
      </c>
    </row>
    <row r="83" spans="1:3" x14ac:dyDescent="0.2">
      <c r="A83" s="2" t="s">
        <v>756</v>
      </c>
      <c r="C83" s="2" t="s">
        <v>737</v>
      </c>
    </row>
    <row r="84" spans="1:3" x14ac:dyDescent="0.2">
      <c r="A84" s="2" t="s">
        <v>757</v>
      </c>
      <c r="C84" s="2" t="s">
        <v>738</v>
      </c>
    </row>
    <row r="85" spans="1:3" x14ac:dyDescent="0.2">
      <c r="A85" s="2" t="s">
        <v>0</v>
      </c>
      <c r="C85" s="2" t="s">
        <v>112</v>
      </c>
    </row>
    <row r="86" spans="1:3" x14ac:dyDescent="0.2">
      <c r="A86" s="2" t="s">
        <v>1</v>
      </c>
      <c r="C86" s="2" t="s">
        <v>113</v>
      </c>
    </row>
    <row r="87" spans="1:3" x14ac:dyDescent="0.2">
      <c r="A87" s="2" t="s">
        <v>2</v>
      </c>
      <c r="C87" s="2" t="s">
        <v>114</v>
      </c>
    </row>
    <row r="88" spans="1:3" x14ac:dyDescent="0.2">
      <c r="A88" s="2" t="s">
        <v>3</v>
      </c>
      <c r="C88" s="2" t="s">
        <v>115</v>
      </c>
    </row>
    <row r="89" spans="1:3" x14ac:dyDescent="0.2">
      <c r="A89" s="2" t="s">
        <v>4</v>
      </c>
      <c r="C89" s="2" t="s">
        <v>116</v>
      </c>
    </row>
    <row r="90" spans="1:3" x14ac:dyDescent="0.2">
      <c r="A90" s="2" t="s">
        <v>5</v>
      </c>
      <c r="C90" s="2" t="s">
        <v>117</v>
      </c>
    </row>
    <row r="91" spans="1:3" x14ac:dyDescent="0.2">
      <c r="A91" s="2" t="s">
        <v>6</v>
      </c>
      <c r="C91" s="2" t="s">
        <v>118</v>
      </c>
    </row>
    <row r="92" spans="1:3" x14ac:dyDescent="0.2">
      <c r="A92" s="2" t="s">
        <v>7</v>
      </c>
      <c r="C92" s="6" t="s">
        <v>119</v>
      </c>
    </row>
    <row r="93" spans="1:3" x14ac:dyDescent="0.2">
      <c r="A93" s="2" t="s">
        <v>8</v>
      </c>
      <c r="C93" s="2" t="s">
        <v>120</v>
      </c>
    </row>
    <row r="94" spans="1:3" x14ac:dyDescent="0.2">
      <c r="A94" s="2" t="s">
        <v>9</v>
      </c>
      <c r="C94" s="4" t="s">
        <v>121</v>
      </c>
    </row>
    <row r="95" spans="1:3" x14ac:dyDescent="0.2">
      <c r="A95" s="2" t="s">
        <v>10</v>
      </c>
      <c r="C95" s="2" t="s">
        <v>122</v>
      </c>
    </row>
    <row r="96" spans="1:3" x14ac:dyDescent="0.2">
      <c r="A96" s="2" t="s">
        <v>11</v>
      </c>
      <c r="C96" s="2" t="s">
        <v>123</v>
      </c>
    </row>
    <row r="97" spans="1:3" x14ac:dyDescent="0.2">
      <c r="A97" s="2" t="s">
        <v>12</v>
      </c>
      <c r="C97" s="2" t="s">
        <v>124</v>
      </c>
    </row>
    <row r="98" spans="1:3" x14ac:dyDescent="0.2">
      <c r="A98" s="2" t="s">
        <v>13</v>
      </c>
      <c r="C98" s="2" t="s">
        <v>125</v>
      </c>
    </row>
    <row r="99" spans="1:3" x14ac:dyDescent="0.2">
      <c r="A99" s="2" t="s">
        <v>13</v>
      </c>
      <c r="C99" s="2" t="s">
        <v>745</v>
      </c>
    </row>
    <row r="100" spans="1:3" x14ac:dyDescent="0.2">
      <c r="A100" s="2" t="s">
        <v>14</v>
      </c>
      <c r="C100" s="2" t="s">
        <v>126</v>
      </c>
    </row>
    <row r="101" spans="1:3" x14ac:dyDescent="0.2">
      <c r="A101" s="2" t="s">
        <v>15</v>
      </c>
      <c r="C101" s="2" t="s">
        <v>127</v>
      </c>
    </row>
    <row r="102" spans="1:3" x14ac:dyDescent="0.2">
      <c r="A102" s="2" t="s">
        <v>16</v>
      </c>
      <c r="C102" s="2" t="s">
        <v>128</v>
      </c>
    </row>
    <row r="103" spans="1:3" x14ac:dyDescent="0.2">
      <c r="A103" s="2" t="s">
        <v>17</v>
      </c>
      <c r="C103" s="2" t="s">
        <v>129</v>
      </c>
    </row>
    <row r="104" spans="1:3" x14ac:dyDescent="0.2">
      <c r="A104" s="2" t="s">
        <v>18</v>
      </c>
      <c r="C104" s="2" t="s">
        <v>747</v>
      </c>
    </row>
    <row r="105" spans="1:3" x14ac:dyDescent="0.2">
      <c r="A105" s="2" t="s">
        <v>18</v>
      </c>
      <c r="C105" s="2" t="s">
        <v>130</v>
      </c>
    </row>
    <row r="106" spans="1:3" x14ac:dyDescent="0.2">
      <c r="A106" s="2" t="s">
        <v>19</v>
      </c>
      <c r="C106" s="2" t="s">
        <v>749</v>
      </c>
    </row>
    <row r="107" spans="1:3" x14ac:dyDescent="0.2">
      <c r="A107" s="2" t="s">
        <v>20</v>
      </c>
      <c r="C107" s="2" t="s">
        <v>750</v>
      </c>
    </row>
    <row r="108" spans="1:3" x14ac:dyDescent="0.2">
      <c r="A108" s="2" t="s">
        <v>21</v>
      </c>
      <c r="C108" s="2" t="s">
        <v>751</v>
      </c>
    </row>
    <row r="109" spans="1:3" x14ac:dyDescent="0.2">
      <c r="A109" s="2" t="s">
        <v>22</v>
      </c>
      <c r="C109" s="2" t="s">
        <v>752</v>
      </c>
    </row>
    <row r="110" spans="1:3" x14ac:dyDescent="0.2">
      <c r="A110" s="2" t="s">
        <v>23</v>
      </c>
      <c r="C110" s="2" t="s">
        <v>131</v>
      </c>
    </row>
    <row r="111" spans="1:3" x14ac:dyDescent="0.2">
      <c r="A111" s="2" t="s">
        <v>24</v>
      </c>
      <c r="C111" s="2" t="s">
        <v>132</v>
      </c>
    </row>
    <row r="112" spans="1:3" x14ac:dyDescent="0.2">
      <c r="A112" s="2" t="s">
        <v>25</v>
      </c>
      <c r="C112" s="2" t="s">
        <v>133</v>
      </c>
    </row>
    <row r="113" spans="1:3" x14ac:dyDescent="0.2">
      <c r="A113" s="2" t="s">
        <v>26</v>
      </c>
      <c r="C113" s="2" t="s">
        <v>134</v>
      </c>
    </row>
    <row r="114" spans="1:3" x14ac:dyDescent="0.2">
      <c r="A114" s="2" t="s">
        <v>27</v>
      </c>
      <c r="C114" s="2" t="s">
        <v>135</v>
      </c>
    </row>
    <row r="115" spans="1:3" x14ac:dyDescent="0.2">
      <c r="A115" s="2" t="s">
        <v>28</v>
      </c>
      <c r="C115" s="2" t="s">
        <v>136</v>
      </c>
    </row>
    <row r="116" spans="1:3" x14ac:dyDescent="0.2">
      <c r="A116" s="2" t="s">
        <v>29</v>
      </c>
      <c r="C116" s="2" t="s">
        <v>137</v>
      </c>
    </row>
    <row r="117" spans="1:3" x14ac:dyDescent="0.2">
      <c r="A117" s="2" t="s">
        <v>30</v>
      </c>
      <c r="C117" s="2" t="s">
        <v>138</v>
      </c>
    </row>
    <row r="118" spans="1:3" x14ac:dyDescent="0.2">
      <c r="A118" s="2" t="s">
        <v>31</v>
      </c>
      <c r="C118" s="2" t="s">
        <v>756</v>
      </c>
    </row>
    <row r="119" spans="1:3" x14ac:dyDescent="0.2">
      <c r="A119" s="2" t="s">
        <v>32</v>
      </c>
      <c r="C119" s="2" t="s">
        <v>139</v>
      </c>
    </row>
    <row r="120" spans="1:3" x14ac:dyDescent="0.2">
      <c r="A120" s="2" t="s">
        <v>33</v>
      </c>
      <c r="C120" s="2" t="s">
        <v>757</v>
      </c>
    </row>
    <row r="121" spans="1:3" x14ac:dyDescent="0.2">
      <c r="A121" s="2" t="s">
        <v>34</v>
      </c>
      <c r="C121" s="2" t="s">
        <v>0</v>
      </c>
    </row>
    <row r="122" spans="1:3" x14ac:dyDescent="0.2">
      <c r="A122" s="2" t="s">
        <v>35</v>
      </c>
      <c r="C122" s="2" t="s">
        <v>1</v>
      </c>
    </row>
    <row r="123" spans="1:3" x14ac:dyDescent="0.2">
      <c r="A123" s="2" t="s">
        <v>36</v>
      </c>
      <c r="C123" s="2" t="s">
        <v>140</v>
      </c>
    </row>
    <row r="124" spans="1:3" x14ac:dyDescent="0.2">
      <c r="A124" s="2" t="s">
        <v>37</v>
      </c>
      <c r="C124" s="2" t="s">
        <v>141</v>
      </c>
    </row>
    <row r="125" spans="1:3" x14ac:dyDescent="0.2">
      <c r="A125" s="2" t="s">
        <v>38</v>
      </c>
      <c r="C125" s="2" t="s">
        <v>5</v>
      </c>
    </row>
    <row r="126" spans="1:3" x14ac:dyDescent="0.2">
      <c r="A126" s="2" t="s">
        <v>39</v>
      </c>
      <c r="C126" s="2" t="s">
        <v>6</v>
      </c>
    </row>
    <row r="127" spans="1:3" x14ac:dyDescent="0.2">
      <c r="A127" s="2" t="s">
        <v>40</v>
      </c>
      <c r="C127" s="2" t="s">
        <v>142</v>
      </c>
    </row>
    <row r="128" spans="1:3" x14ac:dyDescent="0.2">
      <c r="A128" s="3" t="s">
        <v>41</v>
      </c>
      <c r="C128" s="2" t="s">
        <v>143</v>
      </c>
    </row>
    <row r="129" spans="3:3" x14ac:dyDescent="0.2">
      <c r="C129" s="2" t="s">
        <v>144</v>
      </c>
    </row>
    <row r="130" spans="3:3" x14ac:dyDescent="0.2">
      <c r="C130" s="2" t="s">
        <v>145</v>
      </c>
    </row>
    <row r="131" spans="3:3" x14ac:dyDescent="0.2">
      <c r="C131" s="2" t="s">
        <v>146</v>
      </c>
    </row>
    <row r="132" spans="3:3" x14ac:dyDescent="0.2">
      <c r="C132" s="2" t="s">
        <v>10</v>
      </c>
    </row>
    <row r="133" spans="3:3" x14ac:dyDescent="0.2">
      <c r="C133" s="2" t="s">
        <v>153</v>
      </c>
    </row>
    <row r="134" spans="3:3" x14ac:dyDescent="0.2">
      <c r="C134" s="2" t="s">
        <v>154</v>
      </c>
    </row>
    <row r="135" spans="3:3" x14ac:dyDescent="0.2">
      <c r="C135" s="2" t="s">
        <v>155</v>
      </c>
    </row>
    <row r="136" spans="3:3" x14ac:dyDescent="0.2">
      <c r="C136" s="2" t="s">
        <v>156</v>
      </c>
    </row>
    <row r="137" spans="3:3" x14ac:dyDescent="0.2">
      <c r="C137" s="2" t="s">
        <v>157</v>
      </c>
    </row>
    <row r="138" spans="3:3" x14ac:dyDescent="0.2">
      <c r="C138" s="2" t="s">
        <v>158</v>
      </c>
    </row>
    <row r="139" spans="3:3" x14ac:dyDescent="0.2">
      <c r="C139" s="2" t="s">
        <v>159</v>
      </c>
    </row>
    <row r="140" spans="3:3" x14ac:dyDescent="0.2">
      <c r="C140" s="2" t="s">
        <v>160</v>
      </c>
    </row>
    <row r="141" spans="3:3" x14ac:dyDescent="0.2">
      <c r="C141" s="2" t="s">
        <v>161</v>
      </c>
    </row>
    <row r="142" spans="3:3" x14ac:dyDescent="0.2">
      <c r="C142" s="2" t="s">
        <v>16</v>
      </c>
    </row>
    <row r="143" spans="3:3" x14ac:dyDescent="0.2">
      <c r="C143" s="2" t="s">
        <v>162</v>
      </c>
    </row>
    <row r="144" spans="3:3" x14ac:dyDescent="0.2">
      <c r="C144" s="2" t="s">
        <v>18</v>
      </c>
    </row>
    <row r="145" spans="3:3" x14ac:dyDescent="0.2">
      <c r="C145" s="2" t="s">
        <v>163</v>
      </c>
    </row>
    <row r="146" spans="3:3" x14ac:dyDescent="0.2">
      <c r="C146" s="2" t="s">
        <v>19</v>
      </c>
    </row>
    <row r="147" spans="3:3" x14ac:dyDescent="0.2">
      <c r="C147" s="2" t="s">
        <v>20</v>
      </c>
    </row>
    <row r="148" spans="3:3" x14ac:dyDescent="0.2">
      <c r="C148" s="2" t="s">
        <v>21</v>
      </c>
    </row>
    <row r="149" spans="3:3" x14ac:dyDescent="0.2">
      <c r="C149" s="2" t="s">
        <v>22</v>
      </c>
    </row>
    <row r="150" spans="3:3" x14ac:dyDescent="0.2">
      <c r="C150" s="2" t="s">
        <v>164</v>
      </c>
    </row>
    <row r="151" spans="3:3" x14ac:dyDescent="0.2">
      <c r="C151" s="2" t="s">
        <v>165</v>
      </c>
    </row>
    <row r="152" spans="3:3" x14ac:dyDescent="0.2">
      <c r="C152" s="2" t="s">
        <v>166</v>
      </c>
    </row>
    <row r="153" spans="3:3" x14ac:dyDescent="0.2">
      <c r="C153" s="2" t="s">
        <v>167</v>
      </c>
    </row>
    <row r="154" spans="3:3" x14ac:dyDescent="0.2">
      <c r="C154" s="2" t="s">
        <v>168</v>
      </c>
    </row>
    <row r="155" spans="3:3" x14ac:dyDescent="0.2">
      <c r="C155" s="2" t="s">
        <v>169</v>
      </c>
    </row>
    <row r="156" spans="3:3" x14ac:dyDescent="0.2">
      <c r="C156" s="2" t="s">
        <v>25</v>
      </c>
    </row>
    <row r="157" spans="3:3" x14ac:dyDescent="0.2">
      <c r="C157" s="2" t="s">
        <v>26</v>
      </c>
    </row>
    <row r="158" spans="3:3" x14ac:dyDescent="0.2">
      <c r="C158" s="2" t="s">
        <v>27</v>
      </c>
    </row>
    <row r="159" spans="3:3" x14ac:dyDescent="0.2">
      <c r="C159" s="2" t="s">
        <v>28</v>
      </c>
    </row>
    <row r="160" spans="3:3" x14ac:dyDescent="0.2">
      <c r="C160" s="2" t="s">
        <v>29</v>
      </c>
    </row>
    <row r="161" spans="3:3" x14ac:dyDescent="0.2">
      <c r="C161" s="2" t="s">
        <v>170</v>
      </c>
    </row>
    <row r="162" spans="3:3" x14ac:dyDescent="0.2">
      <c r="C162" s="2" t="s">
        <v>171</v>
      </c>
    </row>
    <row r="163" spans="3:3" x14ac:dyDescent="0.2">
      <c r="C163" s="2" t="s">
        <v>31</v>
      </c>
    </row>
    <row r="164" spans="3:3" x14ac:dyDescent="0.2">
      <c r="C164" s="2" t="s">
        <v>32</v>
      </c>
    </row>
    <row r="165" spans="3:3" x14ac:dyDescent="0.2">
      <c r="C165" s="2" t="s">
        <v>33</v>
      </c>
    </row>
    <row r="166" spans="3:3" x14ac:dyDescent="0.2">
      <c r="C166" s="2" t="s">
        <v>34</v>
      </c>
    </row>
    <row r="167" spans="3:3" x14ac:dyDescent="0.2">
      <c r="C167" s="2" t="s">
        <v>172</v>
      </c>
    </row>
    <row r="168" spans="3:3" x14ac:dyDescent="0.2">
      <c r="C168" s="2" t="s">
        <v>173</v>
      </c>
    </row>
    <row r="169" spans="3:3" x14ac:dyDescent="0.2">
      <c r="C169" s="2" t="s">
        <v>174</v>
      </c>
    </row>
    <row r="170" spans="3:3" x14ac:dyDescent="0.2">
      <c r="C170" s="2" t="s">
        <v>175</v>
      </c>
    </row>
    <row r="171" spans="3:3" x14ac:dyDescent="0.2">
      <c r="C171" s="2" t="s">
        <v>176</v>
      </c>
    </row>
    <row r="172" spans="3:3" x14ac:dyDescent="0.2">
      <c r="C172" s="2" t="s">
        <v>177</v>
      </c>
    </row>
    <row r="173" spans="3:3" x14ac:dyDescent="0.2">
      <c r="C173" s="2" t="s">
        <v>38</v>
      </c>
    </row>
    <row r="174" spans="3:3" x14ac:dyDescent="0.2">
      <c r="C174" s="2" t="s">
        <v>178</v>
      </c>
    </row>
    <row r="175" spans="3:3" x14ac:dyDescent="0.2">
      <c r="C175" s="2" t="s">
        <v>179</v>
      </c>
    </row>
    <row r="176" spans="3:3" x14ac:dyDescent="0.2">
      <c r="C176" s="2" t="s">
        <v>180</v>
      </c>
    </row>
    <row r="177" spans="3:3" x14ac:dyDescent="0.2">
      <c r="C177" s="2" t="s">
        <v>181</v>
      </c>
    </row>
    <row r="178" spans="3:3" x14ac:dyDescent="0.2">
      <c r="C178" s="2" t="s">
        <v>182</v>
      </c>
    </row>
    <row r="179" spans="3:3" x14ac:dyDescent="0.2">
      <c r="C179" s="2" t="s">
        <v>183</v>
      </c>
    </row>
    <row r="180" spans="3:3" x14ac:dyDescent="0.2">
      <c r="C180" s="2" t="s">
        <v>184</v>
      </c>
    </row>
    <row r="181" spans="3:3" x14ac:dyDescent="0.2">
      <c r="C181" s="2" t="s">
        <v>185</v>
      </c>
    </row>
    <row r="182" spans="3:3" x14ac:dyDescent="0.2">
      <c r="C182" s="2" t="s">
        <v>40</v>
      </c>
    </row>
    <row r="183" spans="3:3" x14ac:dyDescent="0.2">
      <c r="C183" s="2" t="s">
        <v>186</v>
      </c>
    </row>
    <row r="184" spans="3:3" x14ac:dyDescent="0.2">
      <c r="C184" s="2" t="s">
        <v>187</v>
      </c>
    </row>
    <row r="185" spans="3:3" x14ac:dyDescent="0.2">
      <c r="C185" s="2" t="s">
        <v>41</v>
      </c>
    </row>
    <row r="186" spans="3:3" x14ac:dyDescent="0.2">
      <c r="C186" s="3" t="s">
        <v>188</v>
      </c>
    </row>
  </sheetData>
  <phoneticPr fontId="3" type="noConversion"/>
  <pageMargins left="0.75" right="0.75" top="1" bottom="1"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G149"/>
  <sheetViews>
    <sheetView showGridLines="0" topLeftCell="A145" zoomScale="80" workbookViewId="0">
      <selection activeCell="F19" sqref="F19"/>
    </sheetView>
  </sheetViews>
  <sheetFormatPr baseColWidth="10" defaultRowHeight="12.75" x14ac:dyDescent="0.2"/>
  <cols>
    <col min="1" max="1" width="33" bestFit="1" customWidth="1"/>
    <col min="2" max="2" width="31.85546875" style="169" bestFit="1" customWidth="1"/>
    <col min="3" max="5" width="32.28515625" style="169" customWidth="1"/>
    <col min="6" max="11" width="32.28515625" customWidth="1"/>
  </cols>
  <sheetData>
    <row r="2" spans="1:5" ht="26.25" customHeight="1" thickBot="1" x14ac:dyDescent="0.25">
      <c r="B2" s="1319" t="s">
        <v>358</v>
      </c>
      <c r="C2" s="1319"/>
      <c r="D2" s="1319"/>
      <c r="E2" s="1319"/>
    </row>
    <row r="3" spans="1:5" x14ac:dyDescent="0.2">
      <c r="A3" s="168"/>
      <c r="B3" s="170" t="s">
        <v>228</v>
      </c>
      <c r="C3" s="170" t="s">
        <v>229</v>
      </c>
      <c r="D3" s="170" t="s">
        <v>230</v>
      </c>
      <c r="E3" s="170" t="s">
        <v>231</v>
      </c>
    </row>
    <row r="4" spans="1:5" x14ac:dyDescent="0.2">
      <c r="A4" s="173" t="s">
        <v>351</v>
      </c>
      <c r="B4" s="174">
        <f>IF($B$3='Solicitud para cumplimentar'!$B97,1,0)</f>
        <v>0</v>
      </c>
      <c r="C4" s="174" t="s">
        <v>860</v>
      </c>
      <c r="D4" s="174">
        <f>IF($D$3='Solicitud para cumplimentar'!$B97,1,0)</f>
        <v>0</v>
      </c>
      <c r="E4" s="174">
        <f>IF($E$3='Solicitud para cumplimentar'!$B97,1,0)</f>
        <v>0</v>
      </c>
    </row>
    <row r="5" spans="1:5" x14ac:dyDescent="0.2">
      <c r="A5" s="173" t="s">
        <v>352</v>
      </c>
      <c r="B5" s="174">
        <f>IF($B$3='Solicitud para cumplimentar'!$B98,1,0)</f>
        <v>0</v>
      </c>
      <c r="C5" s="174" t="s">
        <v>860</v>
      </c>
      <c r="D5" s="174">
        <f>IF($D$3='Solicitud para cumplimentar'!$B98,1,0)</f>
        <v>0</v>
      </c>
      <c r="E5" s="174">
        <f>IF($E$3='Solicitud para cumplimentar'!$B98,1,0)</f>
        <v>0</v>
      </c>
    </row>
    <row r="6" spans="1:5" x14ac:dyDescent="0.2">
      <c r="A6" s="173" t="s">
        <v>353</v>
      </c>
      <c r="B6" s="174">
        <f>IF($B$3='Solicitud para cumplimentar'!$B99,1,0)</f>
        <v>0</v>
      </c>
      <c r="C6" s="174">
        <f>IF($C$3='Solicitud para cumplimentar'!$B99,1,0)</f>
        <v>0</v>
      </c>
      <c r="D6" s="174">
        <f>IF($D$3='Solicitud para cumplimentar'!$B99,1,0)</f>
        <v>0</v>
      </c>
      <c r="E6" s="174">
        <f>IF($E$3='Solicitud para cumplimentar'!$B99,1,0)</f>
        <v>0</v>
      </c>
    </row>
    <row r="7" spans="1:5" x14ac:dyDescent="0.2">
      <c r="A7" s="173" t="s">
        <v>354</v>
      </c>
      <c r="B7" s="174">
        <f>IF($B$3='Solicitud para cumplimentar'!$B100,1,0)</f>
        <v>0</v>
      </c>
      <c r="C7" s="174">
        <f>IF($C$3='Solicitud para cumplimentar'!$B100,1,0)</f>
        <v>0</v>
      </c>
      <c r="D7" s="174">
        <f>IF($D$3='Solicitud para cumplimentar'!$B100,1,0)</f>
        <v>0</v>
      </c>
      <c r="E7" s="174">
        <f>IF($E$3='Solicitud para cumplimentar'!$B100,1,0)</f>
        <v>0</v>
      </c>
    </row>
    <row r="8" spans="1:5" x14ac:dyDescent="0.2">
      <c r="A8" s="173" t="s">
        <v>355</v>
      </c>
      <c r="B8" s="174">
        <f>IF($B$3='Solicitud para cumplimentar'!$B101,1,0)</f>
        <v>0</v>
      </c>
      <c r="C8" s="174">
        <f>IF($C$3='Solicitud para cumplimentar'!$B101,1,0)</f>
        <v>0</v>
      </c>
      <c r="D8" s="174">
        <f>IF($D$3='Solicitud para cumplimentar'!$B101,1,0)</f>
        <v>0</v>
      </c>
      <c r="E8" s="174">
        <f>IF($E$3='Solicitud para cumplimentar'!$B101,1,0)</f>
        <v>0</v>
      </c>
    </row>
    <row r="9" spans="1:5" x14ac:dyDescent="0.2">
      <c r="A9" s="173" t="s">
        <v>356</v>
      </c>
      <c r="B9" s="174">
        <f>IF($B$3='Solicitud para cumplimentar'!$B102,1,0)</f>
        <v>0</v>
      </c>
      <c r="C9" s="174">
        <f>IF($C$3='Solicitud para cumplimentar'!$B102,1,0)</f>
        <v>0</v>
      </c>
      <c r="D9" s="174">
        <f>IF($D$3='Solicitud para cumplimentar'!$B102,1,0)</f>
        <v>0</v>
      </c>
      <c r="E9" s="174">
        <f>IF($E$3='Solicitud para cumplimentar'!$B102,1,0)</f>
        <v>0</v>
      </c>
    </row>
    <row r="10" spans="1:5" x14ac:dyDescent="0.2">
      <c r="A10" s="173" t="s">
        <v>357</v>
      </c>
      <c r="B10" s="174">
        <f>IF($B$3='Solicitud para cumplimentar'!$B103,1,0)</f>
        <v>0</v>
      </c>
      <c r="C10" s="174">
        <f>IF($C$3='Solicitud para cumplimentar'!$B103,1,0)</f>
        <v>0</v>
      </c>
      <c r="D10" s="174">
        <f>IF($D$3='Solicitud para cumplimentar'!$B103,1,0)</f>
        <v>0</v>
      </c>
      <c r="E10" s="174">
        <f>IF($E$3='Solicitud para cumplimentar'!$B103,1,0)</f>
        <v>0</v>
      </c>
    </row>
    <row r="11" spans="1:5" x14ac:dyDescent="0.2">
      <c r="A11" s="173" t="s">
        <v>551</v>
      </c>
      <c r="B11" s="174">
        <f>IF($B$3='Solicitud para cumplimentar'!$B104,1,0)</f>
        <v>0</v>
      </c>
      <c r="C11" s="174">
        <f>IF($C$3='Solicitud para cumplimentar'!$B104,1,0)</f>
        <v>0</v>
      </c>
      <c r="D11" s="174">
        <f>IF($D$3='Solicitud para cumplimentar'!$B104,1,0)</f>
        <v>0</v>
      </c>
      <c r="E11" s="174">
        <f>IF($E$3='Solicitud para cumplimentar'!$B104,1,0)</f>
        <v>0</v>
      </c>
    </row>
    <row r="12" spans="1:5" x14ac:dyDescent="0.2">
      <c r="A12" s="173" t="s">
        <v>552</v>
      </c>
      <c r="B12" s="174">
        <f>IF($B$3='Solicitud para cumplimentar'!$B105,1,0)</f>
        <v>0</v>
      </c>
      <c r="C12" s="174">
        <f>IF($C$3='Solicitud para cumplimentar'!$B105,1,0)</f>
        <v>0</v>
      </c>
      <c r="D12" s="174">
        <f>IF($D$3='Solicitud para cumplimentar'!$B105,1,0)</f>
        <v>0</v>
      </c>
      <c r="E12" s="174">
        <f>IF($E$3='Solicitud para cumplimentar'!$B105,1,0)</f>
        <v>0</v>
      </c>
    </row>
    <row r="13" spans="1:5" x14ac:dyDescent="0.2">
      <c r="A13" s="173" t="s">
        <v>553</v>
      </c>
      <c r="B13" s="174">
        <f>IF($B$3='Solicitud para cumplimentar'!$B106,1,0)</f>
        <v>0</v>
      </c>
      <c r="C13" s="174">
        <f>IF($C$3='Solicitud para cumplimentar'!$B106,1,0)</f>
        <v>0</v>
      </c>
      <c r="D13" s="174">
        <f>IF($D$3='Solicitud para cumplimentar'!$B106,1,0)</f>
        <v>0</v>
      </c>
      <c r="E13" s="174">
        <f>IF($E$3='Solicitud para cumplimentar'!$B106,1,0)</f>
        <v>0</v>
      </c>
    </row>
    <row r="14" spans="1:5" x14ac:dyDescent="0.2">
      <c r="A14" s="173" t="s">
        <v>554</v>
      </c>
      <c r="B14" s="174">
        <f>IF($B$3='Solicitud para cumplimentar'!$B107,1,0)</f>
        <v>0</v>
      </c>
      <c r="C14" s="174">
        <f>IF($C$3='Solicitud para cumplimentar'!$B107,1,0)</f>
        <v>0</v>
      </c>
      <c r="D14" s="174">
        <f>IF($D$3='Solicitud para cumplimentar'!$B107,1,0)</f>
        <v>0</v>
      </c>
      <c r="E14" s="174">
        <f>IF($E$3='Solicitud para cumplimentar'!$B107,1,0)</f>
        <v>0</v>
      </c>
    </row>
    <row r="15" spans="1:5" x14ac:dyDescent="0.2">
      <c r="A15" s="173" t="s">
        <v>555</v>
      </c>
      <c r="B15" s="174">
        <f>IF($B$3='Solicitud para cumplimentar'!$B108,1,0)</f>
        <v>0</v>
      </c>
      <c r="C15" s="174">
        <f>IF($C$3='Solicitud para cumplimentar'!$B108,1,0)</f>
        <v>0</v>
      </c>
      <c r="D15" s="174">
        <f>IF($D$3='Solicitud para cumplimentar'!$B108,1,0)</f>
        <v>0</v>
      </c>
      <c r="E15" s="174">
        <f>IF($E$3='Solicitud para cumplimentar'!$B108,1,0)</f>
        <v>0</v>
      </c>
    </row>
    <row r="16" spans="1:5" x14ac:dyDescent="0.2">
      <c r="A16" s="173" t="s">
        <v>556</v>
      </c>
      <c r="B16" s="174">
        <f>IF($B$3='Solicitud para cumplimentar'!$B109,1,0)</f>
        <v>0</v>
      </c>
      <c r="C16" s="174">
        <f>IF($C$3='Solicitud para cumplimentar'!$B109,1,0)</f>
        <v>0</v>
      </c>
      <c r="D16" s="174">
        <f>IF($D$3='Solicitud para cumplimentar'!$B109,1,0)</f>
        <v>0</v>
      </c>
      <c r="E16" s="174">
        <f>IF($E$3='Solicitud para cumplimentar'!$B109,1,0)</f>
        <v>0</v>
      </c>
    </row>
    <row r="17" spans="1:5" x14ac:dyDescent="0.2">
      <c r="A17" s="173" t="s">
        <v>557</v>
      </c>
      <c r="B17" s="174">
        <f>IF($B$3='Solicitud para cumplimentar'!$B110,1,0)</f>
        <v>0</v>
      </c>
      <c r="C17" s="174">
        <f>IF($C$3='Solicitud para cumplimentar'!$B110,1,0)</f>
        <v>0</v>
      </c>
      <c r="D17" s="174">
        <f>IF($D$3='Solicitud para cumplimentar'!$B110,1,0)</f>
        <v>0</v>
      </c>
      <c r="E17" s="174">
        <f>IF($E$3='Solicitud para cumplimentar'!$B110,1,0)</f>
        <v>0</v>
      </c>
    </row>
    <row r="18" spans="1:5" x14ac:dyDescent="0.2">
      <c r="A18" s="173" t="s">
        <v>558</v>
      </c>
      <c r="B18" s="174">
        <f>IF($B$3='Solicitud para cumplimentar'!$B111,1,0)</f>
        <v>0</v>
      </c>
      <c r="C18" s="174">
        <f>IF($C$3='Solicitud para cumplimentar'!$B111,1,0)</f>
        <v>0</v>
      </c>
      <c r="D18" s="174">
        <f>IF($D$3='Solicitud para cumplimentar'!$B111,1,0)</f>
        <v>0</v>
      </c>
      <c r="E18" s="174">
        <f>IF($E$3='Solicitud para cumplimentar'!$B111,1,0)</f>
        <v>0</v>
      </c>
    </row>
    <row r="19" spans="1:5" ht="26.25" customHeight="1" thickBot="1" x14ac:dyDescent="0.25">
      <c r="A19" s="171" t="s">
        <v>258</v>
      </c>
      <c r="B19" s="172">
        <f>SUM(B4:B10)</f>
        <v>0</v>
      </c>
      <c r="C19" s="172">
        <f>SUM(C4:C10)</f>
        <v>0</v>
      </c>
      <c r="D19" s="172">
        <f>SUM(D4:D10)</f>
        <v>0</v>
      </c>
      <c r="E19" s="172">
        <f>SUM(E4:E10)</f>
        <v>0</v>
      </c>
    </row>
    <row r="21" spans="1:5" ht="25.5" customHeight="1" thickBot="1" x14ac:dyDescent="0.25">
      <c r="B21" s="1320" t="s">
        <v>359</v>
      </c>
      <c r="C21" s="1320"/>
      <c r="D21" s="1320"/>
      <c r="E21" s="1320"/>
    </row>
    <row r="22" spans="1:5" x14ac:dyDescent="0.2">
      <c r="A22" s="168"/>
      <c r="B22" s="170" t="s">
        <v>228</v>
      </c>
      <c r="C22" s="170" t="s">
        <v>229</v>
      </c>
      <c r="D22" s="170" t="s">
        <v>230</v>
      </c>
      <c r="E22" s="170" t="s">
        <v>231</v>
      </c>
    </row>
    <row r="23" spans="1:5" x14ac:dyDescent="0.2">
      <c r="A23" s="173" t="s">
        <v>351</v>
      </c>
      <c r="B23" s="175">
        <f>IF(B4=1,'Solicitud para cumplimentar'!$D97,0)</f>
        <v>0</v>
      </c>
      <c r="C23" s="175">
        <v>18.18</v>
      </c>
      <c r="D23" s="175">
        <f>IF(D4=1,'Solicitud para cumplimentar'!$D97,0)</f>
        <v>0</v>
      </c>
      <c r="E23" s="175">
        <f>IF(E4=1,'Solicitud para cumplimentar'!$D97,0)</f>
        <v>0</v>
      </c>
    </row>
    <row r="24" spans="1:5" x14ac:dyDescent="0.2">
      <c r="A24" s="173" t="s">
        <v>352</v>
      </c>
      <c r="B24" s="175">
        <f>IF(B5=1,'Solicitud para cumplimentar'!$D98,0)</f>
        <v>0</v>
      </c>
      <c r="C24" s="826">
        <v>18.18</v>
      </c>
      <c r="D24" s="175">
        <f>IF(D5=1,'Solicitud para cumplimentar'!$D98,0)</f>
        <v>0</v>
      </c>
      <c r="E24" s="175">
        <f>IF(E5=1,'Solicitud para cumplimentar'!$D98,0)</f>
        <v>0</v>
      </c>
    </row>
    <row r="25" spans="1:5" x14ac:dyDescent="0.2">
      <c r="A25" s="173" t="s">
        <v>353</v>
      </c>
      <c r="B25" s="175">
        <f>IF(B6=1,'Solicitud para cumplimentar'!$D99,0)</f>
        <v>0</v>
      </c>
      <c r="C25" s="175">
        <f>IF(C6=1,'Solicitud para cumplimentar'!$D99,0)</f>
        <v>0</v>
      </c>
      <c r="D25" s="175">
        <f>IF(D6=1,'Solicitud para cumplimentar'!$D99,0)</f>
        <v>0</v>
      </c>
      <c r="E25" s="175">
        <f>IF(E6=1,'Solicitud para cumplimentar'!$D99,0)</f>
        <v>0</v>
      </c>
    </row>
    <row r="26" spans="1:5" x14ac:dyDescent="0.2">
      <c r="A26" s="173" t="s">
        <v>354</v>
      </c>
      <c r="B26" s="175">
        <f>IF(B7=1,'Solicitud para cumplimentar'!$D100,0)</f>
        <v>0</v>
      </c>
      <c r="C26" s="175">
        <f>IF(C7=1,'Solicitud para cumplimentar'!$D100,0)</f>
        <v>0</v>
      </c>
      <c r="D26" s="175">
        <f>IF(D7=1,'Solicitud para cumplimentar'!$D100,0)</f>
        <v>0</v>
      </c>
      <c r="E26" s="175">
        <f>IF(E7=1,'Solicitud para cumplimentar'!$D100,0)</f>
        <v>0</v>
      </c>
    </row>
    <row r="27" spans="1:5" x14ac:dyDescent="0.2">
      <c r="A27" s="173" t="s">
        <v>355</v>
      </c>
      <c r="B27" s="175">
        <f>IF(B8=1,'Solicitud para cumplimentar'!$D101,0)</f>
        <v>0</v>
      </c>
      <c r="C27" s="175">
        <f>IF(C8=1,'Solicitud para cumplimentar'!$D101,0)</f>
        <v>0</v>
      </c>
      <c r="D27" s="175">
        <f>IF(D8=1,'Solicitud para cumplimentar'!$D101,0)</f>
        <v>0</v>
      </c>
      <c r="E27" s="175">
        <f>IF(E8=1,'Solicitud para cumplimentar'!$D101,0)</f>
        <v>0</v>
      </c>
    </row>
    <row r="28" spans="1:5" x14ac:dyDescent="0.2">
      <c r="A28" s="173" t="s">
        <v>356</v>
      </c>
      <c r="B28" s="175">
        <f>IF(B9=1,'Solicitud para cumplimentar'!$D102,0)</f>
        <v>0</v>
      </c>
      <c r="C28" s="175">
        <f>IF(C9=1,'Solicitud para cumplimentar'!$D102,0)</f>
        <v>0</v>
      </c>
      <c r="D28" s="175">
        <f>IF(D9=1,'Solicitud para cumplimentar'!$D102,0)</f>
        <v>0</v>
      </c>
      <c r="E28" s="175">
        <f>IF(E9=1,'Solicitud para cumplimentar'!$D102,0)</f>
        <v>0</v>
      </c>
    </row>
    <row r="29" spans="1:5" x14ac:dyDescent="0.2">
      <c r="A29" s="173" t="s">
        <v>357</v>
      </c>
      <c r="B29" s="175">
        <f>IF(B10=1,'Solicitud para cumplimentar'!$D103,0)</f>
        <v>0</v>
      </c>
      <c r="C29" s="175">
        <f>IF(C10=1,'Solicitud para cumplimentar'!$D103,0)</f>
        <v>0</v>
      </c>
      <c r="D29" s="175">
        <f>IF(D10=1,'Solicitud para cumplimentar'!$D103,0)</f>
        <v>0</v>
      </c>
      <c r="E29" s="175">
        <f>IF(E10=1,'Solicitud para cumplimentar'!$D103,0)</f>
        <v>0</v>
      </c>
    </row>
    <row r="30" spans="1:5" x14ac:dyDescent="0.2">
      <c r="A30" s="173" t="s">
        <v>551</v>
      </c>
      <c r="B30" s="175">
        <f>IF(B11=1,'Solicitud para cumplimentar'!$D104,0)</f>
        <v>0</v>
      </c>
      <c r="C30" s="175">
        <f>IF(C11=1,'Solicitud para cumplimentar'!$D104,0)</f>
        <v>0</v>
      </c>
      <c r="D30" s="175">
        <f>IF(D11=1,'Solicitud para cumplimentar'!$D104,0)</f>
        <v>0</v>
      </c>
      <c r="E30" s="175">
        <f>IF(E11=1,'Solicitud para cumplimentar'!$D104,0)</f>
        <v>0</v>
      </c>
    </row>
    <row r="31" spans="1:5" x14ac:dyDescent="0.2">
      <c r="A31" s="173" t="s">
        <v>552</v>
      </c>
      <c r="B31" s="175">
        <f>IF(B12=1,'Solicitud para cumplimentar'!$D105,0)</f>
        <v>0</v>
      </c>
      <c r="C31" s="175">
        <f>IF(C12=1,'Solicitud para cumplimentar'!$D105,0)</f>
        <v>0</v>
      </c>
      <c r="D31" s="175">
        <f>IF(D12=1,'Solicitud para cumplimentar'!$D105,0)</f>
        <v>0</v>
      </c>
      <c r="E31" s="175">
        <f>IF(E12=1,'Solicitud para cumplimentar'!$D105,0)</f>
        <v>0</v>
      </c>
    </row>
    <row r="32" spans="1:5" x14ac:dyDescent="0.2">
      <c r="A32" s="173" t="s">
        <v>553</v>
      </c>
      <c r="B32" s="175">
        <f>IF(B13=1,'Solicitud para cumplimentar'!$D106,0)</f>
        <v>0</v>
      </c>
      <c r="C32" s="175">
        <f>IF(C13=1,'Solicitud para cumplimentar'!$D106,0)</f>
        <v>0</v>
      </c>
      <c r="D32" s="175">
        <f>IF(D13=1,'Solicitud para cumplimentar'!$D106,0)</f>
        <v>0</v>
      </c>
      <c r="E32" s="175">
        <f>IF(E13=1,'Solicitud para cumplimentar'!$D106,0)</f>
        <v>0</v>
      </c>
    </row>
    <row r="33" spans="1:5" x14ac:dyDescent="0.2">
      <c r="A33" s="173" t="s">
        <v>554</v>
      </c>
      <c r="B33" s="175">
        <f>IF(B14=1,'Solicitud para cumplimentar'!$D107,0)</f>
        <v>0</v>
      </c>
      <c r="C33" s="175">
        <f>IF(C14=1,'Solicitud para cumplimentar'!$D107,0)</f>
        <v>0</v>
      </c>
      <c r="D33" s="175">
        <f>IF(D14=1,'Solicitud para cumplimentar'!$D107,0)</f>
        <v>0</v>
      </c>
      <c r="E33" s="175">
        <f>IF(E14=1,'Solicitud para cumplimentar'!$D107,0)</f>
        <v>0</v>
      </c>
    </row>
    <row r="34" spans="1:5" x14ac:dyDescent="0.2">
      <c r="A34" s="173" t="s">
        <v>555</v>
      </c>
      <c r="B34" s="175">
        <f>IF(B15=1,'Solicitud para cumplimentar'!$D108,0)</f>
        <v>0</v>
      </c>
      <c r="C34" s="175">
        <f>IF(C15=1,'Solicitud para cumplimentar'!$D108,0)</f>
        <v>0</v>
      </c>
      <c r="D34" s="175">
        <f>IF(D15=1,'Solicitud para cumplimentar'!$D108,0)</f>
        <v>0</v>
      </c>
      <c r="E34" s="175">
        <f>IF(E15=1,'Solicitud para cumplimentar'!$D108,0)</f>
        <v>0</v>
      </c>
    </row>
    <row r="35" spans="1:5" x14ac:dyDescent="0.2">
      <c r="A35" s="173" t="s">
        <v>556</v>
      </c>
      <c r="B35" s="175">
        <f>IF(B16=1,'Solicitud para cumplimentar'!$D109,0)</f>
        <v>0</v>
      </c>
      <c r="C35" s="175">
        <f>IF(C16=1,'Solicitud para cumplimentar'!$D109,0)</f>
        <v>0</v>
      </c>
      <c r="D35" s="175">
        <f>IF(D16=1,'Solicitud para cumplimentar'!$D109,0)</f>
        <v>0</v>
      </c>
      <c r="E35" s="175">
        <f>IF(E16=1,'Solicitud para cumplimentar'!$D109,0)</f>
        <v>0</v>
      </c>
    </row>
    <row r="36" spans="1:5" x14ac:dyDescent="0.2">
      <c r="A36" s="173" t="s">
        <v>557</v>
      </c>
      <c r="B36" s="175">
        <f>IF(B17=1,'Solicitud para cumplimentar'!$D110,0)</f>
        <v>0</v>
      </c>
      <c r="C36" s="175">
        <f>IF(C17=1,'Solicitud para cumplimentar'!$D110,0)</f>
        <v>0</v>
      </c>
      <c r="D36" s="175">
        <f>IF(D17=1,'Solicitud para cumplimentar'!$D110,0)</f>
        <v>0</v>
      </c>
      <c r="E36" s="175">
        <f>IF(E17=1,'Solicitud para cumplimentar'!$D110,0)</f>
        <v>0</v>
      </c>
    </row>
    <row r="37" spans="1:5" x14ac:dyDescent="0.2">
      <c r="A37" s="173" t="s">
        <v>558</v>
      </c>
      <c r="B37" s="175">
        <f>IF(B18=1,'Solicitud para cumplimentar'!$D111,0)</f>
        <v>0</v>
      </c>
      <c r="C37" s="175">
        <f>IF(C18=1,'Solicitud para cumplimentar'!$D111,0)</f>
        <v>0</v>
      </c>
      <c r="D37" s="175">
        <f>IF(D18=1,'Solicitud para cumplimentar'!$D111,0)</f>
        <v>0</v>
      </c>
      <c r="E37" s="175">
        <f>IF(E18=1,'Solicitud para cumplimentar'!$D111,0)</f>
        <v>0</v>
      </c>
    </row>
    <row r="38" spans="1:5" ht="25.5" customHeight="1" thickBot="1" x14ac:dyDescent="0.25">
      <c r="A38" s="171" t="s">
        <v>360</v>
      </c>
      <c r="B38" s="172">
        <f>MAX(B23:B37)</f>
        <v>0</v>
      </c>
      <c r="C38" s="172">
        <f>MAX(C23:C37)</f>
        <v>18.18</v>
      </c>
      <c r="D38" s="172">
        <f>MAX(D23:D37)</f>
        <v>0</v>
      </c>
      <c r="E38" s="172">
        <f>MAX(E23:E37)</f>
        <v>0</v>
      </c>
    </row>
    <row r="40" spans="1:5" ht="26.25" customHeight="1" thickBot="1" x14ac:dyDescent="0.25">
      <c r="B40" s="1320" t="s">
        <v>362</v>
      </c>
      <c r="C40" s="1320"/>
      <c r="D40" s="1320"/>
      <c r="E40" s="1320"/>
    </row>
    <row r="41" spans="1:5" x14ac:dyDescent="0.2">
      <c r="A41" s="168"/>
      <c r="B41" s="170" t="s">
        <v>228</v>
      </c>
      <c r="C41" s="170" t="s">
        <v>229</v>
      </c>
      <c r="D41" s="170" t="s">
        <v>230</v>
      </c>
      <c r="E41" s="170" t="s">
        <v>231</v>
      </c>
    </row>
    <row r="42" spans="1:5" x14ac:dyDescent="0.2">
      <c r="A42" s="173" t="s">
        <v>351</v>
      </c>
      <c r="B42" s="175">
        <f>IF(B4=1,'Solicitud para cumplimentar'!$C97+'Solicitud para cumplimentar'!$E97+'Solicitud para cumplimentar'!$G97+'Solicitud para cumplimentar'!$I97,0)</f>
        <v>0</v>
      </c>
      <c r="C42" s="175">
        <v>2926</v>
      </c>
      <c r="D42" s="175">
        <f>IF(D4=1,'Solicitud para cumplimentar'!$C97+'Solicitud para cumplimentar'!$E97+'Solicitud para cumplimentar'!$G97+'Solicitud para cumplimentar'!$I97,0)</f>
        <v>0</v>
      </c>
      <c r="E42" s="175">
        <f>IF(E4=1,'Solicitud para cumplimentar'!$C97+'Solicitud para cumplimentar'!$E97+'Solicitud para cumplimentar'!$G97+'Solicitud para cumplimentar'!$I97,0)</f>
        <v>0</v>
      </c>
    </row>
    <row r="43" spans="1:5" x14ac:dyDescent="0.2">
      <c r="A43" s="173" t="s">
        <v>352</v>
      </c>
      <c r="B43" s="175">
        <f>IF(B5=1,'Solicitud para cumplimentar'!$C98+'Solicitud para cumplimentar'!$E98+'Solicitud para cumplimentar'!$G98+'Solicitud para cumplimentar'!$I98,0)</f>
        <v>0</v>
      </c>
      <c r="C43" s="175">
        <v>1276</v>
      </c>
      <c r="D43" s="175">
        <f>IF(D5=1,'Solicitud para cumplimentar'!$C98+'Solicitud para cumplimentar'!$E98+'Solicitud para cumplimentar'!$G98+'Solicitud para cumplimentar'!$I98,0)</f>
        <v>0</v>
      </c>
      <c r="E43" s="175">
        <f>IF(E5=1,'Solicitud para cumplimentar'!$C98+'Solicitud para cumplimentar'!$E98+'Solicitud para cumplimentar'!$G98+'Solicitud para cumplimentar'!$I98,0)</f>
        <v>0</v>
      </c>
    </row>
    <row r="44" spans="1:5" x14ac:dyDescent="0.2">
      <c r="A44" s="173" t="s">
        <v>353</v>
      </c>
      <c r="B44" s="175">
        <f>IF(B6=1,'Solicitud para cumplimentar'!$C99+'Solicitud para cumplimentar'!$E99+'Solicitud para cumplimentar'!$G99+'Solicitud para cumplimentar'!$I99,0)</f>
        <v>0</v>
      </c>
      <c r="C44" s="175">
        <f>IF(C6=1,'Solicitud para cumplimentar'!$C99+'Solicitud para cumplimentar'!$E99+'Solicitud para cumplimentar'!$G99+'Solicitud para cumplimentar'!$I99,0)</f>
        <v>0</v>
      </c>
      <c r="D44" s="175">
        <f>IF(D6=1,'Solicitud para cumplimentar'!$C99+'Solicitud para cumplimentar'!$E99+'Solicitud para cumplimentar'!$G99+'Solicitud para cumplimentar'!$I99,0)</f>
        <v>0</v>
      </c>
      <c r="E44" s="175">
        <f>IF(E6=1,'Solicitud para cumplimentar'!$C99+'Solicitud para cumplimentar'!$E99+'Solicitud para cumplimentar'!$G99+'Solicitud para cumplimentar'!$I99,0)</f>
        <v>0</v>
      </c>
    </row>
    <row r="45" spans="1:5" x14ac:dyDescent="0.2">
      <c r="A45" s="173" t="s">
        <v>354</v>
      </c>
      <c r="B45" s="175">
        <f>IF(B7=1,'Solicitud para cumplimentar'!$C100+'Solicitud para cumplimentar'!$E100+'Solicitud para cumplimentar'!$G100+'Solicitud para cumplimentar'!$I100,0)</f>
        <v>0</v>
      </c>
      <c r="C45" s="175">
        <f>IF(C7=1,'Solicitud para cumplimentar'!$C100+'Solicitud para cumplimentar'!$E100+'Solicitud para cumplimentar'!$G100+'Solicitud para cumplimentar'!$I100,0)</f>
        <v>0</v>
      </c>
      <c r="D45" s="175">
        <f>IF(D7=1,'Solicitud para cumplimentar'!$C100+'Solicitud para cumplimentar'!$E100+'Solicitud para cumplimentar'!$G100+'Solicitud para cumplimentar'!$I100,0)</f>
        <v>0</v>
      </c>
      <c r="E45" s="175">
        <f>IF(E7=1,'Solicitud para cumplimentar'!$C100+'Solicitud para cumplimentar'!$E100+'Solicitud para cumplimentar'!$G100+'Solicitud para cumplimentar'!$I100,0)</f>
        <v>0</v>
      </c>
    </row>
    <row r="46" spans="1:5" x14ac:dyDescent="0.2">
      <c r="A46" s="173" t="s">
        <v>355</v>
      </c>
      <c r="B46" s="175">
        <f>IF(B8=1,'Solicitud para cumplimentar'!$C101+'Solicitud para cumplimentar'!$E101+'Solicitud para cumplimentar'!$G101+'Solicitud para cumplimentar'!$I101,0)</f>
        <v>0</v>
      </c>
      <c r="C46" s="175">
        <f>IF(C8=1,'Solicitud para cumplimentar'!$C101+'Solicitud para cumplimentar'!$E101+'Solicitud para cumplimentar'!$G101+'Solicitud para cumplimentar'!$I101,0)</f>
        <v>0</v>
      </c>
      <c r="D46" s="175">
        <f>IF(D8=1,'Solicitud para cumplimentar'!$C101+'Solicitud para cumplimentar'!$E101+'Solicitud para cumplimentar'!$G101+'Solicitud para cumplimentar'!$I101,0)</f>
        <v>0</v>
      </c>
      <c r="E46" s="175">
        <f>IF(E8=1,'Solicitud para cumplimentar'!$C101+'Solicitud para cumplimentar'!$E101+'Solicitud para cumplimentar'!$G101+'Solicitud para cumplimentar'!$I101,0)</f>
        <v>0</v>
      </c>
    </row>
    <row r="47" spans="1:5" x14ac:dyDescent="0.2">
      <c r="A47" s="173" t="s">
        <v>356</v>
      </c>
      <c r="B47" s="175">
        <f>IF(B9=1,'Solicitud para cumplimentar'!$C102+'Solicitud para cumplimentar'!$E102+'Solicitud para cumplimentar'!$G102+'Solicitud para cumplimentar'!$I102,0)</f>
        <v>0</v>
      </c>
      <c r="C47" s="175">
        <f>IF(C9=1,'Solicitud para cumplimentar'!$C102+'Solicitud para cumplimentar'!$E102+'Solicitud para cumplimentar'!$G102+'Solicitud para cumplimentar'!$I102,0)</f>
        <v>0</v>
      </c>
      <c r="D47" s="175">
        <f>IF(D9=1,'Solicitud para cumplimentar'!$C102+'Solicitud para cumplimentar'!$E102+'Solicitud para cumplimentar'!$G102+'Solicitud para cumplimentar'!$I102,0)</f>
        <v>0</v>
      </c>
      <c r="E47" s="175">
        <f>IF(E9=1,'Solicitud para cumplimentar'!$C102+'Solicitud para cumplimentar'!$E102+'Solicitud para cumplimentar'!$G102+'Solicitud para cumplimentar'!$I102,0)</f>
        <v>0</v>
      </c>
    </row>
    <row r="48" spans="1:5" x14ac:dyDescent="0.2">
      <c r="A48" s="173" t="s">
        <v>357</v>
      </c>
      <c r="B48" s="175">
        <f>IF(B10=1,'Solicitud para cumplimentar'!$C103+'Solicitud para cumplimentar'!$E103+'Solicitud para cumplimentar'!$G103+'Solicitud para cumplimentar'!$I103,0)</f>
        <v>0</v>
      </c>
      <c r="C48" s="175">
        <f>IF(C10=1,'Solicitud para cumplimentar'!$C103+'Solicitud para cumplimentar'!$E103+'Solicitud para cumplimentar'!$G103+'Solicitud para cumplimentar'!$I103,0)</f>
        <v>0</v>
      </c>
      <c r="D48" s="175">
        <f>IF(D10=1,'Solicitud para cumplimentar'!$C103+'Solicitud para cumplimentar'!$E103+'Solicitud para cumplimentar'!$G103+'Solicitud para cumplimentar'!$I103,0)</f>
        <v>0</v>
      </c>
      <c r="E48" s="175">
        <f>IF(E10=1,'Solicitud para cumplimentar'!$C103+'Solicitud para cumplimentar'!$E103+'Solicitud para cumplimentar'!$G103+'Solicitud para cumplimentar'!$I103,0)</f>
        <v>0</v>
      </c>
    </row>
    <row r="49" spans="1:5" x14ac:dyDescent="0.2">
      <c r="A49" s="173" t="s">
        <v>551</v>
      </c>
      <c r="B49" s="175">
        <f>IF(B11=1,'Solicitud para cumplimentar'!$C104+'Solicitud para cumplimentar'!$E104+'Solicitud para cumplimentar'!$G104+'Solicitud para cumplimentar'!$I104,0)</f>
        <v>0</v>
      </c>
      <c r="C49" s="175">
        <f>IF(C11=1,'Solicitud para cumplimentar'!$C104+'Solicitud para cumplimentar'!$E104+'Solicitud para cumplimentar'!$G104+'Solicitud para cumplimentar'!$I104,0)</f>
        <v>0</v>
      </c>
      <c r="D49" s="175">
        <f>IF(D11=1,'Solicitud para cumplimentar'!$C104+'Solicitud para cumplimentar'!$E104+'Solicitud para cumplimentar'!$G104+'Solicitud para cumplimentar'!$I104,0)</f>
        <v>0</v>
      </c>
      <c r="E49" s="175">
        <f>IF(E11=1,'Solicitud para cumplimentar'!$C104+'Solicitud para cumplimentar'!$E104+'Solicitud para cumplimentar'!$G104+'Solicitud para cumplimentar'!$I104,0)</f>
        <v>0</v>
      </c>
    </row>
    <row r="50" spans="1:5" x14ac:dyDescent="0.2">
      <c r="A50" s="173" t="s">
        <v>552</v>
      </c>
      <c r="B50" s="175">
        <f>IF(B12=1,'Solicitud para cumplimentar'!$C105+'Solicitud para cumplimentar'!$E105+'Solicitud para cumplimentar'!$G105+'Solicitud para cumplimentar'!$I105,0)</f>
        <v>0</v>
      </c>
      <c r="C50" s="175">
        <f>IF(C12=1,'Solicitud para cumplimentar'!$C105+'Solicitud para cumplimentar'!$E105+'Solicitud para cumplimentar'!$G105+'Solicitud para cumplimentar'!$I105,0)</f>
        <v>0</v>
      </c>
      <c r="D50" s="175">
        <f>IF(D12=1,'Solicitud para cumplimentar'!$C105+'Solicitud para cumplimentar'!$E105+'Solicitud para cumplimentar'!$G105+'Solicitud para cumplimentar'!$I105,0)</f>
        <v>0</v>
      </c>
      <c r="E50" s="175">
        <f>IF(E12=1,'Solicitud para cumplimentar'!$C105+'Solicitud para cumplimentar'!$E105+'Solicitud para cumplimentar'!$G105+'Solicitud para cumplimentar'!$I105,0)</f>
        <v>0</v>
      </c>
    </row>
    <row r="51" spans="1:5" x14ac:dyDescent="0.2">
      <c r="A51" s="173" t="s">
        <v>553</v>
      </c>
      <c r="B51" s="175">
        <f>IF(B13=1,'Solicitud para cumplimentar'!$C106+'Solicitud para cumplimentar'!$E106+'Solicitud para cumplimentar'!$G106+'Solicitud para cumplimentar'!$I106,0)</f>
        <v>0</v>
      </c>
      <c r="C51" s="175">
        <f>IF(C13=1,'Solicitud para cumplimentar'!$C106+'Solicitud para cumplimentar'!$E106+'Solicitud para cumplimentar'!$G106+'Solicitud para cumplimentar'!$I106,0)</f>
        <v>0</v>
      </c>
      <c r="D51" s="175">
        <f>IF(D13=1,'Solicitud para cumplimentar'!$C106+'Solicitud para cumplimentar'!$E106+'Solicitud para cumplimentar'!$G106+'Solicitud para cumplimentar'!$I106,0)</f>
        <v>0</v>
      </c>
      <c r="E51" s="175">
        <f>IF(E13=1,'Solicitud para cumplimentar'!$C106+'Solicitud para cumplimentar'!$E106+'Solicitud para cumplimentar'!$G106+'Solicitud para cumplimentar'!$I106,0)</f>
        <v>0</v>
      </c>
    </row>
    <row r="52" spans="1:5" x14ac:dyDescent="0.2">
      <c r="A52" s="173" t="s">
        <v>554</v>
      </c>
      <c r="B52" s="175">
        <f>IF(B14=1,'Solicitud para cumplimentar'!$C107+'Solicitud para cumplimentar'!$E107+'Solicitud para cumplimentar'!$G107+'Solicitud para cumplimentar'!$I107,0)</f>
        <v>0</v>
      </c>
      <c r="C52" s="175">
        <f>IF(C14=1,'Solicitud para cumplimentar'!$C107+'Solicitud para cumplimentar'!$E107+'Solicitud para cumplimentar'!$G107+'Solicitud para cumplimentar'!$I107,0)</f>
        <v>0</v>
      </c>
      <c r="D52" s="175">
        <f>IF(D14=1,'Solicitud para cumplimentar'!$C107+'Solicitud para cumplimentar'!$E107+'Solicitud para cumplimentar'!$G107+'Solicitud para cumplimentar'!$I107,0)</f>
        <v>0</v>
      </c>
      <c r="E52" s="175">
        <f>IF(E14=1,'Solicitud para cumplimentar'!$C107+'Solicitud para cumplimentar'!$E107+'Solicitud para cumplimentar'!$G107+'Solicitud para cumplimentar'!$I107,0)</f>
        <v>0</v>
      </c>
    </row>
    <row r="53" spans="1:5" x14ac:dyDescent="0.2">
      <c r="A53" s="173" t="s">
        <v>555</v>
      </c>
      <c r="B53" s="175">
        <f>IF(B15=1,'Solicitud para cumplimentar'!$C108+'Solicitud para cumplimentar'!$E108+'Solicitud para cumplimentar'!$G108+'Solicitud para cumplimentar'!$I108,0)</f>
        <v>0</v>
      </c>
      <c r="C53" s="175">
        <f>IF(C15=1,'Solicitud para cumplimentar'!$C108+'Solicitud para cumplimentar'!$E108+'Solicitud para cumplimentar'!$G108+'Solicitud para cumplimentar'!$I108,0)</f>
        <v>0</v>
      </c>
      <c r="D53" s="175">
        <f>IF(D15=1,'Solicitud para cumplimentar'!$C108+'Solicitud para cumplimentar'!$E108+'Solicitud para cumplimentar'!$G108+'Solicitud para cumplimentar'!$I108,0)</f>
        <v>0</v>
      </c>
      <c r="E53" s="175">
        <f>IF(E15=1,'Solicitud para cumplimentar'!$C108+'Solicitud para cumplimentar'!$E108+'Solicitud para cumplimentar'!$G108+'Solicitud para cumplimentar'!$I108,0)</f>
        <v>0</v>
      </c>
    </row>
    <row r="54" spans="1:5" x14ac:dyDescent="0.2">
      <c r="A54" s="173" t="s">
        <v>556</v>
      </c>
      <c r="B54" s="175">
        <f>IF(B16=1,'Solicitud para cumplimentar'!$C109+'Solicitud para cumplimentar'!$E109+'Solicitud para cumplimentar'!$G109+'Solicitud para cumplimentar'!$I109,0)</f>
        <v>0</v>
      </c>
      <c r="C54" s="175">
        <f>IF(C16=1,'Solicitud para cumplimentar'!$C109+'Solicitud para cumplimentar'!$E109+'Solicitud para cumplimentar'!$G109+'Solicitud para cumplimentar'!$I109,0)</f>
        <v>0</v>
      </c>
      <c r="D54" s="175">
        <f>IF(D16=1,'Solicitud para cumplimentar'!$C109+'Solicitud para cumplimentar'!$E109+'Solicitud para cumplimentar'!$G109+'Solicitud para cumplimentar'!$I109,0)</f>
        <v>0</v>
      </c>
      <c r="E54" s="175">
        <f>IF(E16=1,'Solicitud para cumplimentar'!$C109+'Solicitud para cumplimentar'!$E109+'Solicitud para cumplimentar'!$G109+'Solicitud para cumplimentar'!$I109,0)</f>
        <v>0</v>
      </c>
    </row>
    <row r="55" spans="1:5" x14ac:dyDescent="0.2">
      <c r="A55" s="173" t="s">
        <v>557</v>
      </c>
      <c r="B55" s="175">
        <f>IF(B17=1,'Solicitud para cumplimentar'!$C110+'Solicitud para cumplimentar'!$E110+'Solicitud para cumplimentar'!$G110+'Solicitud para cumplimentar'!$I110,0)</f>
        <v>0</v>
      </c>
      <c r="C55" s="175">
        <f>IF(C17=1,'Solicitud para cumplimentar'!$C110+'Solicitud para cumplimentar'!$E110+'Solicitud para cumplimentar'!$G110+'Solicitud para cumplimentar'!$I110,0)</f>
        <v>0</v>
      </c>
      <c r="D55" s="175">
        <f>IF(D17=1,'Solicitud para cumplimentar'!$C110+'Solicitud para cumplimentar'!$E110+'Solicitud para cumplimentar'!$G110+'Solicitud para cumplimentar'!$I110,0)</f>
        <v>0</v>
      </c>
      <c r="E55" s="175">
        <f>IF(E17=1,'Solicitud para cumplimentar'!$C110+'Solicitud para cumplimentar'!$E110+'Solicitud para cumplimentar'!$G110+'Solicitud para cumplimentar'!$I110,0)</f>
        <v>0</v>
      </c>
    </row>
    <row r="56" spans="1:5" x14ac:dyDescent="0.2">
      <c r="A56" s="173" t="s">
        <v>558</v>
      </c>
      <c r="B56" s="175">
        <f>IF(B18=1,'Solicitud para cumplimentar'!$C111+'Solicitud para cumplimentar'!$E111+'Solicitud para cumplimentar'!$G111+'Solicitud para cumplimentar'!$I111,0)</f>
        <v>0</v>
      </c>
      <c r="C56" s="175">
        <f>IF(C18=1,'Solicitud para cumplimentar'!$C111+'Solicitud para cumplimentar'!$E111+'Solicitud para cumplimentar'!$G111+'Solicitud para cumplimentar'!$I111,0)</f>
        <v>0</v>
      </c>
      <c r="D56" s="175">
        <f>IF(D18=1,'Solicitud para cumplimentar'!$C111+'Solicitud para cumplimentar'!$E111+'Solicitud para cumplimentar'!$G111+'Solicitud para cumplimentar'!$I111,0)</f>
        <v>0</v>
      </c>
      <c r="E56" s="175">
        <f>IF(E18=1,'Solicitud para cumplimentar'!$C111+'Solicitud para cumplimentar'!$E111+'Solicitud para cumplimentar'!$G111+'Solicitud para cumplimentar'!$I111,0)</f>
        <v>0</v>
      </c>
    </row>
    <row r="57" spans="1:5" ht="26.25" customHeight="1" thickBot="1" x14ac:dyDescent="0.25">
      <c r="A57" s="171" t="s">
        <v>361</v>
      </c>
      <c r="B57" s="172">
        <f>SUM(B42:B56)</f>
        <v>0</v>
      </c>
      <c r="C57" s="172">
        <f>SUM(C42:C56)</f>
        <v>4202</v>
      </c>
      <c r="D57" s="172">
        <f>SUM(D42:D56)</f>
        <v>0</v>
      </c>
      <c r="E57" s="172">
        <f>SUM(E42:E56)</f>
        <v>0</v>
      </c>
    </row>
    <row r="58" spans="1:5" ht="13.5" customHeight="1" x14ac:dyDescent="0.2">
      <c r="A58" s="173"/>
      <c r="B58" s="347"/>
      <c r="C58" s="347"/>
      <c r="D58" s="347"/>
      <c r="E58" s="347"/>
    </row>
    <row r="59" spans="1:5" ht="13.5" customHeight="1" thickBot="1" x14ac:dyDescent="0.25">
      <c r="B59" s="1320" t="s">
        <v>614</v>
      </c>
      <c r="C59" s="1320"/>
      <c r="D59" s="1320"/>
      <c r="E59" s="1320"/>
    </row>
    <row r="60" spans="1:5" ht="13.5" customHeight="1" x14ac:dyDescent="0.2">
      <c r="A60" s="168"/>
      <c r="B60" s="170" t="s">
        <v>228</v>
      </c>
      <c r="C60" s="170" t="s">
        <v>229</v>
      </c>
      <c r="D60" s="170" t="s">
        <v>230</v>
      </c>
      <c r="E60" s="170" t="s">
        <v>231</v>
      </c>
    </row>
    <row r="61" spans="1:5" ht="13.5" customHeight="1" x14ac:dyDescent="0.2">
      <c r="A61" s="173" t="s">
        <v>351</v>
      </c>
      <c r="B61" s="295">
        <f>IF('Solicitud para cumplimentar'!B97=Listados!$K$1,'Solicitud para cumplimentar'!M97,0)</f>
        <v>0</v>
      </c>
      <c r="C61" s="295">
        <v>45000</v>
      </c>
      <c r="D61" s="295">
        <f>IF('Solicitud para cumplimentar'!B97=Listados!$K$3,'Solicitud para cumplimentar'!M97,0)</f>
        <v>0</v>
      </c>
      <c r="E61" s="295">
        <f>IF('Solicitud para cumplimentar'!B97=Listados!$K$4,'Solicitud para cumplimentar'!M97,0)</f>
        <v>0</v>
      </c>
    </row>
    <row r="62" spans="1:5" ht="13.5" customHeight="1" x14ac:dyDescent="0.2">
      <c r="A62" s="173" t="s">
        <v>352</v>
      </c>
      <c r="B62" s="295">
        <f>IF('Solicitud para cumplimentar'!B98=Listados!$K$1,'Solicitud para cumplimentar'!M98,0)</f>
        <v>0</v>
      </c>
      <c r="C62" s="295">
        <v>15000</v>
      </c>
      <c r="D62" s="295">
        <f>IF('Solicitud para cumplimentar'!B98=Listados!$K$3,'Solicitud para cumplimentar'!M98,0)</f>
        <v>0</v>
      </c>
      <c r="E62" s="295">
        <f>IF('Solicitud para cumplimentar'!B98=Listados!$K$4,'Solicitud para cumplimentar'!M98,0)</f>
        <v>0</v>
      </c>
    </row>
    <row r="63" spans="1:5" ht="13.5" customHeight="1" x14ac:dyDescent="0.2">
      <c r="A63" s="173" t="s">
        <v>353</v>
      </c>
      <c r="B63" s="295">
        <f>IF('Solicitud para cumplimentar'!B99=Listados!$K$1,'Solicitud para cumplimentar'!M99,0)</f>
        <v>0</v>
      </c>
      <c r="C63" s="295">
        <f>IF('Solicitud para cumplimentar'!B99=Listados!$K$2,'Solicitud para cumplimentar'!M99,0)</f>
        <v>0</v>
      </c>
      <c r="D63" s="295">
        <f>IF('Solicitud para cumplimentar'!B99=Listados!$K$3,'Solicitud para cumplimentar'!M99,0)</f>
        <v>0</v>
      </c>
      <c r="E63" s="295">
        <f>IF('Solicitud para cumplimentar'!B99=Listados!$K$4,'Solicitud para cumplimentar'!M99,0)</f>
        <v>0</v>
      </c>
    </row>
    <row r="64" spans="1:5" ht="13.5" customHeight="1" x14ac:dyDescent="0.2">
      <c r="A64" s="173" t="s">
        <v>354</v>
      </c>
      <c r="B64" s="295">
        <f>IF('Solicitud para cumplimentar'!B100=Listados!$K$1,'Solicitud para cumplimentar'!M100,0)</f>
        <v>0</v>
      </c>
      <c r="C64" s="295">
        <f>IF('Solicitud para cumplimentar'!B100=Listados!$K$2,'Solicitud para cumplimentar'!M100,0)</f>
        <v>0</v>
      </c>
      <c r="D64" s="295">
        <f>IF('Solicitud para cumplimentar'!B100=Listados!$K$3,'Solicitud para cumplimentar'!M100,0)</f>
        <v>0</v>
      </c>
      <c r="E64" s="295">
        <f>IF('Solicitud para cumplimentar'!B100=Listados!$K$4,'Solicitud para cumplimentar'!M100,0)</f>
        <v>0</v>
      </c>
    </row>
    <row r="65" spans="1:5" ht="13.5" customHeight="1" x14ac:dyDescent="0.2">
      <c r="A65" s="173" t="s">
        <v>355</v>
      </c>
      <c r="B65" s="295">
        <f>IF('Solicitud para cumplimentar'!B101=Listados!$K$1,'Solicitud para cumplimentar'!M101,0)</f>
        <v>0</v>
      </c>
      <c r="C65" s="295">
        <f>IF('Solicitud para cumplimentar'!B101=Listados!$K$2,'Solicitud para cumplimentar'!M101,0)</f>
        <v>0</v>
      </c>
      <c r="D65" s="295">
        <f>IF('Solicitud para cumplimentar'!B101=Listados!$K$3,'Solicitud para cumplimentar'!M101,0)</f>
        <v>0</v>
      </c>
      <c r="E65" s="295">
        <f>IF('Solicitud para cumplimentar'!B101=Listados!$K$4,'Solicitud para cumplimentar'!M101,0)</f>
        <v>0</v>
      </c>
    </row>
    <row r="66" spans="1:5" ht="13.5" customHeight="1" x14ac:dyDescent="0.2">
      <c r="A66" s="173" t="s">
        <v>356</v>
      </c>
      <c r="B66" s="295">
        <f>IF('Solicitud para cumplimentar'!B102=Listados!$K$1,'Solicitud para cumplimentar'!M102,0)</f>
        <v>0</v>
      </c>
      <c r="C66" s="295">
        <f>IF('Solicitud para cumplimentar'!B102=Listados!$K$2,'Solicitud para cumplimentar'!M102,0)</f>
        <v>0</v>
      </c>
      <c r="D66" s="295">
        <f>IF('Solicitud para cumplimentar'!B102=Listados!$K$3,'Solicitud para cumplimentar'!M102,0)</f>
        <v>0</v>
      </c>
      <c r="E66" s="295">
        <f>IF('Solicitud para cumplimentar'!B102=Listados!$K$4,'Solicitud para cumplimentar'!M102,0)</f>
        <v>0</v>
      </c>
    </row>
    <row r="67" spans="1:5" ht="13.5" customHeight="1" x14ac:dyDescent="0.2">
      <c r="A67" s="173" t="s">
        <v>357</v>
      </c>
      <c r="B67" s="295">
        <f>IF('Solicitud para cumplimentar'!B103=Listados!$K$1,'Solicitud para cumplimentar'!M103,0)</f>
        <v>0</v>
      </c>
      <c r="C67" s="295">
        <f>IF('Solicitud para cumplimentar'!B103=Listados!$K$2,'Solicitud para cumplimentar'!M103,0)</f>
        <v>0</v>
      </c>
      <c r="D67" s="295">
        <f>IF('Solicitud para cumplimentar'!B103=Listados!$K$3,'Solicitud para cumplimentar'!M103,0)</f>
        <v>0</v>
      </c>
      <c r="E67" s="295">
        <f>IF('Solicitud para cumplimentar'!B103=Listados!$K$4,'Solicitud para cumplimentar'!M103,0)</f>
        <v>0</v>
      </c>
    </row>
    <row r="68" spans="1:5" ht="13.5" customHeight="1" x14ac:dyDescent="0.2">
      <c r="A68" s="173" t="s">
        <v>551</v>
      </c>
      <c r="B68" s="295">
        <f>IF('Solicitud para cumplimentar'!B104=Listados!$K$1,'Solicitud para cumplimentar'!M104,0)</f>
        <v>0</v>
      </c>
      <c r="C68" s="295">
        <f>IF('Solicitud para cumplimentar'!B104=Listados!$K$2,'Solicitud para cumplimentar'!M104,0)</f>
        <v>0</v>
      </c>
      <c r="D68" s="295">
        <f>IF('Solicitud para cumplimentar'!B104=Listados!$K$3,'Solicitud para cumplimentar'!M104,0)</f>
        <v>0</v>
      </c>
      <c r="E68" s="295">
        <f>IF('Solicitud para cumplimentar'!B104=Listados!$K$4,'Solicitud para cumplimentar'!M104,0)</f>
        <v>0</v>
      </c>
    </row>
    <row r="69" spans="1:5" ht="13.5" customHeight="1" x14ac:dyDescent="0.2">
      <c r="A69" s="173" t="s">
        <v>552</v>
      </c>
      <c r="B69" s="295">
        <f>IF('Solicitud para cumplimentar'!B105=Listados!$K$1,'Solicitud para cumplimentar'!M105,0)</f>
        <v>0</v>
      </c>
      <c r="C69" s="295">
        <f>IF('Solicitud para cumplimentar'!B105=Listados!$K$2,'Solicitud para cumplimentar'!M105,0)</f>
        <v>0</v>
      </c>
      <c r="D69" s="295">
        <f>IF('Solicitud para cumplimentar'!B105=Listados!$K$3,'Solicitud para cumplimentar'!M105,0)</f>
        <v>0</v>
      </c>
      <c r="E69" s="295">
        <f>IF('Solicitud para cumplimentar'!B105=Listados!$K$4,'Solicitud para cumplimentar'!M105,0)</f>
        <v>0</v>
      </c>
    </row>
    <row r="70" spans="1:5" ht="13.5" customHeight="1" x14ac:dyDescent="0.2">
      <c r="A70" s="173" t="s">
        <v>553</v>
      </c>
      <c r="B70" s="295">
        <f>IF('Solicitud para cumplimentar'!B106=Listados!$K$1,'Solicitud para cumplimentar'!M106,0)</f>
        <v>0</v>
      </c>
      <c r="C70" s="295">
        <f>IF('Solicitud para cumplimentar'!B106=Listados!$K$2,'Solicitud para cumplimentar'!M106,0)</f>
        <v>0</v>
      </c>
      <c r="D70" s="295">
        <f>IF('Solicitud para cumplimentar'!B106=Listados!$K$3,'Solicitud para cumplimentar'!M106,0)</f>
        <v>0</v>
      </c>
      <c r="E70" s="295">
        <f>IF('Solicitud para cumplimentar'!B106=Listados!$K$4,'Solicitud para cumplimentar'!M106,0)</f>
        <v>0</v>
      </c>
    </row>
    <row r="71" spans="1:5" ht="13.5" customHeight="1" x14ac:dyDescent="0.2">
      <c r="A71" s="173" t="s">
        <v>554</v>
      </c>
      <c r="B71" s="295">
        <f>IF('Solicitud para cumplimentar'!B107=Listados!$K$1,'Solicitud para cumplimentar'!M107,0)</f>
        <v>0</v>
      </c>
      <c r="C71" s="295">
        <f>IF('Solicitud para cumplimentar'!B107=Listados!$K$2,'Solicitud para cumplimentar'!M107,0)</f>
        <v>0</v>
      </c>
      <c r="D71" s="295">
        <f>IF('Solicitud para cumplimentar'!B107=Listados!$K$3,'Solicitud para cumplimentar'!M107,0)</f>
        <v>0</v>
      </c>
      <c r="E71" s="295">
        <f>IF('Solicitud para cumplimentar'!B107=Listados!$K$4,'Solicitud para cumplimentar'!M107,0)</f>
        <v>0</v>
      </c>
    </row>
    <row r="72" spans="1:5" ht="13.5" customHeight="1" x14ac:dyDescent="0.2">
      <c r="A72" s="173" t="s">
        <v>555</v>
      </c>
      <c r="B72" s="295">
        <f>IF('Solicitud para cumplimentar'!B108=Listados!$K$1,'Solicitud para cumplimentar'!M108,0)</f>
        <v>0</v>
      </c>
      <c r="C72" s="295">
        <f>IF('Solicitud para cumplimentar'!B108=Listados!$K$2,'Solicitud para cumplimentar'!M108,0)</f>
        <v>0</v>
      </c>
      <c r="D72" s="295">
        <f>IF('Solicitud para cumplimentar'!B108=Listados!$K$3,'Solicitud para cumplimentar'!M108,0)</f>
        <v>0</v>
      </c>
      <c r="E72" s="295">
        <f>IF('Solicitud para cumplimentar'!B108=Listados!$K$4,'Solicitud para cumplimentar'!M108,0)</f>
        <v>0</v>
      </c>
    </row>
    <row r="73" spans="1:5" ht="13.5" customHeight="1" x14ac:dyDescent="0.2">
      <c r="A73" s="173" t="s">
        <v>556</v>
      </c>
      <c r="B73" s="295">
        <f>IF('Solicitud para cumplimentar'!B109=Listados!$K$1,'Solicitud para cumplimentar'!M109,0)</f>
        <v>0</v>
      </c>
      <c r="C73" s="295">
        <f>IF('Solicitud para cumplimentar'!B109=Listados!$K$2,'Solicitud para cumplimentar'!M109,0)</f>
        <v>0</v>
      </c>
      <c r="D73" s="295">
        <f>IF('Solicitud para cumplimentar'!B109=Listados!$K$3,'Solicitud para cumplimentar'!M109,0)</f>
        <v>0</v>
      </c>
      <c r="E73" s="295">
        <f>IF('Solicitud para cumplimentar'!B109=Listados!$K$4,'Solicitud para cumplimentar'!M109,0)</f>
        <v>0</v>
      </c>
    </row>
    <row r="74" spans="1:5" ht="13.5" customHeight="1" x14ac:dyDescent="0.2">
      <c r="A74" s="173" t="s">
        <v>557</v>
      </c>
      <c r="B74" s="295">
        <f>IF('Solicitud para cumplimentar'!B110=Listados!$K$1,'Solicitud para cumplimentar'!M110,0)</f>
        <v>0</v>
      </c>
      <c r="C74" s="295">
        <f>IF('Solicitud para cumplimentar'!B110=Listados!$K$2,'Solicitud para cumplimentar'!M110,0)</f>
        <v>0</v>
      </c>
      <c r="D74" s="295">
        <f>IF('Solicitud para cumplimentar'!B110=Listados!$K$3,'Solicitud para cumplimentar'!M110,0)</f>
        <v>0</v>
      </c>
      <c r="E74" s="295">
        <f>IF('Solicitud para cumplimentar'!B110=Listados!$K$4,'Solicitud para cumplimentar'!M110,0)</f>
        <v>0</v>
      </c>
    </row>
    <row r="75" spans="1:5" ht="13.5" customHeight="1" x14ac:dyDescent="0.2">
      <c r="A75" s="173" t="s">
        <v>558</v>
      </c>
      <c r="B75" s="295">
        <f>IF('Solicitud para cumplimentar'!B111=Listados!$K$1,'Solicitud para cumplimentar'!M111,0)</f>
        <v>0</v>
      </c>
      <c r="C75" s="295">
        <f>IF('Solicitud para cumplimentar'!B111=Listados!$K$2,'Solicitud para cumplimentar'!M111,0)</f>
        <v>0</v>
      </c>
      <c r="D75" s="295">
        <f>IF('Solicitud para cumplimentar'!B111=Listados!$K$3,'Solicitud para cumplimentar'!M111,0)</f>
        <v>0</v>
      </c>
      <c r="E75" s="295">
        <f>IF('Solicitud para cumplimentar'!B111=Listados!$K$4,'Solicitud para cumplimentar'!M111,0)</f>
        <v>0</v>
      </c>
    </row>
    <row r="76" spans="1:5" ht="44.25" customHeight="1" thickBot="1" x14ac:dyDescent="0.25">
      <c r="A76" s="348" t="s">
        <v>615</v>
      </c>
      <c r="B76" s="349">
        <f>SUM(B61:B75)</f>
        <v>0</v>
      </c>
      <c r="C76" s="349">
        <f>SUM(C61:C75)</f>
        <v>60000</v>
      </c>
      <c r="D76" s="349">
        <f>SUM(D61:D75)</f>
        <v>0</v>
      </c>
      <c r="E76" s="349">
        <f>SUM(E61:E75)</f>
        <v>0</v>
      </c>
    </row>
    <row r="77" spans="1:5" ht="13.5" customHeight="1" x14ac:dyDescent="0.2">
      <c r="A77" s="173"/>
      <c r="B77" s="347"/>
      <c r="C77" s="347"/>
      <c r="D77" s="347"/>
      <c r="E77" s="347"/>
    </row>
    <row r="78" spans="1:5" ht="13.5" customHeight="1" x14ac:dyDescent="0.2">
      <c r="A78" s="173"/>
      <c r="B78" s="347"/>
      <c r="C78" s="347"/>
      <c r="D78" s="347"/>
      <c r="E78" s="347"/>
    </row>
    <row r="79" spans="1:5" ht="13.5" customHeight="1" x14ac:dyDescent="0.2">
      <c r="A79" s="173"/>
      <c r="B79" s="347"/>
      <c r="C79" s="347"/>
      <c r="D79" s="347"/>
      <c r="E79" s="347"/>
    </row>
    <row r="80" spans="1:5" ht="13.5" customHeight="1" x14ac:dyDescent="0.2">
      <c r="A80" s="173"/>
      <c r="B80" s="347"/>
      <c r="C80" s="347"/>
      <c r="D80" s="347"/>
      <c r="E80" s="347"/>
    </row>
    <row r="81" spans="1:6" ht="13.5" customHeight="1" x14ac:dyDescent="0.2">
      <c r="A81" s="173"/>
      <c r="B81" s="347"/>
      <c r="C81" s="347"/>
      <c r="D81" s="347"/>
      <c r="E81" s="347"/>
    </row>
    <row r="82" spans="1:6" ht="13.5" customHeight="1" x14ac:dyDescent="0.2">
      <c r="A82" s="173"/>
      <c r="B82" s="347"/>
      <c r="C82" s="347"/>
      <c r="D82" s="347"/>
      <c r="E82" s="347"/>
    </row>
    <row r="83" spans="1:6" ht="13.5" customHeight="1" x14ac:dyDescent="0.2">
      <c r="A83" s="173"/>
      <c r="B83" s="347"/>
      <c r="C83" s="347"/>
      <c r="D83" s="347"/>
      <c r="E83" s="347"/>
    </row>
    <row r="84" spans="1:6" ht="13.5" customHeight="1" x14ac:dyDescent="0.2">
      <c r="A84" s="173"/>
      <c r="B84" s="347"/>
      <c r="C84" s="347"/>
      <c r="D84" s="347"/>
      <c r="E84" s="347"/>
    </row>
    <row r="85" spans="1:6" ht="13.5" customHeight="1" x14ac:dyDescent="0.2">
      <c r="A85" s="173"/>
      <c r="B85" s="347"/>
      <c r="C85" s="347"/>
      <c r="D85" s="347"/>
      <c r="E85" s="347"/>
    </row>
    <row r="86" spans="1:6" ht="13.5" customHeight="1" x14ac:dyDescent="0.2">
      <c r="A86" s="173"/>
      <c r="B86" s="347"/>
      <c r="C86" s="347"/>
      <c r="D86" s="347"/>
      <c r="E86" s="347"/>
    </row>
    <row r="87" spans="1:6" ht="13.5" customHeight="1" x14ac:dyDescent="0.2">
      <c r="A87" s="173"/>
      <c r="B87" s="347"/>
      <c r="C87" s="347"/>
      <c r="D87" s="347"/>
      <c r="E87" s="347"/>
    </row>
    <row r="88" spans="1:6" ht="13.5" customHeight="1" x14ac:dyDescent="0.2">
      <c r="A88" s="173"/>
      <c r="B88" s="347"/>
      <c r="C88" s="347"/>
      <c r="D88" s="347"/>
      <c r="E88" s="347"/>
    </row>
    <row r="89" spans="1:6" ht="13.5" customHeight="1" x14ac:dyDescent="0.2">
      <c r="A89" s="173"/>
      <c r="B89" s="347"/>
      <c r="C89" s="347"/>
      <c r="D89" s="347"/>
      <c r="E89" s="347"/>
    </row>
    <row r="90" spans="1:6" ht="13.5" customHeight="1" x14ac:dyDescent="0.2">
      <c r="A90" s="173"/>
      <c r="B90" s="347"/>
      <c r="C90" s="347"/>
      <c r="D90" s="347"/>
      <c r="E90" s="347"/>
    </row>
    <row r="91" spans="1:6" ht="13.5" customHeight="1" thickBot="1" x14ac:dyDescent="0.25"/>
    <row r="92" spans="1:6" x14ac:dyDescent="0.2">
      <c r="B92" s="232" t="s">
        <v>521</v>
      </c>
      <c r="C92" s="233"/>
      <c r="D92" s="233"/>
      <c r="E92" s="233"/>
      <c r="F92" s="234"/>
    </row>
    <row r="93" spans="1:6" x14ac:dyDescent="0.2">
      <c r="B93" s="235"/>
      <c r="C93" s="236">
        <f>'Solicitud para cumplimentar'!D27-1</f>
        <v>2015</v>
      </c>
      <c r="D93" s="236">
        <f>C93+1</f>
        <v>2016</v>
      </c>
      <c r="E93" s="236">
        <f>D93+1</f>
        <v>2017</v>
      </c>
      <c r="F93" s="236">
        <f>E93+1</f>
        <v>2018</v>
      </c>
    </row>
    <row r="94" spans="1:6" x14ac:dyDescent="0.2">
      <c r="B94" s="235"/>
      <c r="C94" s="237" t="s">
        <v>528</v>
      </c>
      <c r="D94" s="237" t="s">
        <v>527</v>
      </c>
      <c r="E94" s="237" t="s">
        <v>527</v>
      </c>
      <c r="F94" s="238" t="s">
        <v>527</v>
      </c>
    </row>
    <row r="95" spans="1:6" x14ac:dyDescent="0.2">
      <c r="B95" s="235" t="s">
        <v>526</v>
      </c>
      <c r="C95" s="239"/>
      <c r="D95" s="239"/>
      <c r="E95" s="239"/>
      <c r="F95" s="240"/>
    </row>
    <row r="96" spans="1:6" x14ac:dyDescent="0.2">
      <c r="B96" s="247" t="s">
        <v>524</v>
      </c>
      <c r="C96" s="268">
        <v>15078680</v>
      </c>
      <c r="D96" s="268"/>
      <c r="E96" s="268"/>
      <c r="F96" s="269"/>
    </row>
    <row r="97" spans="1:7" ht="25.5" x14ac:dyDescent="0.2">
      <c r="B97" s="248" t="s">
        <v>523</v>
      </c>
      <c r="C97" s="268">
        <v>8716</v>
      </c>
      <c r="D97" s="268"/>
      <c r="E97" s="268"/>
      <c r="F97" s="269"/>
    </row>
    <row r="98" spans="1:7" x14ac:dyDescent="0.2">
      <c r="B98" s="247" t="s">
        <v>522</v>
      </c>
      <c r="C98" s="268">
        <v>1730</v>
      </c>
      <c r="D98" s="268"/>
      <c r="E98" s="268"/>
      <c r="F98" s="269"/>
    </row>
    <row r="99" spans="1:7" x14ac:dyDescent="0.2">
      <c r="B99" s="247"/>
      <c r="C99" s="251"/>
      <c r="D99" s="251"/>
      <c r="E99" s="251"/>
      <c r="F99" s="252"/>
    </row>
    <row r="100" spans="1:7" x14ac:dyDescent="0.2">
      <c r="B100" s="249" t="s">
        <v>525</v>
      </c>
      <c r="C100" s="251"/>
      <c r="D100" s="251"/>
      <c r="E100" s="251"/>
      <c r="F100" s="252"/>
    </row>
    <row r="101" spans="1:7" x14ac:dyDescent="0.2">
      <c r="A101" s="229" t="s">
        <v>421</v>
      </c>
      <c r="B101" s="250" t="s">
        <v>530</v>
      </c>
      <c r="C101" s="251"/>
      <c r="D101" s="251"/>
      <c r="E101" s="251"/>
      <c r="F101" s="253"/>
    </row>
    <row r="102" spans="1:7" x14ac:dyDescent="0.2">
      <c r="A102" s="228">
        <v>621</v>
      </c>
      <c r="B102" s="247" t="s">
        <v>532</v>
      </c>
      <c r="C102" s="254">
        <v>1101972</v>
      </c>
      <c r="D102" s="254"/>
      <c r="E102" s="254"/>
      <c r="F102" s="256"/>
    </row>
    <row r="103" spans="1:7" x14ac:dyDescent="0.2">
      <c r="A103" s="228">
        <v>6217</v>
      </c>
      <c r="B103" s="248" t="s">
        <v>531</v>
      </c>
      <c r="C103" s="254">
        <v>258574</v>
      </c>
      <c r="D103" s="254"/>
      <c r="E103" s="254"/>
      <c r="F103" s="255"/>
    </row>
    <row r="104" spans="1:7" x14ac:dyDescent="0.2">
      <c r="A104" s="228">
        <v>622</v>
      </c>
      <c r="B104" s="247" t="s">
        <v>533</v>
      </c>
      <c r="C104" s="254">
        <v>14243787</v>
      </c>
      <c r="D104" s="254"/>
      <c r="E104" s="254"/>
      <c r="F104" s="255"/>
    </row>
    <row r="105" spans="1:7" ht="25.5" x14ac:dyDescent="0.2">
      <c r="A105" s="228">
        <v>623</v>
      </c>
      <c r="B105" s="248" t="s">
        <v>534</v>
      </c>
      <c r="C105" s="254">
        <v>3089081</v>
      </c>
      <c r="D105" s="254"/>
      <c r="E105" s="254"/>
      <c r="F105" s="255"/>
    </row>
    <row r="106" spans="1:7" ht="25.5" x14ac:dyDescent="0.2">
      <c r="A106" s="228">
        <v>624</v>
      </c>
      <c r="B106" s="247" t="s">
        <v>535</v>
      </c>
      <c r="C106" s="254">
        <v>79131</v>
      </c>
      <c r="D106" s="254"/>
      <c r="E106" s="254"/>
      <c r="F106" s="255"/>
    </row>
    <row r="107" spans="1:7" ht="25.5" x14ac:dyDescent="0.2">
      <c r="A107" s="228" t="s">
        <v>529</v>
      </c>
      <c r="B107" s="248" t="s">
        <v>536</v>
      </c>
      <c r="C107" s="254">
        <v>0</v>
      </c>
      <c r="D107" s="254"/>
      <c r="E107" s="254"/>
      <c r="F107" s="255"/>
      <c r="G107" s="496"/>
    </row>
    <row r="108" spans="1:7" x14ac:dyDescent="0.2">
      <c r="A108" s="228">
        <v>625</v>
      </c>
      <c r="B108" s="248" t="s">
        <v>537</v>
      </c>
      <c r="C108" s="254">
        <v>379288</v>
      </c>
      <c r="D108" s="254"/>
      <c r="E108" s="254"/>
      <c r="F108" s="255"/>
      <c r="G108" s="762"/>
    </row>
    <row r="109" spans="1:7" ht="25.5" x14ac:dyDescent="0.2">
      <c r="A109" s="228">
        <v>627</v>
      </c>
      <c r="B109" s="248" t="s">
        <v>538</v>
      </c>
      <c r="C109" s="254">
        <v>3347488</v>
      </c>
      <c r="D109" s="254"/>
      <c r="E109" s="254"/>
      <c r="F109" s="255"/>
    </row>
    <row r="110" spans="1:7" x14ac:dyDescent="0.2">
      <c r="A110" s="228">
        <v>628</v>
      </c>
      <c r="B110" s="248" t="s">
        <v>539</v>
      </c>
      <c r="C110" s="254">
        <v>17254502</v>
      </c>
      <c r="D110" s="254"/>
      <c r="E110" s="254"/>
      <c r="F110" s="255"/>
    </row>
    <row r="111" spans="1:7" x14ac:dyDescent="0.2">
      <c r="A111" s="228">
        <v>629</v>
      </c>
      <c r="B111" s="248" t="s">
        <v>540</v>
      </c>
      <c r="C111" s="254">
        <v>31744941</v>
      </c>
      <c r="D111" s="254"/>
      <c r="E111" s="254"/>
      <c r="F111" s="255"/>
      <c r="G111" s="496"/>
    </row>
    <row r="112" spans="1:7" x14ac:dyDescent="0.2">
      <c r="A112" s="228">
        <v>6294</v>
      </c>
      <c r="B112" s="248" t="s">
        <v>541</v>
      </c>
      <c r="C112" s="254">
        <v>1665692</v>
      </c>
      <c r="D112" s="254"/>
      <c r="E112" s="254"/>
      <c r="F112" s="255"/>
    </row>
    <row r="113" spans="1:6" x14ac:dyDescent="0.2">
      <c r="A113" s="228">
        <v>6295</v>
      </c>
      <c r="B113" s="248" t="s">
        <v>542</v>
      </c>
      <c r="C113" s="254">
        <v>0</v>
      </c>
      <c r="D113" s="254"/>
      <c r="E113" s="254"/>
      <c r="F113" s="255"/>
    </row>
    <row r="114" spans="1:6" x14ac:dyDescent="0.2">
      <c r="A114" s="228">
        <v>6296</v>
      </c>
      <c r="B114" s="248" t="s">
        <v>543</v>
      </c>
      <c r="C114" s="254">
        <v>255.2</v>
      </c>
      <c r="D114" s="254"/>
      <c r="E114" s="254"/>
      <c r="F114" s="255"/>
    </row>
    <row r="115" spans="1:6" ht="25.5" x14ac:dyDescent="0.2">
      <c r="A115" s="228">
        <v>681</v>
      </c>
      <c r="B115" s="248" t="s">
        <v>544</v>
      </c>
      <c r="C115" s="254">
        <v>1076756</v>
      </c>
      <c r="D115" s="254"/>
      <c r="E115" s="254"/>
      <c r="F115" s="255"/>
    </row>
    <row r="116" spans="1:6" ht="25.5" x14ac:dyDescent="0.2">
      <c r="A116" s="228">
        <v>682</v>
      </c>
      <c r="B116" s="248" t="s">
        <v>545</v>
      </c>
      <c r="C116" s="254">
        <v>27891234</v>
      </c>
      <c r="D116" s="254"/>
      <c r="E116" s="254"/>
      <c r="F116" s="255"/>
    </row>
    <row r="117" spans="1:6" x14ac:dyDescent="0.2">
      <c r="A117" s="212"/>
      <c r="B117" s="242"/>
      <c r="C117" s="241"/>
      <c r="D117" s="241"/>
      <c r="E117" s="241"/>
      <c r="F117" s="243"/>
    </row>
    <row r="118" spans="1:6" ht="13.5" thickBot="1" x14ac:dyDescent="0.25">
      <c r="B118" s="244"/>
      <c r="C118" s="245"/>
      <c r="D118" s="245"/>
      <c r="E118" s="245"/>
      <c r="F118" s="246"/>
    </row>
    <row r="128" spans="1:6" ht="16.5" thickBot="1" x14ac:dyDescent="0.3">
      <c r="A128" s="1321" t="s">
        <v>583</v>
      </c>
      <c r="B128" s="1321"/>
      <c r="C128" s="1321"/>
      <c r="D128" s="1321"/>
      <c r="E128" s="1321"/>
    </row>
    <row r="129" spans="1:5" ht="15" x14ac:dyDescent="0.2">
      <c r="A129" s="1313" t="s">
        <v>578</v>
      </c>
      <c r="B129" s="1314"/>
      <c r="C129" s="1314"/>
      <c r="D129" s="1314"/>
      <c r="E129" s="1315"/>
    </row>
    <row r="130" spans="1:5" ht="15" x14ac:dyDescent="0.25">
      <c r="A130" s="300" t="s">
        <v>577</v>
      </c>
      <c r="B130" s="304">
        <f>'Solicitud para cumplimentar'!D27</f>
        <v>2016</v>
      </c>
      <c r="C130" s="304">
        <f>B130+1</f>
        <v>2017</v>
      </c>
      <c r="D130" s="304">
        <f>C130+1</f>
        <v>2018</v>
      </c>
      <c r="E130" s="305">
        <f>D130+1</f>
        <v>2019</v>
      </c>
    </row>
    <row r="131" spans="1:5" ht="15" x14ac:dyDescent="0.25">
      <c r="A131" s="301">
        <f>'Solicitud para cumplimentar'!A42:B42</f>
        <v>0</v>
      </c>
      <c r="B131" s="295">
        <f>IF('Solicitud para cumplimentar'!C42='Solicitud para cumplimentar'!$F$41,'Solicitud para cumplimentar'!D42,0)</f>
        <v>0</v>
      </c>
      <c r="C131" s="295"/>
      <c r="D131" s="295">
        <f>IF('Solicitud para cumplimentar'!C42='Solicitud para cumplimentar'!$H$41,'Solicitud para cumplimentar'!D42,0)</f>
        <v>0</v>
      </c>
      <c r="E131" s="296">
        <f>IF('Solicitud para cumplimentar'!C42='Solicitud para cumplimentar'!$I$41,'Solicitud para cumplimentar'!D42,0)</f>
        <v>0</v>
      </c>
    </row>
    <row r="132" spans="1:5" ht="15" x14ac:dyDescent="0.25">
      <c r="A132" s="301">
        <f>'Solicitud para cumplimentar'!A43:B43</f>
        <v>0</v>
      </c>
      <c r="B132" s="295">
        <f>IF('Solicitud para cumplimentar'!C43='Solicitud para cumplimentar'!$F$41,'Solicitud para cumplimentar'!D43,0)</f>
        <v>0</v>
      </c>
      <c r="C132" s="295">
        <f>IF('Solicitud para cumplimentar'!C43='Solicitud para cumplimentar'!$G$41,'Solicitud para cumplimentar'!D43,0)</f>
        <v>0</v>
      </c>
      <c r="D132" s="295">
        <f>IF('Solicitud para cumplimentar'!C43='Solicitud para cumplimentar'!$H$41,'Solicitud para cumplimentar'!D43,0)</f>
        <v>0</v>
      </c>
      <c r="E132" s="296">
        <f>IF('Solicitud para cumplimentar'!C43='Solicitud para cumplimentar'!$I$41,'Solicitud para cumplimentar'!D43,0)</f>
        <v>0</v>
      </c>
    </row>
    <row r="133" spans="1:5" ht="15" x14ac:dyDescent="0.25">
      <c r="A133" s="301">
        <f>'Solicitud para cumplimentar'!A44:B44</f>
        <v>0</v>
      </c>
      <c r="B133" s="295">
        <f>IF('Solicitud para cumplimentar'!C44='Solicitud para cumplimentar'!$F$41,'Solicitud para cumplimentar'!D44,0)</f>
        <v>0</v>
      </c>
      <c r="C133" s="295">
        <f>IF('Solicitud para cumplimentar'!C44='Solicitud para cumplimentar'!$G$41,'Solicitud para cumplimentar'!D44,0)</f>
        <v>0</v>
      </c>
      <c r="D133" s="295">
        <f>IF('Solicitud para cumplimentar'!C44='Solicitud para cumplimentar'!$H$41,'Solicitud para cumplimentar'!D44,0)</f>
        <v>0</v>
      </c>
      <c r="E133" s="296">
        <f>IF('Solicitud para cumplimentar'!C44='Solicitud para cumplimentar'!$I$41,'Solicitud para cumplimentar'!D44,0)</f>
        <v>0</v>
      </c>
    </row>
    <row r="134" spans="1:5" ht="15" x14ac:dyDescent="0.25">
      <c r="A134" s="301">
        <f>'Solicitud para cumplimentar'!A45:B45</f>
        <v>0</v>
      </c>
      <c r="B134" s="295">
        <f>IF('Solicitud para cumplimentar'!C45='Solicitud para cumplimentar'!$F$41,'Solicitud para cumplimentar'!D45,0)</f>
        <v>0</v>
      </c>
      <c r="C134" s="295">
        <f>IF('Solicitud para cumplimentar'!C45='Solicitud para cumplimentar'!$G$41,'Solicitud para cumplimentar'!D45,0)</f>
        <v>0</v>
      </c>
      <c r="D134" s="295">
        <f>IF('Solicitud para cumplimentar'!C45='Solicitud para cumplimentar'!$H$41,'Solicitud para cumplimentar'!D45,0)</f>
        <v>0</v>
      </c>
      <c r="E134" s="296">
        <f>IF('Solicitud para cumplimentar'!C45='Solicitud para cumplimentar'!$I$41,'Solicitud para cumplimentar'!D45,0)</f>
        <v>0</v>
      </c>
    </row>
    <row r="135" spans="1:5" ht="15" x14ac:dyDescent="0.25">
      <c r="A135" s="301"/>
      <c r="B135" s="295"/>
      <c r="C135" s="295"/>
      <c r="D135" s="295"/>
      <c r="E135" s="296"/>
    </row>
    <row r="136" spans="1:5" ht="15" x14ac:dyDescent="0.25">
      <c r="A136" s="301" t="s">
        <v>579</v>
      </c>
      <c r="B136" s="302">
        <f>SUM(B131:B134)</f>
        <v>0</v>
      </c>
      <c r="C136" s="302">
        <f>SUM(C131:C134)</f>
        <v>0</v>
      </c>
      <c r="D136" s="302">
        <f>SUM(D131:D134)</f>
        <v>0</v>
      </c>
      <c r="E136" s="303">
        <f>SUM(E131:E134)</f>
        <v>0</v>
      </c>
    </row>
    <row r="137" spans="1:5" ht="15" x14ac:dyDescent="0.25">
      <c r="A137" s="301"/>
      <c r="B137" s="175"/>
      <c r="C137" s="175"/>
      <c r="D137" s="175"/>
      <c r="E137" s="293"/>
    </row>
    <row r="138" spans="1:5" ht="15" x14ac:dyDescent="0.2">
      <c r="A138" s="1316" t="s">
        <v>580</v>
      </c>
      <c r="B138" s="1317"/>
      <c r="C138" s="1317"/>
      <c r="D138" s="1317"/>
      <c r="E138" s="1318"/>
    </row>
    <row r="139" spans="1:5" ht="15" x14ac:dyDescent="0.25">
      <c r="A139" s="300" t="s">
        <v>577</v>
      </c>
      <c r="B139" s="304">
        <f>'Solicitud para cumplimentar'!D27</f>
        <v>2016</v>
      </c>
      <c r="C139" s="304">
        <f>B139+1</f>
        <v>2017</v>
      </c>
      <c r="D139" s="304">
        <f>C139+1</f>
        <v>2018</v>
      </c>
      <c r="E139" s="305">
        <f>D139+1</f>
        <v>2019</v>
      </c>
    </row>
    <row r="140" spans="1:5" ht="15" x14ac:dyDescent="0.25">
      <c r="A140" s="301" t="e">
        <f>'Solicitud para cumplimentar'!#REF!</f>
        <v>#REF!</v>
      </c>
      <c r="B140" s="295" t="e">
        <f>IF('Solicitud para cumplimentar'!#REF!='Solicitud para cumplimentar'!$F$52,'Solicitud para cumplimentar'!#REF!,0)</f>
        <v>#REF!</v>
      </c>
      <c r="C140" s="295" t="e">
        <f>IF('Solicitud para cumplimentar'!#REF!='Solicitud para cumplimentar'!$G$52,'Solicitud para cumplimentar'!#REF!,0)</f>
        <v>#REF!</v>
      </c>
      <c r="D140" s="295" t="e">
        <f>IF('Solicitud para cumplimentar'!#REF!='Solicitud para cumplimentar'!$H$52,'Solicitud para cumplimentar'!#REF!,0)</f>
        <v>#REF!</v>
      </c>
      <c r="E140" s="296" t="e">
        <f>IF('Solicitud para cumplimentar'!#REF!='Solicitud para cumplimentar'!$I$52,'Solicitud para cumplimentar'!#REF!,0)</f>
        <v>#REF!</v>
      </c>
    </row>
    <row r="141" spans="1:5" ht="15" x14ac:dyDescent="0.25">
      <c r="A141" s="301">
        <f>'Solicitud para cumplimentar'!A54:B54</f>
        <v>0</v>
      </c>
      <c r="B141" s="295">
        <f>IF('Solicitud para cumplimentar'!C54='Solicitud para cumplimentar'!$F$52,'Solicitud para cumplimentar'!D54,0)</f>
        <v>0</v>
      </c>
      <c r="C141" s="295">
        <f>IF('Solicitud para cumplimentar'!C54='Solicitud para cumplimentar'!$G$52,'Solicitud para cumplimentar'!D54,0)</f>
        <v>0</v>
      </c>
      <c r="D141" s="295">
        <f>IF('Solicitud para cumplimentar'!C54='Solicitud para cumplimentar'!$H$52,'Solicitud para cumplimentar'!D54,0)</f>
        <v>0</v>
      </c>
      <c r="E141" s="296">
        <f>IF('Solicitud para cumplimentar'!C54='Solicitud para cumplimentar'!$I$52,'Solicitud para cumplimentar'!D54,0)</f>
        <v>0</v>
      </c>
    </row>
    <row r="142" spans="1:5" ht="15" x14ac:dyDescent="0.25">
      <c r="A142" s="301">
        <f>'Solicitud para cumplimentar'!A55:B55</f>
        <v>0</v>
      </c>
      <c r="B142" s="295">
        <f>IF('Solicitud para cumplimentar'!C55='Solicitud para cumplimentar'!$F$52,'Solicitud para cumplimentar'!D55,0)</f>
        <v>0</v>
      </c>
      <c r="C142" s="295">
        <f>IF('Solicitud para cumplimentar'!C55='Solicitud para cumplimentar'!$G$52,'Solicitud para cumplimentar'!D55,0)</f>
        <v>0</v>
      </c>
      <c r="D142" s="295">
        <f>IF('Solicitud para cumplimentar'!C55='Solicitud para cumplimentar'!$H$52,'Solicitud para cumplimentar'!D55,0)</f>
        <v>0</v>
      </c>
      <c r="E142" s="296">
        <f>IF('Solicitud para cumplimentar'!C55='Solicitud para cumplimentar'!$I$52,'Solicitud para cumplimentar'!D55,0)</f>
        <v>0</v>
      </c>
    </row>
    <row r="143" spans="1:5" ht="15" x14ac:dyDescent="0.25">
      <c r="A143" s="301">
        <f>'Solicitud para cumplimentar'!A56:B56</f>
        <v>0</v>
      </c>
      <c r="B143" s="295">
        <f>IF('Solicitud para cumplimentar'!C56='Solicitud para cumplimentar'!$F$52,'Solicitud para cumplimentar'!D56,0)</f>
        <v>0</v>
      </c>
      <c r="C143" s="295">
        <f>IF('Solicitud para cumplimentar'!C56='Solicitud para cumplimentar'!$G$52,'Solicitud para cumplimentar'!D56,0)</f>
        <v>0</v>
      </c>
      <c r="D143" s="295">
        <f>IF('Solicitud para cumplimentar'!C56='Solicitud para cumplimentar'!$H$52,'Solicitud para cumplimentar'!D56,0)</f>
        <v>0</v>
      </c>
      <c r="E143" s="296">
        <f>IF('Solicitud para cumplimentar'!C56='Solicitud para cumplimentar'!$I$52,'Solicitud para cumplimentar'!D56,0)</f>
        <v>0</v>
      </c>
    </row>
    <row r="144" spans="1:5" ht="15" x14ac:dyDescent="0.25">
      <c r="A144" s="301"/>
      <c r="B144" s="295"/>
      <c r="C144" s="295"/>
      <c r="D144" s="295"/>
      <c r="E144" s="296"/>
    </row>
    <row r="145" spans="1:5" ht="15" x14ac:dyDescent="0.25">
      <c r="A145" s="301" t="s">
        <v>581</v>
      </c>
      <c r="B145" s="302" t="e">
        <f>SUM(B140:B143)</f>
        <v>#REF!</v>
      </c>
      <c r="C145" s="302" t="e">
        <f>SUM(C140:C143)</f>
        <v>#REF!</v>
      </c>
      <c r="D145" s="302" t="e">
        <f>SUM(D140:D143)</f>
        <v>#REF!</v>
      </c>
      <c r="E145" s="303" t="e">
        <f>SUM(E140:E143)</f>
        <v>#REF!</v>
      </c>
    </row>
    <row r="146" spans="1:5" x14ac:dyDescent="0.2">
      <c r="A146" s="294"/>
      <c r="B146" s="295"/>
      <c r="C146" s="295"/>
      <c r="D146" s="295"/>
      <c r="E146" s="296"/>
    </row>
    <row r="147" spans="1:5" x14ac:dyDescent="0.2">
      <c r="A147" s="294"/>
      <c r="B147" s="295"/>
      <c r="C147" s="295"/>
      <c r="D147" s="295"/>
      <c r="E147" s="296"/>
    </row>
    <row r="148" spans="1:5" ht="12.75" customHeight="1" x14ac:dyDescent="0.2">
      <c r="A148" s="294"/>
      <c r="B148" s="295"/>
      <c r="C148" s="295"/>
      <c r="D148" s="295"/>
      <c r="E148" s="296"/>
    </row>
    <row r="149" spans="1:5" ht="36.75" thickBot="1" x14ac:dyDescent="0.3">
      <c r="A149" s="299" t="s">
        <v>582</v>
      </c>
      <c r="B149" s="297" t="e">
        <f>B136+B145</f>
        <v>#REF!</v>
      </c>
      <c r="C149" s="297" t="e">
        <f>C136+C145</f>
        <v>#REF!</v>
      </c>
      <c r="D149" s="297" t="e">
        <f>D136+D145</f>
        <v>#REF!</v>
      </c>
      <c r="E149" s="298" t="e">
        <f>E136+E145</f>
        <v>#REF!</v>
      </c>
    </row>
  </sheetData>
  <mergeCells count="7">
    <mergeCell ref="A129:E129"/>
    <mergeCell ref="A138:E138"/>
    <mergeCell ref="B2:E2"/>
    <mergeCell ref="B21:E21"/>
    <mergeCell ref="B40:E40"/>
    <mergeCell ref="A128:E128"/>
    <mergeCell ref="B59:E59"/>
  </mergeCells>
  <phoneticPr fontId="3" type="noConversion"/>
  <conditionalFormatting sqref="C94:F94">
    <cfRule type="cellIs" dxfId="107" priority="1" stopIfTrue="1" operator="equal">
      <formula>"DATOS PROVISIONALES"</formula>
    </cfRule>
    <cfRule type="cellIs" dxfId="106" priority="2" stopIfTrue="1" operator="equal">
      <formula>"DATOS DEFINITIVOS"</formula>
    </cfRule>
  </conditionalFormatting>
  <dataValidations disablePrompts="1" count="1">
    <dataValidation type="list" allowBlank="1" showInputMessage="1" showErrorMessage="1" sqref="C94:F94">
      <formula1>PROVDEF</formula1>
    </dataValidation>
  </dataValidations>
  <pageMargins left="0.75" right="0.75" top="1" bottom="1"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tabColor indexed="12"/>
  </sheetPr>
  <dimension ref="A1:AA79"/>
  <sheetViews>
    <sheetView showGridLines="0" topLeftCell="D1" zoomScaleNormal="100" workbookViewId="0">
      <selection activeCell="D11" sqref="D11"/>
    </sheetView>
  </sheetViews>
  <sheetFormatPr baseColWidth="10" defaultColWidth="11.42578125" defaultRowHeight="12.75" x14ac:dyDescent="0.2"/>
  <cols>
    <col min="1" max="1" width="19" bestFit="1" customWidth="1"/>
    <col min="2" max="3" width="22.7109375" customWidth="1"/>
    <col min="4" max="4" width="17.28515625" customWidth="1"/>
    <col min="5" max="5" width="20.5703125" customWidth="1"/>
    <col min="6" max="6" width="15.7109375" customWidth="1"/>
    <col min="7" max="7" width="24.7109375" customWidth="1"/>
    <col min="8" max="8" width="29.28515625" bestFit="1" customWidth="1"/>
    <col min="9" max="9" width="22.5703125" bestFit="1" customWidth="1"/>
    <col min="10" max="18" width="13.85546875" customWidth="1"/>
    <col min="19" max="19" width="14.5703125" customWidth="1"/>
    <col min="20" max="20" width="22.42578125" customWidth="1"/>
    <col min="22" max="22" width="18.5703125" customWidth="1"/>
    <col min="23" max="23" width="11.42578125" customWidth="1"/>
  </cols>
  <sheetData>
    <row r="1" spans="1:24" x14ac:dyDescent="0.2">
      <c r="B1" s="261"/>
      <c r="C1" s="261"/>
    </row>
    <row r="2" spans="1:24" ht="13.5" customHeight="1" thickBot="1" x14ac:dyDescent="0.25">
      <c r="B2" s="1356" t="s">
        <v>595</v>
      </c>
      <c r="C2" s="1356"/>
      <c r="D2" s="1356"/>
      <c r="E2" s="1356"/>
      <c r="F2" s="1356"/>
      <c r="G2" s="1356"/>
    </row>
    <row r="3" spans="1:24" s="340" customFormat="1" ht="31.5" x14ac:dyDescent="0.2">
      <c r="B3" s="1359" t="str">
        <f>'Solicitud para imprimir'!A24</f>
        <v>Categoría profesional</v>
      </c>
      <c r="C3" s="1360"/>
      <c r="D3" s="343" t="str">
        <f>'Solicitud para imprimir'!C24</f>
        <v>Nº contratos</v>
      </c>
      <c r="E3" s="343" t="str">
        <f>'Solicitud para imprimir'!D24</f>
        <v>Precio hora máximo</v>
      </c>
      <c r="F3" s="344" t="str">
        <f>'Solicitud para imprimir'!E24</f>
        <v xml:space="preserve">Nº máximo horas </v>
      </c>
      <c r="G3" s="346" t="s">
        <v>594</v>
      </c>
      <c r="H3"/>
      <c r="I3"/>
      <c r="J3"/>
      <c r="K3"/>
      <c r="L3"/>
      <c r="M3"/>
      <c r="N3"/>
      <c r="O3"/>
      <c r="P3"/>
      <c r="Q3"/>
      <c r="R3"/>
      <c r="S3"/>
      <c r="T3"/>
      <c r="U3"/>
      <c r="V3"/>
      <c r="W3"/>
      <c r="X3"/>
    </row>
    <row r="4" spans="1:24" s="345" customFormat="1" ht="13.5" customHeight="1" x14ac:dyDescent="0.2">
      <c r="B4" s="1349" t="str">
        <f>'Solicitud para imprimir'!A25</f>
        <v>DOCTOR</v>
      </c>
      <c r="C4" s="1350"/>
      <c r="D4" s="517">
        <f>'Solicitud para imprimir'!C25</f>
        <v>0</v>
      </c>
      <c r="E4" s="518">
        <f>'Solicitud para imprimir'!D25</f>
        <v>0</v>
      </c>
      <c r="F4" s="519">
        <f>'Solicitud para imprimir'!E25</f>
        <v>0</v>
      </c>
      <c r="G4" s="518">
        <f>'Fórmulas y cálculos'!B76</f>
        <v>0</v>
      </c>
      <c r="H4"/>
      <c r="I4"/>
      <c r="J4"/>
      <c r="K4"/>
      <c r="L4"/>
      <c r="M4"/>
      <c r="N4"/>
      <c r="O4"/>
      <c r="P4"/>
      <c r="Q4"/>
      <c r="R4"/>
      <c r="S4"/>
      <c r="T4"/>
      <c r="U4"/>
      <c r="V4"/>
      <c r="W4"/>
      <c r="X4"/>
    </row>
    <row r="5" spans="1:24" s="345" customFormat="1" ht="13.5" customHeight="1" x14ac:dyDescent="0.2">
      <c r="A5" s="526"/>
      <c r="B5" s="1361" t="str">
        <f>'Solicitud para imprimir'!A26</f>
        <v>LICENCIADO / INGENIERO</v>
      </c>
      <c r="C5" s="1352"/>
      <c r="D5" s="520">
        <f>'Solicitud para imprimir'!C26</f>
        <v>0</v>
      </c>
      <c r="E5" s="521">
        <f>'Solicitud para imprimir'!D26</f>
        <v>0</v>
      </c>
      <c r="F5" s="522">
        <f>'Solicitud para imprimir'!E26</f>
        <v>0</v>
      </c>
      <c r="G5" s="521">
        <f>'Fórmulas y cálculos'!C76</f>
        <v>60000</v>
      </c>
      <c r="H5"/>
      <c r="I5"/>
      <c r="J5"/>
      <c r="K5"/>
      <c r="L5"/>
      <c r="M5"/>
      <c r="N5"/>
      <c r="O5"/>
      <c r="P5"/>
      <c r="Q5"/>
      <c r="R5"/>
      <c r="S5" s="261"/>
      <c r="T5"/>
      <c r="U5"/>
      <c r="V5"/>
      <c r="W5"/>
      <c r="X5"/>
    </row>
    <row r="6" spans="1:24" s="345" customFormat="1" ht="13.5" customHeight="1" x14ac:dyDescent="0.2">
      <c r="A6" s="526"/>
      <c r="B6" s="1371" t="str">
        <f>'Solicitud para imprimir'!A27</f>
        <v>DIPLOMADO/ INGENIERO TÉCNICO</v>
      </c>
      <c r="C6" s="1372"/>
      <c r="D6" s="523">
        <f>'Solicitud para imprimir'!C27</f>
        <v>0</v>
      </c>
      <c r="E6" s="524">
        <f>'Solicitud para imprimir'!D27</f>
        <v>0</v>
      </c>
      <c r="F6" s="525">
        <f>'Solicitud para imprimir'!E27</f>
        <v>0</v>
      </c>
      <c r="G6" s="524">
        <f>'Fórmulas y cálculos'!D76</f>
        <v>0</v>
      </c>
      <c r="H6"/>
      <c r="I6"/>
      <c r="J6"/>
      <c r="K6"/>
      <c r="L6"/>
      <c r="M6"/>
      <c r="N6"/>
      <c r="O6"/>
      <c r="P6"/>
      <c r="Q6"/>
      <c r="R6"/>
      <c r="S6" s="261"/>
      <c r="T6"/>
      <c r="U6"/>
      <c r="V6"/>
      <c r="W6"/>
      <c r="X6"/>
    </row>
    <row r="7" spans="1:24" s="345" customFormat="1" ht="13.5" customHeight="1" thickBot="1" x14ac:dyDescent="0.25">
      <c r="A7" s="526"/>
      <c r="B7" s="1373" t="str">
        <f>'Solicitud para imprimir'!A28</f>
        <v>ENSEÑANZAS MEDIAS</v>
      </c>
      <c r="C7" s="1374"/>
      <c r="D7" s="514">
        <f>'Solicitud para imprimir'!C28</f>
        <v>0</v>
      </c>
      <c r="E7" s="515">
        <f>'Solicitud para imprimir'!D28</f>
        <v>0</v>
      </c>
      <c r="F7" s="516">
        <f>'Solicitud para imprimir'!E28</f>
        <v>0</v>
      </c>
      <c r="G7" s="515">
        <f>'Fórmulas y cálculos'!E76</f>
        <v>0</v>
      </c>
      <c r="H7"/>
      <c r="I7"/>
      <c r="J7"/>
      <c r="K7"/>
      <c r="L7"/>
      <c r="M7"/>
      <c r="N7"/>
      <c r="O7"/>
      <c r="P7"/>
      <c r="Q7"/>
      <c r="R7"/>
      <c r="S7" s="261"/>
      <c r="T7"/>
      <c r="U7"/>
      <c r="V7"/>
      <c r="W7"/>
      <c r="X7"/>
    </row>
    <row r="8" spans="1:24" x14ac:dyDescent="0.2">
      <c r="B8" t="s">
        <v>613</v>
      </c>
      <c r="D8">
        <f>SUM(D4:D7)</f>
        <v>0</v>
      </c>
      <c r="F8">
        <f>SUM(F4:F7)</f>
        <v>0</v>
      </c>
      <c r="G8">
        <f>SUM(G4:G7)</f>
        <v>60000</v>
      </c>
      <c r="S8" s="261"/>
    </row>
    <row r="9" spans="1:24" ht="13.5" thickBot="1" x14ac:dyDescent="0.25">
      <c r="S9" s="261"/>
    </row>
    <row r="10" spans="1:24" ht="48" thickBot="1" x14ac:dyDescent="0.25">
      <c r="C10" s="351" t="s">
        <v>607</v>
      </c>
      <c r="D10" s="493">
        <v>60000</v>
      </c>
      <c r="F10" s="351" t="s">
        <v>299</v>
      </c>
      <c r="G10" s="352">
        <f>D10-(C14+C15+C16+C17)</f>
        <v>37519.876322622069</v>
      </c>
      <c r="S10" s="261"/>
    </row>
    <row r="11" spans="1:24" ht="15.75" x14ac:dyDescent="0.2">
      <c r="C11" s="487"/>
      <c r="D11" s="488"/>
      <c r="E11" s="489"/>
      <c r="F11" s="487"/>
      <c r="G11" s="486"/>
      <c r="S11" s="261"/>
    </row>
    <row r="12" spans="1:24" ht="16.5" customHeight="1" thickBot="1" x14ac:dyDescent="0.25">
      <c r="A12" s="1364" t="s">
        <v>764</v>
      </c>
      <c r="B12" s="1365"/>
      <c r="C12" s="1365"/>
      <c r="D12" s="1365"/>
      <c r="E12" s="1365"/>
      <c r="F12" s="530"/>
      <c r="G12" s="1366" t="s">
        <v>383</v>
      </c>
      <c r="H12" s="1366"/>
      <c r="S12" s="261"/>
    </row>
    <row r="13" spans="1:24" ht="32.25" thickBot="1" x14ac:dyDescent="0.25">
      <c r="A13" s="492" t="s">
        <v>372</v>
      </c>
      <c r="B13" s="492" t="s">
        <v>424</v>
      </c>
      <c r="C13" s="492" t="s">
        <v>425</v>
      </c>
      <c r="D13" s="495" t="s">
        <v>426</v>
      </c>
      <c r="E13" s="495" t="s">
        <v>334</v>
      </c>
      <c r="G13" s="531" t="s">
        <v>337</v>
      </c>
      <c r="H13" s="532" t="s">
        <v>338</v>
      </c>
    </row>
    <row r="14" spans="1:24" ht="12.75" customHeight="1" x14ac:dyDescent="0.2">
      <c r="A14" s="504">
        <f>'Concesión-Justificación'!I4</f>
        <v>2016</v>
      </c>
      <c r="B14" s="688">
        <f>'Concesión-Justificación'!B18</f>
        <v>10000</v>
      </c>
      <c r="C14" s="688">
        <f>SUM(L49:L78)</f>
        <v>269.22303805243024</v>
      </c>
      <c r="D14" s="689">
        <f>B14-C14</f>
        <v>9730.7769619475694</v>
      </c>
      <c r="E14" s="759">
        <f>IF(B14&gt;0,C14/B14,"SIN PRESUPUESTO")</f>
        <v>2.6922303805243023E-2</v>
      </c>
      <c r="G14" s="1367">
        <f>COUNTIF(D49:D78,"CONTRATO")</f>
        <v>1</v>
      </c>
      <c r="H14" s="1369">
        <f>COUNTIF(D49:D78,"BECA")</f>
        <v>0</v>
      </c>
    </row>
    <row r="15" spans="1:24" ht="12.75" customHeight="1" x14ac:dyDescent="0.2">
      <c r="A15" s="505">
        <f>'Concesión-Justificación'!I5</f>
        <v>2017</v>
      </c>
      <c r="B15" s="690">
        <f>'Concesión-Justificación'!F18</f>
        <v>22000</v>
      </c>
      <c r="C15" s="690">
        <f>SUM(N49:N78)</f>
        <v>20326.339372958486</v>
      </c>
      <c r="D15" s="691">
        <f>B15-C15</f>
        <v>1673.6606270415141</v>
      </c>
      <c r="E15" s="760">
        <f>IF(B15&gt;0,C15/B15,"SIN PRESUPUESTO")</f>
        <v>0.92392451695265843</v>
      </c>
      <c r="G15" s="1367"/>
      <c r="H15" s="1369"/>
    </row>
    <row r="16" spans="1:24" ht="12.75" customHeight="1" x14ac:dyDescent="0.2">
      <c r="A16" s="505">
        <f>'Concesión-Justificación'!I6</f>
        <v>2018</v>
      </c>
      <c r="B16" s="690">
        <f>'Concesión-Justificación'!J18</f>
        <v>24000</v>
      </c>
      <c r="C16" s="690">
        <f>SUM(P49:P78)</f>
        <v>807.66911415729078</v>
      </c>
      <c r="D16" s="691">
        <f>B16-C16</f>
        <v>23192.330885842708</v>
      </c>
      <c r="E16" s="760">
        <f>IF(B16&gt;0,C16/B16,"SIN PRESUPUESTO")</f>
        <v>3.3652879756553782E-2</v>
      </c>
      <c r="G16" s="1367"/>
      <c r="H16" s="1369"/>
    </row>
    <row r="17" spans="1:27" ht="13.5" thickBot="1" x14ac:dyDescent="0.25">
      <c r="A17" s="494">
        <f>'Concesión-Justificación'!I7</f>
        <v>2019</v>
      </c>
      <c r="B17" s="692">
        <f>'Concesión-Justificación'!N18</f>
        <v>22000</v>
      </c>
      <c r="C17" s="692">
        <f>SUM(R49:R78)</f>
        <v>1076.892152209721</v>
      </c>
      <c r="D17" s="693">
        <f>B17-C17</f>
        <v>20923.107847790277</v>
      </c>
      <c r="E17" s="761">
        <f>IF(B17&gt;0,C17/B17,"SIN PRESUPUESTO")</f>
        <v>4.8949643282260043E-2</v>
      </c>
      <c r="G17" s="1368"/>
      <c r="H17" s="1370"/>
    </row>
    <row r="18" spans="1:27" ht="15.75" x14ac:dyDescent="0.2">
      <c r="C18" s="487"/>
      <c r="D18" s="488"/>
      <c r="E18" s="489"/>
      <c r="F18" s="487"/>
      <c r="G18" s="486"/>
    </row>
    <row r="19" spans="1:27" ht="15" customHeight="1" x14ac:dyDescent="0.2">
      <c r="C19" s="1346" t="s">
        <v>336</v>
      </c>
      <c r="D19" s="1346"/>
      <c r="E19" s="1346"/>
      <c r="F19" s="1346"/>
      <c r="G19" s="1346"/>
      <c r="H19" s="1346"/>
      <c r="I19" s="1346"/>
    </row>
    <row r="20" spans="1:27" ht="13.5" thickBot="1" x14ac:dyDescent="0.25">
      <c r="B20" s="527"/>
      <c r="C20" s="1322" t="s">
        <v>479</v>
      </c>
      <c r="D20" s="1323"/>
      <c r="E20" s="1323"/>
      <c r="F20" s="1324"/>
      <c r="G20" s="1322" t="s">
        <v>335</v>
      </c>
      <c r="H20" s="1323"/>
      <c r="I20" s="1324"/>
    </row>
    <row r="21" spans="1:27" ht="31.5" x14ac:dyDescent="0.2">
      <c r="A21" s="1347" t="str">
        <f>B3</f>
        <v>Categoría profesional</v>
      </c>
      <c r="B21" s="1348"/>
      <c r="C21" s="513" t="str">
        <f>D3</f>
        <v>Nº contratos</v>
      </c>
      <c r="D21" s="343" t="s">
        <v>333</v>
      </c>
      <c r="E21" s="343" t="s">
        <v>330</v>
      </c>
      <c r="F21" s="350" t="s">
        <v>328</v>
      </c>
      <c r="G21" s="528" t="s">
        <v>329</v>
      </c>
      <c r="H21" s="749" t="s">
        <v>777</v>
      </c>
      <c r="I21" s="749" t="s">
        <v>776</v>
      </c>
    </row>
    <row r="22" spans="1:27" x14ac:dyDescent="0.2">
      <c r="A22" s="1349" t="str">
        <f>B4</f>
        <v>DOCTOR</v>
      </c>
      <c r="B22" s="1350"/>
      <c r="C22" s="511">
        <f>COUNTIF($G$49:$G$78,Listados!K1)</f>
        <v>30</v>
      </c>
      <c r="D22" s="536">
        <f>SUMIF($G$49:$G$78,Listados!K1,$S$49:$S$78)</f>
        <v>88320.821917808222</v>
      </c>
      <c r="E22" s="540"/>
      <c r="F22" s="512">
        <f>E22-D22</f>
        <v>-88320.821917808222</v>
      </c>
      <c r="G22" s="502">
        <f>SUMIF($G$49:$G$78,Listados!K1,$T$49:$T$78)</f>
        <v>1188900</v>
      </c>
      <c r="H22" s="750">
        <f>IF(C22=0,0,(G22/D22))</f>
        <v>13.461151902621513</v>
      </c>
      <c r="I22" s="750">
        <f>F22*H22</f>
        <v>-1188900</v>
      </c>
    </row>
    <row r="23" spans="1:27" x14ac:dyDescent="0.2">
      <c r="A23" s="1351" t="str">
        <f>B5</f>
        <v>LICENCIADO / INGENIERO</v>
      </c>
      <c r="B23" s="1352"/>
      <c r="C23" s="499">
        <f>COUNTIF($G$49:$G$78,Listados!K2)</f>
        <v>0</v>
      </c>
      <c r="D23" s="537">
        <f>SUMIF($G$49:$G$78,Listados!K2,$S$49:$S$78)</f>
        <v>0</v>
      </c>
      <c r="E23" s="541"/>
      <c r="F23" s="508">
        <f>E23-D23</f>
        <v>0</v>
      </c>
      <c r="G23" s="503">
        <f>SUMIF($G$49:$G$78,Listados!K2,$T$49:$T$78)</f>
        <v>0</v>
      </c>
      <c r="H23" s="751">
        <f>IF(C23=0,0,(G23/D23))</f>
        <v>0</v>
      </c>
      <c r="I23" s="751">
        <f>F23*H23</f>
        <v>0</v>
      </c>
    </row>
    <row r="24" spans="1:27" ht="12.75" customHeight="1" x14ac:dyDescent="0.2">
      <c r="A24" s="1351" t="str">
        <f>B6</f>
        <v>DIPLOMADO/ INGENIERO TÉCNICO</v>
      </c>
      <c r="B24" s="1352"/>
      <c r="C24" s="500">
        <f>COUNTIF($G$49:$G$78,Listados!K3)</f>
        <v>0</v>
      </c>
      <c r="D24" s="538">
        <f>SUMIF($G$49:$G$78,Listados!K3,$S$49:$S$78)</f>
        <v>0</v>
      </c>
      <c r="E24" s="541"/>
      <c r="F24" s="509">
        <f>E24-D24</f>
        <v>0</v>
      </c>
      <c r="G24" s="503">
        <f>SUMIF($G$49:$G$78,Listados!K3,$T$49:$T$78)</f>
        <v>0</v>
      </c>
      <c r="H24" s="751">
        <f>IF(C24=0,0,(G24/D24))</f>
        <v>0</v>
      </c>
      <c r="I24" s="751">
        <f>F24*H24</f>
        <v>0</v>
      </c>
    </row>
    <row r="25" spans="1:27" ht="12.75" customHeight="1" thickBot="1" x14ac:dyDescent="0.25">
      <c r="A25" s="1354" t="str">
        <f>B7</f>
        <v>ENSEÑANZAS MEDIAS</v>
      </c>
      <c r="B25" s="1355"/>
      <c r="C25" s="506">
        <f>COUNTIF($G$49:$G$78,Listados!K4)</f>
        <v>0</v>
      </c>
      <c r="D25" s="539">
        <f>SUMIF($G$49:$G$78,Listados!K4,$S$49:$S$78)</f>
        <v>0</v>
      </c>
      <c r="E25" s="542"/>
      <c r="F25" s="510">
        <f>E25-D25</f>
        <v>0</v>
      </c>
      <c r="G25" s="501">
        <f>SUMIF($G$49:$G$78,Listados!K4,$T$49:$T$78)</f>
        <v>0</v>
      </c>
      <c r="H25" s="752">
        <f>IF(C25=0,0,(G25/D25))</f>
        <v>0</v>
      </c>
      <c r="I25" s="752">
        <f>F25*H25</f>
        <v>0</v>
      </c>
    </row>
    <row r="27" spans="1:27" ht="12.75" customHeight="1" x14ac:dyDescent="0.2">
      <c r="C27" s="1346" t="s">
        <v>147</v>
      </c>
      <c r="D27" s="1346"/>
      <c r="E27" s="1346"/>
      <c r="F27" s="1346"/>
      <c r="G27" s="1346"/>
      <c r="H27" s="1346"/>
      <c r="I27" s="1346"/>
    </row>
    <row r="28" spans="1:27" ht="13.5" thickBot="1" x14ac:dyDescent="0.25">
      <c r="B28" s="527"/>
      <c r="C28" s="1322" t="s">
        <v>479</v>
      </c>
      <c r="D28" s="1323"/>
      <c r="E28" s="1323"/>
      <c r="F28" s="1324"/>
      <c r="G28" s="1322" t="s">
        <v>335</v>
      </c>
      <c r="H28" s="1323"/>
      <c r="I28" s="1324"/>
      <c r="J28" s="261"/>
      <c r="K28" s="261"/>
      <c r="L28" s="261"/>
      <c r="M28" s="261"/>
      <c r="N28" s="261"/>
      <c r="O28" s="261"/>
      <c r="P28" s="261"/>
      <c r="Q28" s="261"/>
      <c r="R28" s="261"/>
      <c r="S28" s="261"/>
      <c r="T28" s="261"/>
      <c r="U28" s="261"/>
      <c r="V28" s="261"/>
      <c r="W28" s="261"/>
      <c r="X28" s="261"/>
      <c r="Y28" s="261"/>
      <c r="Z28" s="261"/>
      <c r="AA28" s="261"/>
    </row>
    <row r="29" spans="1:27" ht="31.5" x14ac:dyDescent="0.2">
      <c r="A29" s="1347" t="s">
        <v>148</v>
      </c>
      <c r="B29" s="1348"/>
      <c r="C29" s="513" t="str">
        <f>D3</f>
        <v>Nº contratos</v>
      </c>
      <c r="D29" s="343" t="s">
        <v>333</v>
      </c>
      <c r="E29" s="343" t="s">
        <v>330</v>
      </c>
      <c r="F29" s="350" t="s">
        <v>328</v>
      </c>
      <c r="G29" s="528" t="str">
        <f>G21</f>
        <v>Gasto total contratos</v>
      </c>
      <c r="H29" s="528" t="str">
        <f>H21</f>
        <v>Precio / hora MEDIO</v>
      </c>
      <c r="I29" s="749" t="s">
        <v>776</v>
      </c>
      <c r="J29" s="491"/>
      <c r="K29" s="491"/>
      <c r="L29" s="491"/>
      <c r="M29" s="491"/>
      <c r="N29" s="491"/>
      <c r="O29" s="491"/>
      <c r="P29" s="491"/>
      <c r="Q29" s="491"/>
      <c r="R29" s="491"/>
      <c r="S29" s="491"/>
    </row>
    <row r="30" spans="1:27" x14ac:dyDescent="0.2">
      <c r="A30" s="1349">
        <f>A14</f>
        <v>2016</v>
      </c>
      <c r="B30" s="1350"/>
      <c r="C30" s="511">
        <f>COUNTIF(K49:K78,"&lt;&gt;0")</f>
        <v>2</v>
      </c>
      <c r="D30" s="536">
        <f>SUM(K49:K78)</f>
        <v>20</v>
      </c>
      <c r="E30" s="540"/>
      <c r="F30" s="512">
        <f>E30-D30</f>
        <v>-20</v>
      </c>
      <c r="G30" s="502">
        <f>SUM(L49:L78)</f>
        <v>269.22303805243024</v>
      </c>
      <c r="H30" s="754">
        <f>IF(C30=0,0,(G30/D30))</f>
        <v>13.461151902621513</v>
      </c>
      <c r="I30" s="750">
        <f>F30*H30</f>
        <v>-269.22303805243024</v>
      </c>
      <c r="J30" s="490"/>
      <c r="K30" s="490"/>
      <c r="L30" s="490"/>
      <c r="M30" s="490"/>
      <c r="N30" s="490"/>
      <c r="O30" s="490"/>
      <c r="P30" s="490"/>
      <c r="Q30" s="490"/>
      <c r="R30" s="490"/>
      <c r="S30" s="490"/>
    </row>
    <row r="31" spans="1:27" x14ac:dyDescent="0.2">
      <c r="A31" s="1351">
        <f>A15</f>
        <v>2017</v>
      </c>
      <c r="B31" s="1352"/>
      <c r="C31" s="499">
        <f>COUNTIF(M49:M78,"&lt;&gt;0")</f>
        <v>3</v>
      </c>
      <c r="D31" s="537">
        <f>SUM(M49:M78)</f>
        <v>1510</v>
      </c>
      <c r="E31" s="541"/>
      <c r="F31" s="508">
        <f>E31-D31</f>
        <v>-1510</v>
      </c>
      <c r="G31" s="503">
        <f>SUM(N49:N78)</f>
        <v>20326.339372958486</v>
      </c>
      <c r="H31" s="755">
        <f>IF(C31=0,0,(G31/D31))</f>
        <v>13.461151902621515</v>
      </c>
      <c r="I31" s="751">
        <f>F31*H31</f>
        <v>-20326.339372958486</v>
      </c>
      <c r="J31" s="490"/>
      <c r="K31" s="490"/>
      <c r="L31" s="490"/>
      <c r="M31" s="490"/>
      <c r="N31" s="490"/>
      <c r="O31" s="490"/>
      <c r="P31" s="490"/>
      <c r="Q31" s="490"/>
      <c r="R31" s="490"/>
      <c r="S31" s="490"/>
    </row>
    <row r="32" spans="1:27" x14ac:dyDescent="0.2">
      <c r="A32" s="1351">
        <f>A16</f>
        <v>2018</v>
      </c>
      <c r="B32" s="1352"/>
      <c r="C32" s="499">
        <f>COUNTIF(O49:O78,"&lt;&gt;0")</f>
        <v>2</v>
      </c>
      <c r="D32" s="538">
        <f>SUM(O49:O78)</f>
        <v>60</v>
      </c>
      <c r="E32" s="541"/>
      <c r="F32" s="509">
        <f>E32-D32</f>
        <v>-60</v>
      </c>
      <c r="G32" s="503">
        <f>SUM(P49:P78)</f>
        <v>807.66911415729078</v>
      </c>
      <c r="H32" s="756">
        <f>IF(C32=0,0,(G32/D32))</f>
        <v>13.461151902621513</v>
      </c>
      <c r="I32" s="751">
        <f>F32*H32</f>
        <v>-807.66911415729078</v>
      </c>
      <c r="J32" s="490"/>
      <c r="K32" s="490"/>
      <c r="L32" s="490"/>
      <c r="M32" s="490"/>
      <c r="N32" s="490"/>
      <c r="O32" s="490"/>
      <c r="P32" s="490"/>
      <c r="Q32" s="490"/>
      <c r="R32" s="490"/>
      <c r="S32" s="490"/>
    </row>
    <row r="33" spans="1:20" ht="13.5" thickBot="1" x14ac:dyDescent="0.25">
      <c r="A33" s="1354">
        <f>A17</f>
        <v>2019</v>
      </c>
      <c r="B33" s="1355"/>
      <c r="C33" s="506">
        <f>COUNTIF(Q49:Q78,"&lt;&gt;0")</f>
        <v>2</v>
      </c>
      <c r="D33" s="539">
        <f>SUM(Q49:Q78)</f>
        <v>80</v>
      </c>
      <c r="E33" s="542"/>
      <c r="F33" s="510">
        <f>E33-D33</f>
        <v>-80</v>
      </c>
      <c r="G33" s="501">
        <f>SUM(R49:R78)</f>
        <v>1076.892152209721</v>
      </c>
      <c r="H33" s="507">
        <f>IF(C33=0,0,(G33/D33))</f>
        <v>13.461151902621513</v>
      </c>
      <c r="I33" s="752">
        <f>F33*H33</f>
        <v>-1076.892152209721</v>
      </c>
      <c r="J33" s="490"/>
      <c r="K33" s="490"/>
      <c r="L33" s="490"/>
      <c r="M33" s="490"/>
      <c r="N33" s="490"/>
      <c r="O33" s="490"/>
      <c r="P33" s="490"/>
      <c r="Q33" s="490"/>
      <c r="R33" s="490"/>
      <c r="S33" s="490"/>
    </row>
    <row r="34" spans="1:20" x14ac:dyDescent="0.2">
      <c r="E34" s="496"/>
      <c r="F34" s="330"/>
      <c r="G34" s="529"/>
      <c r="H34" s="496"/>
      <c r="I34" s="496"/>
    </row>
    <row r="35" spans="1:20" ht="15" customHeight="1" x14ac:dyDescent="0.2">
      <c r="C35" s="1346" t="s">
        <v>765</v>
      </c>
      <c r="D35" s="1346"/>
      <c r="E35" s="1346"/>
      <c r="F35" s="1346"/>
      <c r="G35" s="1353"/>
      <c r="H35" s="1353"/>
      <c r="I35" s="496"/>
    </row>
    <row r="36" spans="1:20" ht="13.5" thickBot="1" x14ac:dyDescent="0.25">
      <c r="B36" s="527"/>
      <c r="C36" s="1322" t="s">
        <v>479</v>
      </c>
      <c r="D36" s="1323"/>
      <c r="E36" s="1323"/>
      <c r="F36" s="1324"/>
      <c r="G36" s="1322" t="s">
        <v>335</v>
      </c>
      <c r="H36" s="1323"/>
      <c r="I36" s="1323"/>
      <c r="J36" s="1324"/>
    </row>
    <row r="37" spans="1:20" ht="15.75" x14ac:dyDescent="0.2">
      <c r="A37" s="1347" t="s">
        <v>148</v>
      </c>
      <c r="B37" s="1348"/>
      <c r="C37" s="513">
        <f>A14</f>
        <v>2016</v>
      </c>
      <c r="D37" s="343">
        <f>A15</f>
        <v>2017</v>
      </c>
      <c r="E37" s="343">
        <f>A16</f>
        <v>2018</v>
      </c>
      <c r="F37" s="350">
        <f>A17</f>
        <v>2019</v>
      </c>
      <c r="G37" s="753">
        <f>A14</f>
        <v>2016</v>
      </c>
      <c r="H37" s="753">
        <f>A15</f>
        <v>2017</v>
      </c>
      <c r="I37" s="753">
        <f>A16</f>
        <v>2018</v>
      </c>
      <c r="J37" s="753">
        <f>A17</f>
        <v>2019</v>
      </c>
    </row>
    <row r="38" spans="1:20" x14ac:dyDescent="0.2">
      <c r="A38" s="1349" t="str">
        <f>A22</f>
        <v>DOCTOR</v>
      </c>
      <c r="B38" s="1350"/>
      <c r="C38" s="511">
        <f>SUMIF($G$49:$G$78,Listados!K1,$K$49:$K$78)</f>
        <v>20</v>
      </c>
      <c r="D38" s="536">
        <f>SUMIF($G$49:$G$78,Listados!K1,$M$49:$M$78)</f>
        <v>1510</v>
      </c>
      <c r="E38" s="543">
        <f>SUMIF($G$49:$G$78,Listados!$K1,$O$49:$O$78)</f>
        <v>60</v>
      </c>
      <c r="F38" s="512">
        <f>SUMIF($G$49:$G$78,Listados!$K1,$Q$49:$Q$78)</f>
        <v>80</v>
      </c>
      <c r="G38" s="502">
        <f>SUMIF($G$49:$G$78,Listados!$K1,$L$49:$L$78)</f>
        <v>269.22303805243024</v>
      </c>
      <c r="H38" s="754">
        <f>SUMIF($G$49:$G$78,Listados!$K1,$N$49:$N$78)</f>
        <v>20326.339372958486</v>
      </c>
      <c r="I38" s="502">
        <f>SUMIF($G$49:$G$78,Listados!$K1,$P$49:$P$78)</f>
        <v>807.66911415729078</v>
      </c>
      <c r="J38" s="754">
        <f>SUMIF($G$49:$G$78,Listados!$K1,$R$49:$R$78)</f>
        <v>1076.892152209721</v>
      </c>
    </row>
    <row r="39" spans="1:20" ht="12.75" customHeight="1" x14ac:dyDescent="0.2">
      <c r="A39" s="1351" t="str">
        <f>A23</f>
        <v>LICENCIADO / INGENIERO</v>
      </c>
      <c r="B39" s="1352"/>
      <c r="C39" s="499">
        <f>SUMIF($G$49:$G$78,Listados!K2,$K$49:$K$78)</f>
        <v>0</v>
      </c>
      <c r="D39" s="537">
        <f>SUMIF($G$49:$G$78,Listados!K2,$M$49:$M$78)</f>
        <v>0</v>
      </c>
      <c r="E39" s="544">
        <f>SUMIF($G$49:$G$78,Listados!K2,$O$49:$O$78)</f>
        <v>0</v>
      </c>
      <c r="F39" s="508">
        <f>SUMIF($G$49:$G$78,Listados!$K2,$Q$49:$Q$78)</f>
        <v>0</v>
      </c>
      <c r="G39" s="503">
        <f>SUMIF($G$49:$G$78,Listados!$K2,$L$49:$L$78)</f>
        <v>0</v>
      </c>
      <c r="H39" s="755">
        <f>SUMIF($G$49:$G$78,Listados!$K2,$N$49:$N$78)</f>
        <v>0</v>
      </c>
      <c r="I39" s="503">
        <f>SUMIF($G$49:$G$78,Listados!$K2,$P$49:$P$78)</f>
        <v>0</v>
      </c>
      <c r="J39" s="755">
        <f>SUMIF($G$49:$G$78,Listados!$K2,$R$49:$R$78)</f>
        <v>0</v>
      </c>
    </row>
    <row r="40" spans="1:20" ht="12.75" customHeight="1" x14ac:dyDescent="0.2">
      <c r="A40" s="1351" t="str">
        <f>A24</f>
        <v>DIPLOMADO/ INGENIERO TÉCNICO</v>
      </c>
      <c r="B40" s="1352"/>
      <c r="C40" s="500">
        <f>SUMIF($G$49:$G$78,Listados!K3,$K$49:$K$78)</f>
        <v>0</v>
      </c>
      <c r="D40" s="538">
        <f>SUMIF($G$49:$G$78,Listados!K3,$M$49:$M$78)</f>
        <v>0</v>
      </c>
      <c r="E40" s="544">
        <f>SUMIF($G$49:$G$78,Listados!K3,$O$49:$O$78)</f>
        <v>0</v>
      </c>
      <c r="F40" s="509">
        <f>SUMIF($G$49:$G$78,Listados!$K3,$Q$49:$Q$78)</f>
        <v>0</v>
      </c>
      <c r="G40" s="503">
        <f>SUMIF($G$49:$G$78,Listados!$K3,$L$49:$L$78)</f>
        <v>0</v>
      </c>
      <c r="H40" s="756">
        <f>SUMIF($G$49:$G$78,Listados!$K3,$N$49:$N$78)</f>
        <v>0</v>
      </c>
      <c r="I40" s="503">
        <f>SUMIF($G$49:$G$78,Listados!$K3,$P$49:$P$78)</f>
        <v>0</v>
      </c>
      <c r="J40" s="756">
        <f>SUMIF($G$49:$G$78,Listados!$K3,$R$49:$R$78)</f>
        <v>0</v>
      </c>
    </row>
    <row r="41" spans="1:20" ht="12.75" customHeight="1" thickBot="1" x14ac:dyDescent="0.25">
      <c r="A41" s="1354" t="str">
        <f>A25</f>
        <v>ENSEÑANZAS MEDIAS</v>
      </c>
      <c r="B41" s="1355"/>
      <c r="C41" s="506">
        <f>SUMIF($G$49:$G$78,Listados!K4,$K$49:$K$78)</f>
        <v>0</v>
      </c>
      <c r="D41" s="539">
        <f>SUMIF($G$49:$G$78,Listados!K4,$M$49:$M$78)</f>
        <v>0</v>
      </c>
      <c r="E41" s="545">
        <f>SUMIF($G$49:$G$78,Listados!K4,$O$49:$O$78)</f>
        <v>0</v>
      </c>
      <c r="F41" s="510">
        <f>SUMIF($G$49:$G$78,Listados!$K4,$Q$49:$Q$78)</f>
        <v>0</v>
      </c>
      <c r="G41" s="501">
        <f>SUMIF($G$49:$G$78,Listados!$K4,$L$49:$L$78)</f>
        <v>0</v>
      </c>
      <c r="H41" s="507">
        <f>SUMIF($G$49:$G$78,Listados!$K4,$N$49:$N$78)</f>
        <v>0</v>
      </c>
      <c r="I41" s="501">
        <f>SUMIF($G$49:$G$78,Listados!$K4,$P$49:$P$78)</f>
        <v>0</v>
      </c>
      <c r="J41" s="507">
        <f>SUMIF($G$49:$G$78,Listados!$K4,$R$49:$R$78)</f>
        <v>0</v>
      </c>
    </row>
    <row r="42" spans="1:20" ht="12.75" customHeight="1" x14ac:dyDescent="0.2">
      <c r="A42" s="764"/>
      <c r="B42" s="764"/>
      <c r="C42" s="763"/>
      <c r="D42" s="538"/>
      <c r="E42" s="538"/>
      <c r="F42" s="538"/>
      <c r="G42" s="490"/>
      <c r="H42" s="490"/>
      <c r="I42" s="490"/>
      <c r="J42" s="490"/>
    </row>
    <row r="43" spans="1:20" ht="12.75" customHeight="1" x14ac:dyDescent="0.2">
      <c r="A43" s="538"/>
      <c r="B43" s="538"/>
      <c r="C43" s="763"/>
      <c r="D43" s="538"/>
      <c r="E43" s="538"/>
      <c r="F43" s="538"/>
      <c r="G43" s="490"/>
      <c r="H43" s="490"/>
      <c r="I43" s="490"/>
      <c r="J43" s="490"/>
    </row>
    <row r="44" spans="1:20" ht="12.75" customHeight="1" x14ac:dyDescent="0.2">
      <c r="A44" s="538"/>
      <c r="B44" s="538"/>
      <c r="C44" s="763"/>
      <c r="D44" s="538"/>
      <c r="E44" s="538"/>
      <c r="F44" s="538"/>
      <c r="G44" s="490"/>
      <c r="H44" s="490"/>
      <c r="I44" s="490"/>
      <c r="J44" s="490"/>
    </row>
    <row r="45" spans="1:20" ht="13.5" customHeight="1" thickBot="1" x14ac:dyDescent="0.25">
      <c r="A45" s="662"/>
      <c r="B45" s="662"/>
      <c r="C45" s="660"/>
      <c r="D45" s="660"/>
      <c r="E45" s="660"/>
      <c r="F45" s="660"/>
      <c r="G45" s="660"/>
      <c r="H45" s="660"/>
      <c r="I45" s="660"/>
      <c r="J45" s="660"/>
      <c r="K45" s="660"/>
      <c r="L45" s="660"/>
      <c r="M45" s="660"/>
      <c r="N45" s="660"/>
      <c r="O45" s="660"/>
      <c r="P45" s="660"/>
      <c r="Q45" s="660"/>
      <c r="R45" s="660"/>
      <c r="S45" s="660"/>
      <c r="T45" s="660"/>
    </row>
    <row r="46" spans="1:20" ht="35.25" customHeight="1" thickTop="1" x14ac:dyDescent="0.2">
      <c r="A46" s="1327" t="s">
        <v>151</v>
      </c>
      <c r="B46" s="1328"/>
      <c r="C46" s="1328"/>
      <c r="D46" s="1328"/>
      <c r="E46" s="1328"/>
      <c r="F46" s="1328"/>
      <c r="G46" s="1328"/>
      <c r="H46" s="1329"/>
      <c r="I46" s="1333" t="s">
        <v>152</v>
      </c>
      <c r="J46" s="1334"/>
      <c r="K46" s="1334"/>
      <c r="L46" s="1334"/>
      <c r="M46" s="1334"/>
      <c r="N46" s="1334"/>
      <c r="O46" s="1334"/>
      <c r="P46" s="1334"/>
      <c r="Q46" s="1334"/>
      <c r="R46" s="1334"/>
      <c r="S46" s="1334"/>
      <c r="T46" s="1335"/>
    </row>
    <row r="47" spans="1:20" ht="24" customHeight="1" thickBot="1" x14ac:dyDescent="0.25">
      <c r="A47" s="1330"/>
      <c r="B47" s="1331"/>
      <c r="C47" s="1331"/>
      <c r="D47" s="1331"/>
      <c r="E47" s="1331"/>
      <c r="F47" s="1331"/>
      <c r="G47" s="1331"/>
      <c r="H47" s="1332"/>
      <c r="J47" s="652"/>
      <c r="K47" s="1325">
        <f>A14</f>
        <v>2016</v>
      </c>
      <c r="L47" s="1326"/>
      <c r="M47" s="1325">
        <f>K47+1</f>
        <v>2017</v>
      </c>
      <c r="N47" s="1326"/>
      <c r="O47" s="1325">
        <f>M47+1</f>
        <v>2018</v>
      </c>
      <c r="P47" s="1326"/>
      <c r="Q47" s="1325">
        <f>O47+1</f>
        <v>2019</v>
      </c>
      <c r="R47" s="1326"/>
      <c r="T47" s="661"/>
    </row>
    <row r="48" spans="1:20" ht="26.25" thickBot="1" x14ac:dyDescent="0.25">
      <c r="A48" s="535" t="s">
        <v>332</v>
      </c>
      <c r="B48" s="1339" t="s">
        <v>226</v>
      </c>
      <c r="C48" s="1339"/>
      <c r="D48" s="534" t="s">
        <v>383</v>
      </c>
      <c r="E48" s="534" t="s">
        <v>331</v>
      </c>
      <c r="F48" s="534" t="s">
        <v>468</v>
      </c>
      <c r="G48" s="534" t="s">
        <v>469</v>
      </c>
      <c r="H48" s="534" t="s">
        <v>470</v>
      </c>
      <c r="I48" s="534" t="s">
        <v>471</v>
      </c>
      <c r="J48" s="653" t="s">
        <v>605</v>
      </c>
      <c r="K48" s="658" t="s">
        <v>149</v>
      </c>
      <c r="L48" s="659" t="s">
        <v>150</v>
      </c>
      <c r="M48" s="658" t="s">
        <v>149</v>
      </c>
      <c r="N48" s="659" t="s">
        <v>150</v>
      </c>
      <c r="O48" s="658" t="s">
        <v>149</v>
      </c>
      <c r="P48" s="659" t="s">
        <v>150</v>
      </c>
      <c r="Q48" s="658" t="s">
        <v>149</v>
      </c>
      <c r="R48" s="659" t="s">
        <v>150</v>
      </c>
      <c r="S48" s="534" t="s">
        <v>327</v>
      </c>
      <c r="T48" s="534" t="s">
        <v>606</v>
      </c>
    </row>
    <row r="49" spans="1:20" ht="18" x14ac:dyDescent="0.2">
      <c r="A49" s="634">
        <v>1</v>
      </c>
      <c r="B49" s="1362">
        <f>'TRABAJADOR 1'!$A$3</f>
        <v>0</v>
      </c>
      <c r="C49" s="1363"/>
      <c r="D49" s="618" t="str">
        <f>'TRABAJADOR 1'!$D$6</f>
        <v>CONTRATO</v>
      </c>
      <c r="E49" s="619" t="str">
        <f>'TRABAJADOR 1'!$E$14</f>
        <v>Externo</v>
      </c>
      <c r="F49" s="620">
        <f>'TRABAJADOR 1'!$C$3</f>
        <v>0</v>
      </c>
      <c r="G49" s="618" t="str">
        <f>'TRABAJADOR 1'!$D$3</f>
        <v>DOCTOR</v>
      </c>
      <c r="H49" s="638">
        <f>'TRABAJADOR 1'!$E$3</f>
        <v>0</v>
      </c>
      <c r="I49" s="644">
        <f>IF(B49=0,0,'TRABAJADOR 1'!$F$3)</f>
        <v>0</v>
      </c>
      <c r="J49" s="654">
        <f>'TRABAJADOR 1'!$E$11</f>
        <v>13.461151902621513</v>
      </c>
      <c r="K49" s="648">
        <f>'TRABAJADOR 1'!$H$59</f>
        <v>10</v>
      </c>
      <c r="L49" s="654">
        <f>'TRABAJADOR 1'!$A$38</f>
        <v>134.61151902621512</v>
      </c>
      <c r="M49" s="648">
        <f>'TRABAJADOR 1'!$H$85</f>
        <v>20</v>
      </c>
      <c r="N49" s="654">
        <f>'TRABAJADOR 1'!$A$64</f>
        <v>269.22303805243024</v>
      </c>
      <c r="O49" s="648">
        <f>'TRABAJADOR 1'!$H$111</f>
        <v>30</v>
      </c>
      <c r="P49" s="654">
        <f>'TRABAJADOR 1'!$A$90</f>
        <v>403.83455707864539</v>
      </c>
      <c r="Q49" s="648">
        <f>'TRABAJADOR 1'!$H$137</f>
        <v>40</v>
      </c>
      <c r="R49" s="654">
        <f>'TRABAJADOR 1'!$A$116</f>
        <v>538.44607610486048</v>
      </c>
      <c r="S49" s="648">
        <f>'TRABAJADOR 1'!$D$8</f>
        <v>2944.027397260274</v>
      </c>
      <c r="T49" s="533">
        <f>'TRABAJADOR 1'!$E$12</f>
        <v>39630</v>
      </c>
    </row>
    <row r="50" spans="1:20" ht="18" x14ac:dyDescent="0.2">
      <c r="A50" s="635">
        <v>2</v>
      </c>
      <c r="B50" s="1357">
        <f>'TRABAJADOR 2'!$A$3</f>
        <v>0</v>
      </c>
      <c r="C50" s="1358"/>
      <c r="D50" s="615">
        <f>'TRABAJADOR 2'!$D$6</f>
        <v>0</v>
      </c>
      <c r="E50" s="616" t="str">
        <f>'TRABAJADOR 2'!$E$14</f>
        <v>Externo</v>
      </c>
      <c r="F50" s="617">
        <f>'TRABAJADOR 2'!$C$3</f>
        <v>0</v>
      </c>
      <c r="G50" s="615" t="str">
        <f>'TRABAJADOR 2'!$D$3</f>
        <v>DOCTOR</v>
      </c>
      <c r="H50" s="639">
        <f>'TRABAJADOR 2'!$E$3</f>
        <v>0</v>
      </c>
      <c r="I50" s="645">
        <f>IF(B50=0,0,'TRABAJADOR 2'!$F$3)</f>
        <v>0</v>
      </c>
      <c r="J50" s="655">
        <f>'TRABAJADOR 2'!$E$11</f>
        <v>13.461151902621513</v>
      </c>
      <c r="K50" s="649">
        <f>'TRABAJADOR 2'!$H$59</f>
        <v>10</v>
      </c>
      <c r="L50" s="655">
        <f>'TRABAJADOR 2'!$A$38</f>
        <v>134.61151902621512</v>
      </c>
      <c r="M50" s="649">
        <f>'TRABAJADOR 2'!$H$85</f>
        <v>20</v>
      </c>
      <c r="N50" s="655">
        <f>'TRABAJADOR 2'!$A$64</f>
        <v>269.22303805243024</v>
      </c>
      <c r="O50" s="649">
        <f>'TRABAJADOR 2'!$H$111</f>
        <v>30</v>
      </c>
      <c r="P50" s="655">
        <f>'TRABAJADOR 2'!$A$90</f>
        <v>403.83455707864539</v>
      </c>
      <c r="Q50" s="649">
        <f>'TRABAJADOR 2'!$H$137</f>
        <v>40</v>
      </c>
      <c r="R50" s="655">
        <f>'TRABAJADOR 2'!$A$116</f>
        <v>538.44607610486048</v>
      </c>
      <c r="S50" s="649">
        <f>'TRABAJADOR 2'!$D$8</f>
        <v>2944.027397260274</v>
      </c>
      <c r="T50" s="533">
        <f>'TRABAJADOR 2'!$E$12</f>
        <v>39630</v>
      </c>
    </row>
    <row r="51" spans="1:20" ht="18" x14ac:dyDescent="0.2">
      <c r="A51" s="635">
        <v>3</v>
      </c>
      <c r="B51" s="1336">
        <f>'TRABAJADOR 3'!$A$3</f>
        <v>0</v>
      </c>
      <c r="C51" s="1338"/>
      <c r="D51" s="621">
        <f>'TRABAJADOR 3'!$D$6</f>
        <v>0</v>
      </c>
      <c r="E51" s="622" t="str">
        <f>'TRABAJADOR 3'!$E$14</f>
        <v>Externo</v>
      </c>
      <c r="F51" s="623">
        <f>'TRABAJADOR 3'!$C$3</f>
        <v>0</v>
      </c>
      <c r="G51" s="624" t="str">
        <f>'TRABAJADOR 3'!$D$3</f>
        <v>DOCTOR</v>
      </c>
      <c r="H51" s="640">
        <f>'TRABAJADOR 3'!$E$3</f>
        <v>0</v>
      </c>
      <c r="I51" s="624">
        <f>IF(B51=0,0,'TRABAJADOR 3'!$F$3)</f>
        <v>0</v>
      </c>
      <c r="J51" s="655">
        <f>'TRABAJADOR 3'!$E$11</f>
        <v>13.461151902621513</v>
      </c>
      <c r="K51" s="649">
        <f>'TRABAJADOR 3'!$H$59</f>
        <v>0</v>
      </c>
      <c r="L51" s="655">
        <f>'TRABAJADOR 3'!$A$38</f>
        <v>0</v>
      </c>
      <c r="M51" s="649">
        <f>'TRABAJADOR 3'!$H$85</f>
        <v>0</v>
      </c>
      <c r="N51" s="655">
        <f>'TRABAJADOR 3'!$A$64</f>
        <v>0</v>
      </c>
      <c r="O51" s="649">
        <f>'TRABAJADOR 3'!$H$111</f>
        <v>0</v>
      </c>
      <c r="P51" s="655">
        <f>'TRABAJADOR 3'!$A$90</f>
        <v>0</v>
      </c>
      <c r="Q51" s="649">
        <f>'TRABAJADOR 3'!$H$137</f>
        <v>0</v>
      </c>
      <c r="R51" s="655">
        <f>'TRABAJADOR 3'!$A$116</f>
        <v>0</v>
      </c>
      <c r="S51" s="649">
        <f>'TRABAJADOR 3'!$D$8</f>
        <v>2944.027397260274</v>
      </c>
      <c r="T51" s="533">
        <f>'TRABAJADOR 3'!$E$12</f>
        <v>39630</v>
      </c>
    </row>
    <row r="52" spans="1:20" ht="18" x14ac:dyDescent="0.2">
      <c r="A52" s="635">
        <v>4</v>
      </c>
      <c r="B52" s="1336">
        <f>'TRABAJADOR 4'!$A$3</f>
        <v>0</v>
      </c>
      <c r="C52" s="1338"/>
      <c r="D52" s="621">
        <f>'TRABAJADOR 4'!$D$6</f>
        <v>0</v>
      </c>
      <c r="E52" s="622" t="str">
        <f>'TRABAJADOR 4'!$E$14</f>
        <v>Externo</v>
      </c>
      <c r="F52" s="623">
        <f>'TRABAJADOR 4'!$C$3</f>
        <v>0</v>
      </c>
      <c r="G52" s="625" t="str">
        <f>'TRABAJADOR 4'!$D$3</f>
        <v>DOCTOR</v>
      </c>
      <c r="H52" s="641">
        <f>'TRABAJADOR 4'!$E$3</f>
        <v>0</v>
      </c>
      <c r="I52" s="615">
        <f>IF(B52=0,0,'TRABAJADOR 4'!$F$3)</f>
        <v>0</v>
      </c>
      <c r="J52" s="655">
        <f>'TRABAJADOR 4'!$E$11</f>
        <v>13.461151902621513</v>
      </c>
      <c r="K52" s="649">
        <f>'TRABAJADOR 4'!$H$59</f>
        <v>0</v>
      </c>
      <c r="L52" s="655">
        <f>'TRABAJADOR 4'!$A$38</f>
        <v>0</v>
      </c>
      <c r="M52" s="649">
        <f>'TRABAJADOR 4'!$H$85</f>
        <v>0</v>
      </c>
      <c r="N52" s="655">
        <f>'TRABAJADOR 4'!$A$64</f>
        <v>0</v>
      </c>
      <c r="O52" s="650">
        <f>'TRABAJADOR 4'!$H$111</f>
        <v>0</v>
      </c>
      <c r="P52" s="655">
        <f>'TRABAJADOR 4'!$A$90</f>
        <v>0</v>
      </c>
      <c r="Q52" s="649">
        <f>'TRABAJADOR 4'!$H$137</f>
        <v>0</v>
      </c>
      <c r="R52" s="655">
        <f>'TRABAJADOR 4'!$A$116</f>
        <v>0</v>
      </c>
      <c r="S52" s="649">
        <f>'TRABAJADOR 4'!$D$8</f>
        <v>2944.027397260274</v>
      </c>
      <c r="T52" s="533">
        <f>'TRABAJADOR 4'!$E$12</f>
        <v>39630</v>
      </c>
    </row>
    <row r="53" spans="1:20" ht="18" x14ac:dyDescent="0.2">
      <c r="A53" s="635">
        <v>5</v>
      </c>
      <c r="B53" s="1336">
        <f>'TRABAJADOR 5'!$A$3</f>
        <v>0</v>
      </c>
      <c r="C53" s="1338"/>
      <c r="D53" s="621">
        <f>'TRABAJADOR 5'!$D$6</f>
        <v>0</v>
      </c>
      <c r="E53" s="622" t="str">
        <f>'TRABAJADOR 5'!$E$14</f>
        <v>Externo</v>
      </c>
      <c r="F53" s="623">
        <f>'TRABAJADOR 5'!$C$3</f>
        <v>0</v>
      </c>
      <c r="G53" s="625" t="str">
        <f>'TRABAJADOR 5'!$D$3</f>
        <v>DOCTOR</v>
      </c>
      <c r="H53" s="639">
        <f>'TRABAJADOR 5'!$E$3</f>
        <v>0</v>
      </c>
      <c r="I53" s="646">
        <f>IF(B53=0,0,'TRABAJADOR 5'!$F$3)</f>
        <v>0</v>
      </c>
      <c r="J53" s="655">
        <f>'TRABAJADOR 5'!$E$11</f>
        <v>13.461151902621513</v>
      </c>
      <c r="K53" s="650">
        <f>'TRABAJADOR 5'!$H$59</f>
        <v>0</v>
      </c>
      <c r="L53" s="656">
        <f>'TRABAJADOR 5'!$A$38</f>
        <v>0</v>
      </c>
      <c r="M53" s="650">
        <f>'TRABAJADOR 5'!$H$85</f>
        <v>1470</v>
      </c>
      <c r="N53" s="655">
        <f>'TRABAJADOR 5'!$A$64</f>
        <v>19787.893296853625</v>
      </c>
      <c r="O53" s="649">
        <f>'TRABAJADOR 5'!$H$111</f>
        <v>0</v>
      </c>
      <c r="P53" s="655">
        <f>'TRABAJADOR 5'!$A$90</f>
        <v>0</v>
      </c>
      <c r="Q53" s="649">
        <f>'TRABAJADOR 5'!$H$137</f>
        <v>0</v>
      </c>
      <c r="R53" s="655">
        <f>'TRABAJADOR 5'!$A$116</f>
        <v>0</v>
      </c>
      <c r="S53" s="649">
        <f>'TRABAJADOR 5'!$D$8</f>
        <v>2944.027397260274</v>
      </c>
      <c r="T53" s="533">
        <f>'TRABAJADOR 5'!$E$12</f>
        <v>39630</v>
      </c>
    </row>
    <row r="54" spans="1:20" ht="18" x14ac:dyDescent="0.2">
      <c r="A54" s="635">
        <v>6</v>
      </c>
      <c r="B54" s="1336">
        <f>'TRABAJADOR 6'!$A$3</f>
        <v>0</v>
      </c>
      <c r="C54" s="1338"/>
      <c r="D54" s="621">
        <f>'TRABAJADOR 6'!$D$6</f>
        <v>0</v>
      </c>
      <c r="E54" s="622" t="str">
        <f>'TRABAJADOR 6'!$E$14</f>
        <v>Externo</v>
      </c>
      <c r="F54" s="623">
        <f>'TRABAJADOR 6'!$C$3</f>
        <v>0</v>
      </c>
      <c r="G54" s="625" t="str">
        <f>'TRABAJADOR 6'!$D$3</f>
        <v>DOCTOR</v>
      </c>
      <c r="H54" s="642">
        <f>'TRABAJADOR 6'!$E$3</f>
        <v>0</v>
      </c>
      <c r="I54" s="646">
        <f>IF(B54=0,0,'TRABAJADOR 6'!$F$3)</f>
        <v>0</v>
      </c>
      <c r="J54" s="655">
        <f>'TRABAJADOR 6'!$E$11</f>
        <v>13.461151902621513</v>
      </c>
      <c r="K54" s="649">
        <f>'TRABAJADOR 6'!$H$59</f>
        <v>0</v>
      </c>
      <c r="L54" s="655">
        <f>'TRABAJADOR 6'!$A$38</f>
        <v>0</v>
      </c>
      <c r="M54" s="649">
        <f>'TRABAJADOR 6'!$H$85</f>
        <v>0</v>
      </c>
      <c r="N54" s="655">
        <f>'TRABAJADOR 6'!$A$64</f>
        <v>0</v>
      </c>
      <c r="O54" s="649">
        <f>'TRABAJADOR 6'!$H$111</f>
        <v>0</v>
      </c>
      <c r="P54" s="655">
        <f>'TRABAJADOR 6'!$A$90</f>
        <v>0</v>
      </c>
      <c r="Q54" s="649">
        <f>'TRABAJADOR 6'!$H$137</f>
        <v>0</v>
      </c>
      <c r="R54" s="655">
        <f>'TRABAJADOR 6'!$A$116</f>
        <v>0</v>
      </c>
      <c r="S54" s="649">
        <f>'TRABAJADOR 6'!$D$8</f>
        <v>2944.027397260274</v>
      </c>
      <c r="T54" s="533">
        <f>'TRABAJADOR 6'!$E$12</f>
        <v>39630</v>
      </c>
    </row>
    <row r="55" spans="1:20" ht="18" x14ac:dyDescent="0.2">
      <c r="A55" s="635">
        <v>7</v>
      </c>
      <c r="B55" s="1336">
        <f>'TRABAJADOR 7'!$A$3</f>
        <v>0</v>
      </c>
      <c r="C55" s="1337"/>
      <c r="D55" s="624">
        <f>'TRABAJADOR 7'!$D$6</f>
        <v>0</v>
      </c>
      <c r="E55" s="622" t="str">
        <f>'TRABAJADOR 7'!$E$14</f>
        <v>Externo</v>
      </c>
      <c r="F55" s="623">
        <f>'TRABAJADOR 7'!$C$3</f>
        <v>0</v>
      </c>
      <c r="G55" s="624" t="str">
        <f>'TRABAJADOR 7'!$D$3</f>
        <v>DOCTOR</v>
      </c>
      <c r="H55" s="639">
        <f>'TRABAJADOR 7'!$E$3</f>
        <v>0</v>
      </c>
      <c r="I55" s="646">
        <f>IF(B55=0,0,'TRABAJADOR 7'!$F$3)</f>
        <v>0</v>
      </c>
      <c r="J55" s="655">
        <f>'TRABAJADOR 7'!$E$11</f>
        <v>13.461151902621513</v>
      </c>
      <c r="K55" s="649">
        <f>'TRABAJADOR 7'!$H$59</f>
        <v>0</v>
      </c>
      <c r="L55" s="655">
        <f>'TRABAJADOR 7'!$A$38</f>
        <v>0</v>
      </c>
      <c r="M55" s="649">
        <f>'TRABAJADOR 7'!$H$85</f>
        <v>0</v>
      </c>
      <c r="N55" s="655">
        <f>'TRABAJADOR 7'!$A$64</f>
        <v>0</v>
      </c>
      <c r="O55" s="649">
        <f>'TRABAJADOR 7'!$H$111</f>
        <v>0</v>
      </c>
      <c r="P55" s="655">
        <f>'TRABAJADOR 7'!$A$90</f>
        <v>0</v>
      </c>
      <c r="Q55" s="649">
        <f>'TRABAJADOR 7'!$H$137</f>
        <v>0</v>
      </c>
      <c r="R55" s="655">
        <f>'TRABAJADOR 7'!$A$116</f>
        <v>0</v>
      </c>
      <c r="S55" s="649">
        <f>'TRABAJADOR 7'!$D$8</f>
        <v>2944.027397260274</v>
      </c>
      <c r="T55" s="533">
        <f>'TRABAJADOR 7'!$E$12</f>
        <v>39630</v>
      </c>
    </row>
    <row r="56" spans="1:20" ht="18" x14ac:dyDescent="0.2">
      <c r="A56" s="635">
        <v>8</v>
      </c>
      <c r="B56" s="1336">
        <f>'TRABAJADOR 8'!$A$3</f>
        <v>0</v>
      </c>
      <c r="C56" s="1338"/>
      <c r="D56" s="621">
        <f>'TRABAJADOR 8'!$D$6</f>
        <v>0</v>
      </c>
      <c r="E56" s="622" t="str">
        <f>'TRABAJADOR 8'!$E$14</f>
        <v>Externo</v>
      </c>
      <c r="F56" s="623">
        <f>'TRABAJADOR 8'!$C$3</f>
        <v>0</v>
      </c>
      <c r="G56" s="625" t="str">
        <f>'TRABAJADOR 8'!$D$3</f>
        <v>DOCTOR</v>
      </c>
      <c r="H56" s="639">
        <f>'TRABAJADOR 8'!$E$3</f>
        <v>0</v>
      </c>
      <c r="I56" s="646">
        <f>IF(B56=0,0,'TRABAJADOR 8'!$F$3)</f>
        <v>0</v>
      </c>
      <c r="J56" s="656">
        <f>'TRABAJADOR 8'!$E$11</f>
        <v>13.461151902621513</v>
      </c>
      <c r="K56" s="649">
        <f>'TRABAJADOR 8'!$H$59</f>
        <v>0</v>
      </c>
      <c r="L56" s="655">
        <f>'TRABAJADOR 8'!$A$38</f>
        <v>0</v>
      </c>
      <c r="M56" s="649">
        <f>'TRABAJADOR 8'!$H$85</f>
        <v>0</v>
      </c>
      <c r="N56" s="655">
        <f>'TRABAJADOR 8'!$A$64</f>
        <v>0</v>
      </c>
      <c r="O56" s="649">
        <f>'TRABAJADOR 8'!$H$111</f>
        <v>0</v>
      </c>
      <c r="P56" s="655">
        <f>'TRABAJADOR 8'!$A$90</f>
        <v>0</v>
      </c>
      <c r="Q56" s="650">
        <f>'TRABAJADOR 8'!$H$137</f>
        <v>0</v>
      </c>
      <c r="R56" s="655">
        <f>'TRABAJADOR 8'!$A$116</f>
        <v>0</v>
      </c>
      <c r="S56" s="649">
        <f>'TRABAJADOR 8'!$D$8</f>
        <v>2944.027397260274</v>
      </c>
      <c r="T56" s="533">
        <f>'TRABAJADOR 8'!$E$12</f>
        <v>39630</v>
      </c>
    </row>
    <row r="57" spans="1:20" ht="18" x14ac:dyDescent="0.2">
      <c r="A57" s="635">
        <v>9</v>
      </c>
      <c r="B57" s="1336">
        <f>'TRABAJADOR 9'!$A$3</f>
        <v>0</v>
      </c>
      <c r="C57" s="1337"/>
      <c r="D57" s="624">
        <f>'TRABAJADOR 9'!$D$6</f>
        <v>0</v>
      </c>
      <c r="E57" s="622" t="str">
        <f>'TRABAJADOR 9'!$E$14</f>
        <v>Externo</v>
      </c>
      <c r="F57" s="623">
        <f>'TRABAJADOR 9'!$C$3</f>
        <v>0</v>
      </c>
      <c r="G57" s="624" t="str">
        <f>'TRABAJADOR 9'!$D$3</f>
        <v>DOCTOR</v>
      </c>
      <c r="H57" s="639">
        <f>'TRABAJADOR 9'!$E$3</f>
        <v>0</v>
      </c>
      <c r="I57" s="646">
        <f>IF(B57=0,0,'TRABAJADOR 9'!$F$3)</f>
        <v>0</v>
      </c>
      <c r="J57" s="655">
        <f>'TRABAJADOR 9'!$E$11</f>
        <v>13.461151902621513</v>
      </c>
      <c r="K57" s="649">
        <f>'TRABAJADOR 9'!$H$59</f>
        <v>0</v>
      </c>
      <c r="L57" s="655">
        <f>'TRABAJADOR 9'!$A$38</f>
        <v>0</v>
      </c>
      <c r="M57" s="649">
        <f>'TRABAJADOR 9'!$H$85</f>
        <v>0</v>
      </c>
      <c r="N57" s="655">
        <f>'TRABAJADOR 9'!$A$64</f>
        <v>0</v>
      </c>
      <c r="O57" s="649">
        <f>'TRABAJADOR 9'!$H$111</f>
        <v>0</v>
      </c>
      <c r="P57" s="655">
        <f>'TRABAJADOR 9'!$A$90</f>
        <v>0</v>
      </c>
      <c r="Q57" s="649">
        <f>'TRABAJADOR 9'!$H$137</f>
        <v>0</v>
      </c>
      <c r="R57" s="655">
        <f>'TRABAJADOR 9'!$A$116</f>
        <v>0</v>
      </c>
      <c r="S57" s="650">
        <f>'TRABAJADOR 9'!$D$8</f>
        <v>2944.027397260274</v>
      </c>
      <c r="T57" s="533">
        <f>'TRABAJADOR 9'!$E$12</f>
        <v>39630</v>
      </c>
    </row>
    <row r="58" spans="1:20" ht="18" x14ac:dyDescent="0.2">
      <c r="A58" s="635">
        <v>10</v>
      </c>
      <c r="B58" s="1336">
        <f>'TRABAJADOR 10'!$A$3</f>
        <v>0</v>
      </c>
      <c r="C58" s="1337"/>
      <c r="D58" s="624">
        <f>'TRABAJADOR 10'!$D$6</f>
        <v>0</v>
      </c>
      <c r="E58" s="622" t="str">
        <f>'TRABAJADOR 10'!$E$14</f>
        <v>Externo</v>
      </c>
      <c r="F58" s="623">
        <f>'TRABAJADOR 10'!$C$3</f>
        <v>0</v>
      </c>
      <c r="G58" s="624" t="str">
        <f>'TRABAJADOR 10'!$D$3</f>
        <v>DOCTOR</v>
      </c>
      <c r="H58" s="639">
        <f>'TRABAJADOR 10'!$E$3</f>
        <v>0</v>
      </c>
      <c r="I58" s="646">
        <f>IF(B58=0,0,'TRABAJADOR 10'!$F$3)</f>
        <v>0</v>
      </c>
      <c r="J58" s="655">
        <f>'TRABAJADOR 10'!$E$11</f>
        <v>13.461151902621513</v>
      </c>
      <c r="K58" s="649">
        <f>'TRABAJADOR 10'!$H$59</f>
        <v>0</v>
      </c>
      <c r="L58" s="655">
        <f>'TRABAJADOR 10'!$A$38</f>
        <v>0</v>
      </c>
      <c r="M58" s="649">
        <f>'TRABAJADOR 10'!$H$85</f>
        <v>0</v>
      </c>
      <c r="N58" s="655">
        <f>'TRABAJADOR 10'!$A$64</f>
        <v>0</v>
      </c>
      <c r="O58" s="649">
        <f>'TRABAJADOR 10'!$H$111</f>
        <v>0</v>
      </c>
      <c r="P58" s="655">
        <f>'TRABAJADOR 10'!$A$90</f>
        <v>0</v>
      </c>
      <c r="Q58" s="649">
        <f>'TRABAJADOR 10'!$H$137</f>
        <v>0</v>
      </c>
      <c r="R58" s="655">
        <f>'TRABAJADOR 10'!$A$116</f>
        <v>0</v>
      </c>
      <c r="S58" s="649">
        <f>'TRABAJADOR 10'!$D$8</f>
        <v>2944.027397260274</v>
      </c>
      <c r="T58" s="533">
        <f>'TRABAJADOR 10'!$E$12</f>
        <v>39630</v>
      </c>
    </row>
    <row r="59" spans="1:20" ht="18" x14ac:dyDescent="0.2">
      <c r="A59" s="635">
        <v>11</v>
      </c>
      <c r="B59" s="1340" t="str">
        <f>'TRABAJADOR 11'!$A$3</f>
        <v>contratado 11</v>
      </c>
      <c r="C59" s="1341"/>
      <c r="D59" s="615">
        <f>'TRABAJADOR 11'!$D$6</f>
        <v>0</v>
      </c>
      <c r="E59" s="616" t="str">
        <f>'TRABAJADOR 11'!$E$14</f>
        <v>Externo</v>
      </c>
      <c r="F59" s="617">
        <f>'TRABAJADOR 11'!$C$3</f>
        <v>0</v>
      </c>
      <c r="G59" s="615" t="str">
        <f>'TRABAJADOR 11'!$D$3</f>
        <v>DOCTOR</v>
      </c>
      <c r="H59" s="639">
        <f>'TRABAJADOR 11'!$E$3</f>
        <v>0</v>
      </c>
      <c r="I59" s="646">
        <f>IF(B59=0,0,'TRABAJADOR 11'!$F$3)</f>
        <v>1470</v>
      </c>
      <c r="J59" s="655">
        <f>'TRABAJADOR 11'!$E$11</f>
        <v>13.461151902621513</v>
      </c>
      <c r="K59" s="649">
        <f>'TRABAJADOR 11'!$H$59</f>
        <v>0</v>
      </c>
      <c r="L59" s="655">
        <f>'TRABAJADOR 11'!$A$38</f>
        <v>0</v>
      </c>
      <c r="M59" s="649">
        <f>'TRABAJADOR 11'!$H$85</f>
        <v>0</v>
      </c>
      <c r="N59" s="655">
        <f>'TRABAJADOR 11'!$A$64</f>
        <v>0</v>
      </c>
      <c r="O59" s="649">
        <f>'TRABAJADOR 11'!$H$111</f>
        <v>0</v>
      </c>
      <c r="P59" s="655">
        <f>'TRABAJADOR 11'!$A$90</f>
        <v>0</v>
      </c>
      <c r="Q59" s="649">
        <f>'TRABAJADOR 11'!$H$137</f>
        <v>0</v>
      </c>
      <c r="R59" s="655">
        <f>'TRABAJADOR 11'!$A$116</f>
        <v>0</v>
      </c>
      <c r="S59" s="649">
        <f>'TRABAJADOR 11'!$D$8</f>
        <v>2944.027397260274</v>
      </c>
      <c r="T59" s="533">
        <f>'TRABAJADOR 11'!$E$12</f>
        <v>39630</v>
      </c>
    </row>
    <row r="60" spans="1:20" ht="18" x14ac:dyDescent="0.2">
      <c r="A60" s="635">
        <v>12</v>
      </c>
      <c r="B60" s="1336" t="str">
        <f>'TRABAJADOR 12'!$A$3</f>
        <v>contratado 11</v>
      </c>
      <c r="C60" s="1338"/>
      <c r="D60" s="621">
        <f>'TRABAJADOR 12'!$D$6</f>
        <v>0</v>
      </c>
      <c r="E60" s="622" t="str">
        <f>'TRABAJADOR 12'!$E$14</f>
        <v>Externo</v>
      </c>
      <c r="F60" s="623">
        <f>'TRABAJADOR 12'!$C$3</f>
        <v>0</v>
      </c>
      <c r="G60" s="625" t="str">
        <f>'TRABAJADOR 12'!$D$3</f>
        <v>DOCTOR</v>
      </c>
      <c r="H60" s="639">
        <f>'TRABAJADOR 12'!$E$3</f>
        <v>0</v>
      </c>
      <c r="I60" s="646">
        <f>IF(B60=0,0,'TRABAJADOR 12'!$F$3)</f>
        <v>1470</v>
      </c>
      <c r="J60" s="655">
        <f>'TRABAJADOR 12'!$E$11</f>
        <v>13.461151902621513</v>
      </c>
      <c r="K60" s="649">
        <f>'TRABAJADOR 12'!$H$59</f>
        <v>0</v>
      </c>
      <c r="L60" s="655">
        <f>'TRABAJADOR 12'!$A$38</f>
        <v>0</v>
      </c>
      <c r="M60" s="649">
        <f>'TRABAJADOR 12'!$H$85</f>
        <v>0</v>
      </c>
      <c r="N60" s="655">
        <f>'TRABAJADOR 12'!$A$64</f>
        <v>0</v>
      </c>
      <c r="O60" s="650">
        <f>'TRABAJADOR 12'!$H$111</f>
        <v>0</v>
      </c>
      <c r="P60" s="655">
        <f>'TRABAJADOR 12'!$A$90</f>
        <v>0</v>
      </c>
      <c r="Q60" s="649">
        <f>'TRABAJADOR 12'!$H$137</f>
        <v>0</v>
      </c>
      <c r="R60" s="655">
        <f>'TRABAJADOR 12'!$A$116</f>
        <v>0</v>
      </c>
      <c r="S60" s="649">
        <f>'TRABAJADOR 12'!$D$8</f>
        <v>2944.027397260274</v>
      </c>
      <c r="T60" s="533">
        <f>'TRABAJADOR 12'!$E$12</f>
        <v>39630</v>
      </c>
    </row>
    <row r="61" spans="1:20" ht="18" x14ac:dyDescent="0.2">
      <c r="A61" s="635">
        <v>13</v>
      </c>
      <c r="B61" s="1336" t="str">
        <f>'TRABAJADOR 13'!$A$3</f>
        <v>contratado 11</v>
      </c>
      <c r="C61" s="1337"/>
      <c r="D61" s="624">
        <f>'TRABAJADOR 13'!$D$6</f>
        <v>0</v>
      </c>
      <c r="E61" s="622" t="str">
        <f>'TRABAJADOR 13'!$E$14</f>
        <v>Externo</v>
      </c>
      <c r="F61" s="623">
        <f>'TRABAJADOR 13'!$C$3</f>
        <v>0</v>
      </c>
      <c r="G61" s="624" t="str">
        <f>'TRABAJADOR 13'!$D$3</f>
        <v>DOCTOR</v>
      </c>
      <c r="H61" s="639">
        <f>'TRABAJADOR 13'!$E$3</f>
        <v>0</v>
      </c>
      <c r="I61" s="646">
        <f>IF(B61=0,0,'TRABAJADOR 13'!$F$3)</f>
        <v>1470</v>
      </c>
      <c r="J61" s="655">
        <f>'TRABAJADOR 13'!$E$11</f>
        <v>13.461151902621513</v>
      </c>
      <c r="K61" s="649">
        <f>'TRABAJADOR 13'!$H$59</f>
        <v>0</v>
      </c>
      <c r="L61" s="655">
        <f>'TRABAJADOR 13'!$A$38</f>
        <v>0</v>
      </c>
      <c r="M61" s="649">
        <f>'TRABAJADOR 13'!$H$85</f>
        <v>0</v>
      </c>
      <c r="N61" s="656">
        <f>'TRABAJADOR 13'!$A$64</f>
        <v>0</v>
      </c>
      <c r="O61" s="649">
        <f>'TRABAJADOR 13'!$H$111</f>
        <v>0</v>
      </c>
      <c r="P61" s="655">
        <f>'TRABAJADOR 13'!$A$90</f>
        <v>0</v>
      </c>
      <c r="Q61" s="649">
        <f>'TRABAJADOR 13'!$H$137</f>
        <v>0</v>
      </c>
      <c r="R61" s="655">
        <f>'TRABAJADOR 13'!$A$116</f>
        <v>0</v>
      </c>
      <c r="S61" s="649">
        <f>'TRABAJADOR 13'!$D$8</f>
        <v>2944.027397260274</v>
      </c>
      <c r="T61" s="533">
        <f>'TRABAJADOR 13'!$E$12</f>
        <v>39630</v>
      </c>
    </row>
    <row r="62" spans="1:20" ht="18" x14ac:dyDescent="0.2">
      <c r="A62" s="635">
        <v>14</v>
      </c>
      <c r="B62" s="1336" t="str">
        <f>'TRABAJADOR 14'!$A$3</f>
        <v>contratado 11</v>
      </c>
      <c r="C62" s="1337"/>
      <c r="D62" s="624">
        <f>'TRABAJADOR 14'!$D$6</f>
        <v>0</v>
      </c>
      <c r="E62" s="622" t="str">
        <f>'TRABAJADOR 14'!$E$14</f>
        <v>Externo</v>
      </c>
      <c r="F62" s="623">
        <f>'TRABAJADOR 14'!$C$3</f>
        <v>0</v>
      </c>
      <c r="G62" s="624" t="str">
        <f>'TRABAJADOR 14'!$D$3</f>
        <v>DOCTOR</v>
      </c>
      <c r="H62" s="642">
        <f>'TRABAJADOR 14'!$E$3</f>
        <v>0</v>
      </c>
      <c r="I62" s="646">
        <f>IF(B62=0,0,'TRABAJADOR 14'!$F$3)</f>
        <v>1470</v>
      </c>
      <c r="J62" s="655">
        <f>'TRABAJADOR 14'!$E$11</f>
        <v>13.461151902621513</v>
      </c>
      <c r="K62" s="649">
        <f>'TRABAJADOR 14'!$H$59</f>
        <v>0</v>
      </c>
      <c r="L62" s="655">
        <f>'TRABAJADOR 14'!$A$38</f>
        <v>0</v>
      </c>
      <c r="M62" s="649">
        <f>'TRABAJADOR 14'!$H$85</f>
        <v>0</v>
      </c>
      <c r="N62" s="655">
        <f>'TRABAJADOR 14'!$A$64</f>
        <v>0</v>
      </c>
      <c r="O62" s="649">
        <f>'TRABAJADOR 14'!$H$111</f>
        <v>0</v>
      </c>
      <c r="P62" s="655">
        <f>'TRABAJADOR 14'!$A$90</f>
        <v>0</v>
      </c>
      <c r="Q62" s="649">
        <f>'TRABAJADOR 14'!$H$137</f>
        <v>0</v>
      </c>
      <c r="R62" s="655">
        <f>'TRABAJADOR 14'!$A$116</f>
        <v>0</v>
      </c>
      <c r="S62" s="649">
        <f>'TRABAJADOR 14'!$D$8</f>
        <v>2944.027397260274</v>
      </c>
      <c r="T62" s="533">
        <f>'TRABAJADOR 14'!$E$12</f>
        <v>39630</v>
      </c>
    </row>
    <row r="63" spans="1:20" ht="18" x14ac:dyDescent="0.2">
      <c r="A63" s="635">
        <v>15</v>
      </c>
      <c r="B63" s="1336" t="str">
        <f>'TRABAJADOR 15'!$A$3</f>
        <v>contratado 11</v>
      </c>
      <c r="C63" s="1337"/>
      <c r="D63" s="624">
        <f>'TRABAJADOR 15'!$D$6</f>
        <v>0</v>
      </c>
      <c r="E63" s="622" t="str">
        <f>'TRABAJADOR 15'!$E$14</f>
        <v>Externo</v>
      </c>
      <c r="F63" s="623">
        <f>'TRABAJADOR 15'!$C$3</f>
        <v>0</v>
      </c>
      <c r="G63" s="624" t="str">
        <f>'TRABAJADOR 15'!$D$3</f>
        <v>DOCTOR</v>
      </c>
      <c r="H63" s="639">
        <f>'TRABAJADOR 15'!$E$3</f>
        <v>0</v>
      </c>
      <c r="I63" s="646">
        <f>IF(B63=0,0,'TRABAJADOR 15'!$F$3)</f>
        <v>1470</v>
      </c>
      <c r="J63" s="655">
        <f>'TRABAJADOR 15'!$E$11</f>
        <v>13.461151902621513</v>
      </c>
      <c r="K63" s="649">
        <f>'TRABAJADOR 15'!$H$59</f>
        <v>0</v>
      </c>
      <c r="L63" s="655">
        <f>'TRABAJADOR 15'!$A$38</f>
        <v>0</v>
      </c>
      <c r="M63" s="650">
        <f>'TRABAJADOR 15'!$H$85</f>
        <v>0</v>
      </c>
      <c r="N63" s="655">
        <f>'TRABAJADOR 15'!$A$64</f>
        <v>0</v>
      </c>
      <c r="O63" s="649">
        <f>'TRABAJADOR 15'!$H$111</f>
        <v>0</v>
      </c>
      <c r="P63" s="655">
        <f>'TRABAJADOR 15'!$A$90</f>
        <v>0</v>
      </c>
      <c r="Q63" s="649">
        <f>'TRABAJADOR 15'!$H$137</f>
        <v>0</v>
      </c>
      <c r="R63" s="655">
        <f>'TRABAJADOR 15'!$A$116</f>
        <v>0</v>
      </c>
      <c r="S63" s="649">
        <f>'TRABAJADOR 15'!$D$8</f>
        <v>2944.027397260274</v>
      </c>
      <c r="T63" s="533">
        <f>'TRABAJADOR 15'!$E$12</f>
        <v>39630</v>
      </c>
    </row>
    <row r="64" spans="1:20" ht="18" x14ac:dyDescent="0.2">
      <c r="A64" s="635">
        <v>16</v>
      </c>
      <c r="B64" s="1336" t="str">
        <f>'TRABAJADOR 16'!$A$3</f>
        <v>contratado 11</v>
      </c>
      <c r="C64" s="1338"/>
      <c r="D64" s="621">
        <f>'TRABAJADOR 16'!$D$6</f>
        <v>0</v>
      </c>
      <c r="E64" s="622" t="str">
        <f>'TRABAJADOR 16'!$E$14</f>
        <v>Externo</v>
      </c>
      <c r="F64" s="623">
        <f>'TRABAJADOR 16'!$C$3</f>
        <v>0</v>
      </c>
      <c r="G64" s="625" t="str">
        <f>'TRABAJADOR 16'!$D$3</f>
        <v>DOCTOR</v>
      </c>
      <c r="H64" s="639">
        <f>'TRABAJADOR 15'!$E$3</f>
        <v>0</v>
      </c>
      <c r="I64" s="646">
        <f>IF(B64=0,0,'TRABAJADOR 16'!$F$3)</f>
        <v>1470</v>
      </c>
      <c r="J64" s="655">
        <f>'TRABAJADOR 16'!$E$11</f>
        <v>13.461151902621513</v>
      </c>
      <c r="K64" s="649">
        <f>'TRABAJADOR 16'!$H$59</f>
        <v>0</v>
      </c>
      <c r="L64" s="655">
        <f>'TRABAJADOR 16'!$A$38</f>
        <v>0</v>
      </c>
      <c r="M64" s="649">
        <f>'TRABAJADOR 16'!$H$85</f>
        <v>0</v>
      </c>
      <c r="N64" s="655">
        <f>'TRABAJADOR 16'!$A$64</f>
        <v>0</v>
      </c>
      <c r="O64" s="649">
        <f>'TRABAJADOR 16'!$H$111</f>
        <v>0</v>
      </c>
      <c r="P64" s="655">
        <f>'TRABAJADOR 16'!$A$90</f>
        <v>0</v>
      </c>
      <c r="Q64" s="649">
        <f>'TRABAJADOR 16'!$H$137</f>
        <v>0</v>
      </c>
      <c r="R64" s="655">
        <f>'TRABAJADOR 16'!$A$116</f>
        <v>0</v>
      </c>
      <c r="S64" s="649">
        <f>'TRABAJADOR 16'!$D$8</f>
        <v>2944.027397260274</v>
      </c>
      <c r="T64" s="533">
        <f>'TRABAJADOR 16'!$E$12</f>
        <v>39630</v>
      </c>
    </row>
    <row r="65" spans="1:20" ht="18" x14ac:dyDescent="0.2">
      <c r="A65" s="635">
        <v>17</v>
      </c>
      <c r="B65" s="1336" t="str">
        <f>'TRABAJADOR 17'!$A$3</f>
        <v>contratado 11</v>
      </c>
      <c r="C65" s="1338"/>
      <c r="D65" s="621">
        <f>'TRABAJADOR 17'!$D$6</f>
        <v>0</v>
      </c>
      <c r="E65" s="622" t="str">
        <f>'TRABAJADOR 17'!$E$14</f>
        <v>Externo</v>
      </c>
      <c r="F65" s="623">
        <f>'TRABAJADOR 17'!$C$3</f>
        <v>0</v>
      </c>
      <c r="G65" s="625" t="str">
        <f>'TRABAJADOR 17'!$D$3</f>
        <v>DOCTOR</v>
      </c>
      <c r="H65" s="639">
        <f>'TRABAJADOR 17'!$E$3</f>
        <v>0</v>
      </c>
      <c r="I65" s="646">
        <f>IF(B65=0,0,'TRABAJADOR 17'!$F$3)</f>
        <v>1470</v>
      </c>
      <c r="J65" s="655">
        <f>'TRABAJADOR 17'!$E$11</f>
        <v>13.461151902621513</v>
      </c>
      <c r="K65" s="649">
        <f>'TRABAJADOR 17'!$H$59</f>
        <v>0</v>
      </c>
      <c r="L65" s="655">
        <f>'TRABAJADOR 17'!$A$38</f>
        <v>0</v>
      </c>
      <c r="M65" s="649">
        <f>'TRABAJADOR 17'!$H$85</f>
        <v>0</v>
      </c>
      <c r="N65" s="655">
        <f>'TRABAJADOR 17'!$A$64</f>
        <v>0</v>
      </c>
      <c r="O65" s="649">
        <f>'TRABAJADOR 17'!$H$111</f>
        <v>0</v>
      </c>
      <c r="P65" s="656">
        <f>'TRABAJADOR 17'!$A$90</f>
        <v>0</v>
      </c>
      <c r="Q65" s="649">
        <f>'TRABAJADOR 17'!$H$137</f>
        <v>0</v>
      </c>
      <c r="R65" s="656">
        <f>'TRABAJADOR 17'!$A$116</f>
        <v>0</v>
      </c>
      <c r="S65" s="649">
        <f>'TRABAJADOR 17'!$D$8</f>
        <v>2944.027397260274</v>
      </c>
      <c r="T65" s="533">
        <f>'TRABAJADOR 17'!$E$12</f>
        <v>39630</v>
      </c>
    </row>
    <row r="66" spans="1:20" ht="18" x14ac:dyDescent="0.2">
      <c r="A66" s="635">
        <v>18</v>
      </c>
      <c r="B66" s="1344" t="str">
        <f>'TRABAJADOR 18'!$A$3</f>
        <v>contratado 11</v>
      </c>
      <c r="C66" s="1345"/>
      <c r="D66" s="626">
        <f>'TRABAJADOR 18'!$D$6</f>
        <v>0</v>
      </c>
      <c r="E66" s="627" t="str">
        <f>'TRABAJADOR 18'!$E$14</f>
        <v>Externo</v>
      </c>
      <c r="F66" s="628">
        <f>'TRABAJADOR 18'!$C$3</f>
        <v>0</v>
      </c>
      <c r="G66" s="629" t="str">
        <f>'TRABAJADOR 18'!$D$3</f>
        <v>DOCTOR</v>
      </c>
      <c r="H66" s="639">
        <f>'TRABAJADOR 18'!$E$3</f>
        <v>0</v>
      </c>
      <c r="I66" s="646">
        <f>IF(B66=0,0,'TRABAJADOR 18'!$F$3)</f>
        <v>1470</v>
      </c>
      <c r="J66" s="656">
        <f>'TRABAJADOR 18'!$E$11</f>
        <v>13.461151902621513</v>
      </c>
      <c r="K66" s="649">
        <f>'TRABAJADOR 18'!$H$59</f>
        <v>0</v>
      </c>
      <c r="L66" s="655">
        <f>'TRABAJADOR 18'!$A$38</f>
        <v>0</v>
      </c>
      <c r="M66" s="649">
        <f>'TRABAJADOR 18'!$H$85</f>
        <v>0</v>
      </c>
      <c r="N66" s="655">
        <f>'TRABAJADOR 18'!$A$64</f>
        <v>0</v>
      </c>
      <c r="O66" s="649">
        <f>'TRABAJADOR 18'!$H$111</f>
        <v>0</v>
      </c>
      <c r="P66" s="655">
        <f>'TRABAJADOR 18'!$A$90</f>
        <v>0</v>
      </c>
      <c r="Q66" s="649">
        <f>'TRABAJADOR 18'!$H$137</f>
        <v>0</v>
      </c>
      <c r="R66" s="655">
        <f>'TRABAJADOR 18'!$A$116</f>
        <v>0</v>
      </c>
      <c r="S66" s="650">
        <f>'TRABAJADOR 18'!$D$8</f>
        <v>2944.027397260274</v>
      </c>
      <c r="T66" s="533">
        <f>'TRABAJADOR 18'!$E$12</f>
        <v>39630</v>
      </c>
    </row>
    <row r="67" spans="1:20" ht="18" x14ac:dyDescent="0.2">
      <c r="A67" s="635">
        <v>19</v>
      </c>
      <c r="B67" s="1336" t="str">
        <f>'TRABAJADOR 19'!$A$3</f>
        <v>contratado 11</v>
      </c>
      <c r="C67" s="1337"/>
      <c r="D67" s="624">
        <f>'TRABAJADOR 19'!$D$6</f>
        <v>0</v>
      </c>
      <c r="E67" s="622" t="str">
        <f>'TRABAJADOR 19'!$E$14</f>
        <v>Externo</v>
      </c>
      <c r="F67" s="623">
        <f>'TRABAJADOR 19'!$C$3</f>
        <v>0</v>
      </c>
      <c r="G67" s="625" t="str">
        <f>'TRABAJADOR 19'!$D$3</f>
        <v>DOCTOR</v>
      </c>
      <c r="H67" s="639">
        <f>'TRABAJADOR 19'!$E$3</f>
        <v>0</v>
      </c>
      <c r="I67" s="646">
        <f>IF(B67=0,0,'TRABAJADOR 19'!$F$3)</f>
        <v>1470</v>
      </c>
      <c r="J67" s="656">
        <f>'TRABAJADOR 19'!$E$11</f>
        <v>13.461151902621513</v>
      </c>
      <c r="K67" s="649">
        <f>'TRABAJADOR 19'!$H$59</f>
        <v>0</v>
      </c>
      <c r="L67" s="655">
        <f>'TRABAJADOR 19'!$A$38</f>
        <v>0</v>
      </c>
      <c r="M67" s="649">
        <f>'TRABAJADOR 19'!$H$85</f>
        <v>0</v>
      </c>
      <c r="N67" s="655">
        <f>'TRABAJADOR 19'!$A$64</f>
        <v>0</v>
      </c>
      <c r="O67" s="649">
        <f>'TRABAJADOR 19'!$H$111</f>
        <v>0</v>
      </c>
      <c r="P67" s="655">
        <f>'TRABAJADOR 19'!$A$90</f>
        <v>0</v>
      </c>
      <c r="Q67" s="649">
        <f>'TRABAJADOR 19'!$H$137</f>
        <v>0</v>
      </c>
      <c r="R67" s="655">
        <f>'TRABAJADOR 19'!$A$116</f>
        <v>0</v>
      </c>
      <c r="S67" s="649">
        <f>'TRABAJADOR 19'!$D$8</f>
        <v>2944.027397260274</v>
      </c>
      <c r="T67" s="533">
        <f>'TRABAJADOR 19'!$E$12</f>
        <v>39630</v>
      </c>
    </row>
    <row r="68" spans="1:20" ht="18" x14ac:dyDescent="0.2">
      <c r="A68" s="635">
        <v>20</v>
      </c>
      <c r="B68" s="1344" t="str">
        <f>'TRABAJADOR 20'!$A$3</f>
        <v>contratado 11</v>
      </c>
      <c r="C68" s="1345"/>
      <c r="D68" s="626">
        <f>'TRABAJADOR 20'!$D$6</f>
        <v>0</v>
      </c>
      <c r="E68" s="627" t="str">
        <f>'TRABAJADOR 20'!$E$14</f>
        <v>Externo</v>
      </c>
      <c r="F68" s="628">
        <f>'TRABAJADOR 20'!$C$3</f>
        <v>0</v>
      </c>
      <c r="G68" s="629" t="str">
        <f>'TRABAJADOR 20'!$D$3</f>
        <v>DOCTOR</v>
      </c>
      <c r="H68" s="639">
        <f>'TRABAJADOR 20'!$E$3</f>
        <v>0</v>
      </c>
      <c r="I68" s="646">
        <f>IF(B68=0,0,'TRABAJADOR 20'!$F$3)</f>
        <v>1470</v>
      </c>
      <c r="J68" s="655">
        <f>'TRABAJADOR 20'!$E$11</f>
        <v>13.461151902621513</v>
      </c>
      <c r="K68" s="649">
        <f>'TRABAJADOR 20'!$H$59</f>
        <v>0</v>
      </c>
      <c r="L68" s="655">
        <f>'TRABAJADOR 20'!$A$38</f>
        <v>0</v>
      </c>
      <c r="M68" s="649">
        <f>'TRABAJADOR 20'!$H$85</f>
        <v>0</v>
      </c>
      <c r="N68" s="655">
        <f>'TRABAJADOR 20'!$A$64</f>
        <v>0</v>
      </c>
      <c r="O68" s="649">
        <f>'TRABAJADOR 20'!$H$111</f>
        <v>0</v>
      </c>
      <c r="P68" s="655">
        <f>'TRABAJADOR 20'!$A$90</f>
        <v>0</v>
      </c>
      <c r="Q68" s="649">
        <f>'TRABAJADOR 20'!$H$137</f>
        <v>0</v>
      </c>
      <c r="R68" s="655">
        <f>'TRABAJADOR 20'!$A$116</f>
        <v>0</v>
      </c>
      <c r="S68" s="649">
        <f>'TRABAJADOR 20'!$D$8</f>
        <v>2944.027397260274</v>
      </c>
      <c r="T68" s="533">
        <f>'TRABAJADOR 20'!$E$12</f>
        <v>39630</v>
      </c>
    </row>
    <row r="69" spans="1:20" ht="18" x14ac:dyDescent="0.2">
      <c r="A69" s="635">
        <v>21</v>
      </c>
      <c r="B69" s="1340" t="str">
        <f>'TRABAJADOR 21'!$A$3</f>
        <v>contratado 11</v>
      </c>
      <c r="C69" s="1341"/>
      <c r="D69" s="615">
        <f>'TRABAJADOR 21'!$D$6</f>
        <v>0</v>
      </c>
      <c r="E69" s="616" t="str">
        <f>'TRABAJADOR 21'!$E$14</f>
        <v>Externo</v>
      </c>
      <c r="F69" s="617">
        <f>'TRABAJADOR 21'!$C$3</f>
        <v>0</v>
      </c>
      <c r="G69" s="615" t="str">
        <f>'TRABAJADOR 21'!$D$3</f>
        <v>DOCTOR</v>
      </c>
      <c r="H69" s="639">
        <f>'TRABAJADOR 21'!$E$3</f>
        <v>0</v>
      </c>
      <c r="I69" s="646">
        <f>IF(B69=0,0,'TRABAJADOR 21'!$F$3)</f>
        <v>1470</v>
      </c>
      <c r="J69" s="656">
        <f>'TRABAJADOR 21'!$E$11</f>
        <v>13.461151902621513</v>
      </c>
      <c r="K69" s="649">
        <f>'TRABAJADOR 21'!$H$59</f>
        <v>0</v>
      </c>
      <c r="L69" s="655">
        <f>'TRABAJADOR 21'!$A$38</f>
        <v>0</v>
      </c>
      <c r="M69" s="649">
        <f>'TRABAJADOR 21'!$H$85</f>
        <v>0</v>
      </c>
      <c r="N69" s="655">
        <f>'TRABAJADOR 21'!$A$64</f>
        <v>0</v>
      </c>
      <c r="O69" s="649">
        <f>'TRABAJADOR 21'!$H$111</f>
        <v>0</v>
      </c>
      <c r="P69" s="655">
        <f>'TRABAJADOR 21'!$A$90</f>
        <v>0</v>
      </c>
      <c r="Q69" s="649">
        <f>'TRABAJADOR 21'!$H$137</f>
        <v>0</v>
      </c>
      <c r="R69" s="655">
        <f>'TRABAJADOR 21'!$A$116</f>
        <v>0</v>
      </c>
      <c r="S69" s="649">
        <f>'TRABAJADOR 21'!$D$8</f>
        <v>2944.027397260274</v>
      </c>
      <c r="T69" s="533">
        <f>'TRABAJADOR 21'!$E$12</f>
        <v>39630</v>
      </c>
    </row>
    <row r="70" spans="1:20" ht="18" x14ac:dyDescent="0.2">
      <c r="A70" s="635">
        <v>22</v>
      </c>
      <c r="B70" s="1336" t="str">
        <f>'TRABAJADOR 22'!$A$3</f>
        <v>contratado 11</v>
      </c>
      <c r="C70" s="1338"/>
      <c r="D70" s="621">
        <f>'TRABAJADOR 22'!$D$6</f>
        <v>0</v>
      </c>
      <c r="E70" s="622" t="str">
        <f>'TRABAJADOR 22'!$E$14</f>
        <v>Externo</v>
      </c>
      <c r="F70" s="623">
        <f>'TRABAJADOR 22'!$C$3</f>
        <v>0</v>
      </c>
      <c r="G70" s="625" t="str">
        <f>'TRABAJADOR 22'!$D$3</f>
        <v>DOCTOR</v>
      </c>
      <c r="H70" s="639">
        <f>'TRABAJADOR 22'!$E$3</f>
        <v>0</v>
      </c>
      <c r="I70" s="646">
        <f>IF(B70=0,0,'TRABAJADOR 22'!$F$3)</f>
        <v>1470</v>
      </c>
      <c r="J70" s="655">
        <f>'TRABAJADOR 22'!$E$11</f>
        <v>13.461151902621513</v>
      </c>
      <c r="K70" s="649">
        <f>'TRABAJADOR 22'!$H$59</f>
        <v>0</v>
      </c>
      <c r="L70" s="656">
        <f>'TRABAJADOR 22'!$A$38</f>
        <v>0</v>
      </c>
      <c r="M70" s="649">
        <f>'TRABAJADOR 22'!$H$85</f>
        <v>0</v>
      </c>
      <c r="N70" s="655">
        <f>'TRABAJADOR 22'!$A$64</f>
        <v>0</v>
      </c>
      <c r="O70" s="649">
        <f>'TRABAJADOR 22'!$H$111</f>
        <v>0</v>
      </c>
      <c r="P70" s="655">
        <f>'TRABAJADOR 22'!$A$90</f>
        <v>0</v>
      </c>
      <c r="Q70" s="649">
        <f>'TRABAJADOR 22'!$H$137</f>
        <v>0</v>
      </c>
      <c r="R70" s="655">
        <f>'TRABAJADOR 22'!$A$116</f>
        <v>0</v>
      </c>
      <c r="S70" s="649">
        <f>'TRABAJADOR 22'!$D$8</f>
        <v>2944.027397260274</v>
      </c>
      <c r="T70" s="533">
        <f>'TRABAJADOR 22'!$E$12</f>
        <v>39630</v>
      </c>
    </row>
    <row r="71" spans="1:20" ht="18" x14ac:dyDescent="0.2">
      <c r="A71" s="635">
        <v>23</v>
      </c>
      <c r="B71" s="1336" t="str">
        <f>'TRABAJADOR 23'!$A$3</f>
        <v>contratado 11</v>
      </c>
      <c r="C71" s="1338"/>
      <c r="D71" s="621">
        <f>'TRABAJADOR 23'!$D$6</f>
        <v>0</v>
      </c>
      <c r="E71" s="622" t="str">
        <f>'TRABAJADOR 23'!$E$14</f>
        <v>Externo</v>
      </c>
      <c r="F71" s="623">
        <f>'TRABAJADOR 23'!$C$3</f>
        <v>0</v>
      </c>
      <c r="G71" s="625" t="str">
        <f>'TRABAJADOR 23'!$D$3</f>
        <v>DOCTOR</v>
      </c>
      <c r="H71" s="639">
        <f>'TRABAJADOR 23'!$E$3</f>
        <v>0</v>
      </c>
      <c r="I71" s="646">
        <f>IF(B71=0,0,'TRABAJADOR 23'!$F$3)</f>
        <v>1470</v>
      </c>
      <c r="J71" s="655">
        <f>'TRABAJADOR 23'!$E$11</f>
        <v>13.461151902621513</v>
      </c>
      <c r="K71" s="649">
        <f>'TRABAJADOR 23'!$H$59</f>
        <v>0</v>
      </c>
      <c r="L71" s="655">
        <f>'TRABAJADOR 23'!$A$38</f>
        <v>0</v>
      </c>
      <c r="M71" s="649">
        <f>'TRABAJADOR 23'!$H$85</f>
        <v>0</v>
      </c>
      <c r="N71" s="655">
        <f>'TRABAJADOR 23'!$A$64</f>
        <v>0</v>
      </c>
      <c r="O71" s="649">
        <f>'TRABAJADOR 23'!$H$111</f>
        <v>0</v>
      </c>
      <c r="P71" s="655">
        <f>'TRABAJADOR 23'!$A$90</f>
        <v>0</v>
      </c>
      <c r="Q71" s="649">
        <f>'TRABAJADOR 23'!$H$137</f>
        <v>0</v>
      </c>
      <c r="R71" s="655">
        <f>'TRABAJADOR 23'!$A$116</f>
        <v>0</v>
      </c>
      <c r="S71" s="649">
        <f>'TRABAJADOR 23'!$D$8</f>
        <v>2944.027397260274</v>
      </c>
      <c r="T71" s="533">
        <f>'TRABAJADOR 23'!$E$12</f>
        <v>39630</v>
      </c>
    </row>
    <row r="72" spans="1:20" ht="18" x14ac:dyDescent="0.2">
      <c r="A72" s="636">
        <v>24</v>
      </c>
      <c r="B72" s="1340" t="str">
        <f>'TRABAJADOR 24'!$A$3</f>
        <v>contratado 11</v>
      </c>
      <c r="C72" s="1341"/>
      <c r="D72" s="615">
        <f>'TRABAJADOR 24'!$D$6</f>
        <v>0</v>
      </c>
      <c r="E72" s="616" t="str">
        <f>'TRABAJADOR 24'!$E$14</f>
        <v>Externo</v>
      </c>
      <c r="F72" s="617">
        <f>'TRABAJADOR 24'!$C$3</f>
        <v>0</v>
      </c>
      <c r="G72" s="615" t="str">
        <f>'TRABAJADOR 24'!$D$3</f>
        <v>DOCTOR</v>
      </c>
      <c r="H72" s="639">
        <f>'TRABAJADOR 24'!$E$3</f>
        <v>0</v>
      </c>
      <c r="I72" s="646">
        <f>IF(B72=0,0,'TRABAJADOR 24'!$F$3)</f>
        <v>1470</v>
      </c>
      <c r="J72" s="655">
        <f>'TRABAJADOR 24'!$E$11</f>
        <v>13.461151902621513</v>
      </c>
      <c r="K72" s="649">
        <f>'TRABAJADOR 24'!$H$59</f>
        <v>0</v>
      </c>
      <c r="L72" s="655">
        <f>'TRABAJADOR 24'!$A$38</f>
        <v>0</v>
      </c>
      <c r="M72" s="650">
        <f>'TRABAJADOR 24'!$H$85</f>
        <v>0</v>
      </c>
      <c r="N72" s="655">
        <f>'TRABAJADOR 24'!$A$64</f>
        <v>0</v>
      </c>
      <c r="O72" s="649">
        <f>'TRABAJADOR 24'!$H$111</f>
        <v>0</v>
      </c>
      <c r="P72" s="655">
        <f>'TRABAJADOR 24'!$A$90</f>
        <v>0</v>
      </c>
      <c r="Q72" s="649">
        <f>'TRABAJADOR 24'!$H$137</f>
        <v>0</v>
      </c>
      <c r="R72" s="655">
        <f>'TRABAJADOR 24'!$A$116</f>
        <v>0</v>
      </c>
      <c r="S72" s="649">
        <f>'TRABAJADOR 24'!$D$8</f>
        <v>2944.027397260274</v>
      </c>
      <c r="T72" s="533">
        <f>'TRABAJADOR 24'!$E$12</f>
        <v>39630</v>
      </c>
    </row>
    <row r="73" spans="1:20" ht="18" x14ac:dyDescent="0.2">
      <c r="A73" s="635">
        <v>25</v>
      </c>
      <c r="B73" s="1336" t="str">
        <f>'TRABAJADOR 25'!$A$3</f>
        <v>contratado 11</v>
      </c>
      <c r="C73" s="1338"/>
      <c r="D73" s="621">
        <f>'TRABAJADOR 25'!$D$6</f>
        <v>0</v>
      </c>
      <c r="E73" s="622" t="str">
        <f>'TRABAJADOR 25'!$E$14</f>
        <v>Externo</v>
      </c>
      <c r="F73" s="623">
        <f>'TRABAJADOR 25'!$C$3</f>
        <v>0</v>
      </c>
      <c r="G73" s="625" t="str">
        <f>'TRABAJADOR 25'!$D$3</f>
        <v>DOCTOR</v>
      </c>
      <c r="H73" s="639">
        <f>'TRABAJADOR 25'!$E$3</f>
        <v>0</v>
      </c>
      <c r="I73" s="646">
        <f>IF(B73=0,0,'TRABAJADOR 25'!$F$3)</f>
        <v>1470</v>
      </c>
      <c r="J73" s="655">
        <f>'TRABAJADOR 25'!$E$11</f>
        <v>13.461151902621513</v>
      </c>
      <c r="K73" s="649">
        <f>'TRABAJADOR 25'!$H$59</f>
        <v>0</v>
      </c>
      <c r="L73" s="655">
        <f>'TRABAJADOR 25'!$A$38</f>
        <v>0</v>
      </c>
      <c r="M73" s="649">
        <f>'TRABAJADOR 25'!$H$85</f>
        <v>0</v>
      </c>
      <c r="N73" s="655">
        <f>'TRABAJADOR 25'!$A$64</f>
        <v>0</v>
      </c>
      <c r="O73" s="649">
        <f>'TRABAJADOR 25'!$H$111</f>
        <v>0</v>
      </c>
      <c r="P73" s="655">
        <f>'TRABAJADOR 25'!$A$90</f>
        <v>0</v>
      </c>
      <c r="Q73" s="649">
        <f>'TRABAJADOR 25'!$H$137</f>
        <v>0</v>
      </c>
      <c r="R73" s="655">
        <f>'TRABAJADOR 25'!$A$116</f>
        <v>0</v>
      </c>
      <c r="S73" s="649">
        <f>'TRABAJADOR 25'!$D$8</f>
        <v>2944.027397260274</v>
      </c>
      <c r="T73" s="533">
        <f>'TRABAJADOR 25'!$E$12</f>
        <v>39630</v>
      </c>
    </row>
    <row r="74" spans="1:20" ht="18" x14ac:dyDescent="0.2">
      <c r="A74" s="635">
        <v>26</v>
      </c>
      <c r="B74" s="1340" t="str">
        <f>'TRABAJADOR 26'!$A$3</f>
        <v>contratado 11</v>
      </c>
      <c r="C74" s="1341"/>
      <c r="D74" s="615">
        <f>'TRABAJADOR 26'!$D$6</f>
        <v>0</v>
      </c>
      <c r="E74" s="616" t="str">
        <f>'TRABAJADOR 26'!$E$14</f>
        <v>Externo</v>
      </c>
      <c r="F74" s="617">
        <f>'TRABAJADOR 26'!$C$3</f>
        <v>0</v>
      </c>
      <c r="G74" s="615" t="str">
        <f>'TRABAJADOR 26'!$D$3</f>
        <v>DOCTOR</v>
      </c>
      <c r="H74" s="639">
        <f>'TRABAJADOR 26'!$E$3</f>
        <v>0</v>
      </c>
      <c r="I74" s="646">
        <f>IF(B74=0,0,'TRABAJADOR 26'!$F$3)</f>
        <v>1470</v>
      </c>
      <c r="J74" s="655">
        <f>'TRABAJADOR 26'!$E$11</f>
        <v>13.461151902621513</v>
      </c>
      <c r="K74" s="649">
        <f>'TRABAJADOR 26'!$H$59</f>
        <v>0</v>
      </c>
      <c r="L74" s="655">
        <f>'TRABAJADOR 26'!$A$38</f>
        <v>0</v>
      </c>
      <c r="M74" s="649">
        <f>'TRABAJADOR 26'!$H$85</f>
        <v>0</v>
      </c>
      <c r="N74" s="655">
        <f>'TRABAJADOR 26'!$A$64</f>
        <v>0</v>
      </c>
      <c r="O74" s="649">
        <f>'TRABAJADOR 26'!$H$111</f>
        <v>0</v>
      </c>
      <c r="P74" s="655">
        <f>'TRABAJADOR 26'!$A$90</f>
        <v>0</v>
      </c>
      <c r="Q74" s="649">
        <f>'TRABAJADOR 26'!$H$137</f>
        <v>0</v>
      </c>
      <c r="R74" s="655">
        <f>'TRABAJADOR 26'!$A$116</f>
        <v>0</v>
      </c>
      <c r="S74" s="649">
        <f>'TRABAJADOR 26'!$D$8</f>
        <v>2944.027397260274</v>
      </c>
      <c r="T74" s="533">
        <f>'TRABAJADOR 26'!$E$12</f>
        <v>39630</v>
      </c>
    </row>
    <row r="75" spans="1:20" ht="18" x14ac:dyDescent="0.2">
      <c r="A75" s="635">
        <v>27</v>
      </c>
      <c r="B75" s="1336" t="str">
        <f>'TRABAJADOR 27'!$A$3</f>
        <v>contratado 11</v>
      </c>
      <c r="C75" s="1338"/>
      <c r="D75" s="621">
        <f>'TRABAJADOR 27'!$D$6</f>
        <v>0</v>
      </c>
      <c r="E75" s="622" t="str">
        <f>'TRABAJADOR 27'!$E$14</f>
        <v>Externo</v>
      </c>
      <c r="F75" s="623">
        <f>'TRABAJADOR 27'!$C$3</f>
        <v>0</v>
      </c>
      <c r="G75" s="625" t="str">
        <f>'TRABAJADOR 27'!$D$3</f>
        <v>DOCTOR</v>
      </c>
      <c r="H75" s="639">
        <f>'TRABAJADOR 27'!$E$3</f>
        <v>0</v>
      </c>
      <c r="I75" s="646">
        <f>IF(B75=0,0,'TRABAJADOR 27'!$F$3)</f>
        <v>1470</v>
      </c>
      <c r="J75" s="655">
        <f>'TRABAJADOR 27'!$E$11</f>
        <v>13.461151902621513</v>
      </c>
      <c r="K75" s="649">
        <f>'TRABAJADOR 27'!$H$59</f>
        <v>0</v>
      </c>
      <c r="L75" s="655">
        <f>'TRABAJADOR 27'!$A$38</f>
        <v>0</v>
      </c>
      <c r="M75" s="649">
        <f>'TRABAJADOR 27'!$H$85</f>
        <v>0</v>
      </c>
      <c r="N75" s="655">
        <f>'TRABAJADOR 27'!$A$64</f>
        <v>0</v>
      </c>
      <c r="O75" s="649">
        <f>'TRABAJADOR 27'!$H$111</f>
        <v>0</v>
      </c>
      <c r="P75" s="655">
        <f>'TRABAJADOR 27'!$A$90</f>
        <v>0</v>
      </c>
      <c r="Q75" s="649">
        <f>'TRABAJADOR 27'!$H$137</f>
        <v>0</v>
      </c>
      <c r="R75" s="655">
        <f>'TRABAJADOR 27'!$A$116</f>
        <v>0</v>
      </c>
      <c r="S75" s="649">
        <f>'TRABAJADOR 27'!$D$8</f>
        <v>2944.027397260274</v>
      </c>
      <c r="T75" s="533">
        <f>'TRABAJADOR 27'!$E$12</f>
        <v>39630</v>
      </c>
    </row>
    <row r="76" spans="1:20" ht="18" x14ac:dyDescent="0.2">
      <c r="A76" s="635">
        <v>28</v>
      </c>
      <c r="B76" s="1344" t="str">
        <f>'TRABAJADOR 28'!$A$3</f>
        <v>contratado 11</v>
      </c>
      <c r="C76" s="1345"/>
      <c r="D76" s="626">
        <f>'TRABAJADOR 28'!$D$6</f>
        <v>0</v>
      </c>
      <c r="E76" s="627" t="str">
        <f>'TRABAJADOR 28'!$E$14</f>
        <v>Externo</v>
      </c>
      <c r="F76" s="628">
        <f>'TRABAJADOR 28'!$C$3</f>
        <v>0</v>
      </c>
      <c r="G76" s="629" t="str">
        <f>'TRABAJADOR 28'!$D$3</f>
        <v>DOCTOR</v>
      </c>
      <c r="H76" s="639">
        <f>'TRABAJADOR 28'!$E$3</f>
        <v>0</v>
      </c>
      <c r="I76" s="646">
        <f>IF(B76=0,0,'TRABAJADOR 28'!$F$3)</f>
        <v>1470</v>
      </c>
      <c r="J76" s="655">
        <f>'TRABAJADOR 28'!$E$11</f>
        <v>13.461151902621513</v>
      </c>
      <c r="K76" s="649">
        <f>'TRABAJADOR 28'!$H$59</f>
        <v>0</v>
      </c>
      <c r="L76" s="655">
        <f>'TRABAJADOR 28'!$A$38</f>
        <v>0</v>
      </c>
      <c r="M76" s="649">
        <f>'TRABAJADOR 28'!$H$85</f>
        <v>0</v>
      </c>
      <c r="N76" s="655">
        <f>'TRABAJADOR 28'!$A$64</f>
        <v>0</v>
      </c>
      <c r="O76" s="649">
        <f>'TRABAJADOR 28'!$H$111</f>
        <v>0</v>
      </c>
      <c r="P76" s="655">
        <f>'TRABAJADOR 28'!$A$90</f>
        <v>0</v>
      </c>
      <c r="Q76" s="649">
        <f>'TRABAJADOR 28'!$H$137</f>
        <v>0</v>
      </c>
      <c r="R76" s="655">
        <f>'TRABAJADOR 28'!$A$116</f>
        <v>0</v>
      </c>
      <c r="S76" s="649">
        <f>'TRABAJADOR 28'!$D$8</f>
        <v>2944.027397260274</v>
      </c>
      <c r="T76" s="533">
        <f>'TRABAJADOR 28'!$E$12</f>
        <v>39630</v>
      </c>
    </row>
    <row r="77" spans="1:20" ht="18" x14ac:dyDescent="0.2">
      <c r="A77" s="635">
        <v>29</v>
      </c>
      <c r="B77" s="1336" t="str">
        <f>'TRABAJADOR 29'!$A$3</f>
        <v>contratado 11</v>
      </c>
      <c r="C77" s="1338"/>
      <c r="D77" s="621">
        <f>'TRABAJADOR 29'!$D$6</f>
        <v>0</v>
      </c>
      <c r="E77" s="622" t="str">
        <f>'TRABAJADOR 29'!$E$14</f>
        <v>Externo</v>
      </c>
      <c r="F77" s="623">
        <f>'TRABAJADOR 29'!$C$3</f>
        <v>0</v>
      </c>
      <c r="G77" s="625" t="str">
        <f>'TRABAJADOR 29'!$D$3</f>
        <v>DOCTOR</v>
      </c>
      <c r="H77" s="639">
        <f>'TRABAJADOR 29'!$E$3</f>
        <v>0</v>
      </c>
      <c r="I77" s="646">
        <f>IF(B77=0,0,'TRABAJADOR 29'!$F$3)</f>
        <v>1470</v>
      </c>
      <c r="J77" s="655">
        <f>'TRABAJADOR 29'!$E$11</f>
        <v>13.461151902621513</v>
      </c>
      <c r="K77" s="649">
        <f>'TRABAJADOR 29'!$H$59</f>
        <v>0</v>
      </c>
      <c r="L77" s="655">
        <f>'TRABAJADOR 29'!$A$38</f>
        <v>0</v>
      </c>
      <c r="M77" s="649">
        <f>'TRABAJADOR 29'!$H$85</f>
        <v>0</v>
      </c>
      <c r="N77" s="655">
        <f>'TRABAJADOR 29'!$A$64</f>
        <v>0</v>
      </c>
      <c r="O77" s="649">
        <f>'TRABAJADOR 29'!$H$111</f>
        <v>0</v>
      </c>
      <c r="P77" s="655">
        <f>'TRABAJADOR 29'!$A$90</f>
        <v>0</v>
      </c>
      <c r="Q77" s="649">
        <f>'TRABAJADOR 29'!$H$137</f>
        <v>0</v>
      </c>
      <c r="R77" s="655">
        <f>'TRABAJADOR 29'!$A$116</f>
        <v>0</v>
      </c>
      <c r="S77" s="649">
        <f>'TRABAJADOR 29'!$D$8</f>
        <v>2944.027397260274</v>
      </c>
      <c r="T77" s="533">
        <f>'TRABAJADOR 29'!$E$12</f>
        <v>39630</v>
      </c>
    </row>
    <row r="78" spans="1:20" ht="18.75" thickBot="1" x14ac:dyDescent="0.25">
      <c r="A78" s="637">
        <v>30</v>
      </c>
      <c r="B78" s="1342" t="str">
        <f>'TRABAJADOR 30'!$A$3</f>
        <v>contratado 11</v>
      </c>
      <c r="C78" s="1343"/>
      <c r="D78" s="630">
        <f>'TRABAJADOR 30'!$D$6</f>
        <v>0</v>
      </c>
      <c r="E78" s="631" t="str">
        <f>'TRABAJADOR 30'!$E$14</f>
        <v>Externo</v>
      </c>
      <c r="F78" s="632">
        <f>'TRABAJADOR 30'!$C$3</f>
        <v>0</v>
      </c>
      <c r="G78" s="633" t="str">
        <f>'TRABAJADOR 30'!$D$3</f>
        <v>DOCTOR</v>
      </c>
      <c r="H78" s="643">
        <f>'TRABAJADOR 30'!$E$3</f>
        <v>0</v>
      </c>
      <c r="I78" s="647">
        <f>IF(B78=0,0,'TRABAJADOR 30'!$F$3)</f>
        <v>1470</v>
      </c>
      <c r="J78" s="657">
        <f>'TRABAJADOR 30'!$E$11</f>
        <v>13.461151902621513</v>
      </c>
      <c r="K78" s="651">
        <f>'TRABAJADOR 30'!$H$59</f>
        <v>0</v>
      </c>
      <c r="L78" s="657">
        <f>'TRABAJADOR 30'!$A$38</f>
        <v>0</v>
      </c>
      <c r="M78" s="651">
        <f>'TRABAJADOR 30'!$H$85</f>
        <v>0</v>
      </c>
      <c r="N78" s="657">
        <f>'TRABAJADOR 30'!$A$64</f>
        <v>0</v>
      </c>
      <c r="O78" s="651">
        <f>'TRABAJADOR 30'!$H$111</f>
        <v>0</v>
      </c>
      <c r="P78" s="657">
        <f>'TRABAJADOR 30'!$A$90</f>
        <v>0</v>
      </c>
      <c r="Q78" s="651">
        <f>'TRABAJADOR 30'!$H$137</f>
        <v>0</v>
      </c>
      <c r="R78" s="657">
        <f>'TRABAJADOR 30'!$A$116</f>
        <v>0</v>
      </c>
      <c r="S78" s="651">
        <f>'TRABAJADOR 30'!$D$8</f>
        <v>2944.027397260274</v>
      </c>
      <c r="T78" s="533">
        <f>'TRABAJADOR 30'!$E$12</f>
        <v>39630</v>
      </c>
    </row>
    <row r="79" spans="1:20" x14ac:dyDescent="0.2">
      <c r="B79" s="261"/>
      <c r="C79" s="261"/>
      <c r="D79" s="261"/>
      <c r="E79" s="261"/>
      <c r="F79" s="261"/>
      <c r="G79" s="261"/>
      <c r="H79" s="614"/>
      <c r="I79" s="614"/>
      <c r="J79" s="614"/>
      <c r="K79" s="614"/>
      <c r="L79" s="614"/>
      <c r="M79" s="614"/>
      <c r="N79" s="614"/>
      <c r="O79" s="614"/>
      <c r="P79" s="614"/>
      <c r="Q79" s="614"/>
      <c r="R79" s="614"/>
      <c r="S79" s="614"/>
      <c r="T79" s="614"/>
    </row>
  </sheetData>
  <mergeCells count="71">
    <mergeCell ref="B6:C6"/>
    <mergeCell ref="B7:C7"/>
    <mergeCell ref="A21:B21"/>
    <mergeCell ref="A40:B40"/>
    <mergeCell ref="A41:B41"/>
    <mergeCell ref="A39:B39"/>
    <mergeCell ref="B2:G2"/>
    <mergeCell ref="B50:C50"/>
    <mergeCell ref="B3:C3"/>
    <mergeCell ref="B4:C4"/>
    <mergeCell ref="B5:C5"/>
    <mergeCell ref="B49:C49"/>
    <mergeCell ref="A22:B22"/>
    <mergeCell ref="A23:B23"/>
    <mergeCell ref="A24:B24"/>
    <mergeCell ref="A25:B25"/>
    <mergeCell ref="C27:I27"/>
    <mergeCell ref="A12:E12"/>
    <mergeCell ref="G12:H12"/>
    <mergeCell ref="G14:G17"/>
    <mergeCell ref="H14:H17"/>
    <mergeCell ref="C20:F20"/>
    <mergeCell ref="G20:I20"/>
    <mergeCell ref="C19:I19"/>
    <mergeCell ref="B62:C62"/>
    <mergeCell ref="B63:C63"/>
    <mergeCell ref="C28:F28"/>
    <mergeCell ref="A29:B29"/>
    <mergeCell ref="A30:B30"/>
    <mergeCell ref="A31:B31"/>
    <mergeCell ref="A37:B37"/>
    <mergeCell ref="A38:B38"/>
    <mergeCell ref="C35:H35"/>
    <mergeCell ref="C36:F36"/>
    <mergeCell ref="A32:B32"/>
    <mergeCell ref="A33:B33"/>
    <mergeCell ref="G28:I28"/>
    <mergeCell ref="B52:C52"/>
    <mergeCell ref="B70:C70"/>
    <mergeCell ref="B60:C60"/>
    <mergeCell ref="B59:C59"/>
    <mergeCell ref="B71:C71"/>
    <mergeCell ref="B64:C64"/>
    <mergeCell ref="B65:C65"/>
    <mergeCell ref="B66:C66"/>
    <mergeCell ref="B67:C67"/>
    <mergeCell ref="B68:C68"/>
    <mergeCell ref="B69:C69"/>
    <mergeCell ref="B61:C61"/>
    <mergeCell ref="B72:C72"/>
    <mergeCell ref="B73:C73"/>
    <mergeCell ref="B78:C78"/>
    <mergeCell ref="B74:C74"/>
    <mergeCell ref="B75:C75"/>
    <mergeCell ref="B76:C76"/>
    <mergeCell ref="B77:C77"/>
    <mergeCell ref="B58:C58"/>
    <mergeCell ref="B51:C51"/>
    <mergeCell ref="B48:C48"/>
    <mergeCell ref="B54:C54"/>
    <mergeCell ref="B55:C55"/>
    <mergeCell ref="B56:C56"/>
    <mergeCell ref="B57:C57"/>
    <mergeCell ref="B53:C53"/>
    <mergeCell ref="G36:J36"/>
    <mergeCell ref="O47:P47"/>
    <mergeCell ref="Q47:R47"/>
    <mergeCell ref="A46:H47"/>
    <mergeCell ref="I46:T46"/>
    <mergeCell ref="K47:L47"/>
    <mergeCell ref="M47:N47"/>
  </mergeCells>
  <phoneticPr fontId="3" type="noConversion"/>
  <conditionalFormatting sqref="B49:C78 F49:T78">
    <cfRule type="cellIs" dxfId="105" priority="4" stopIfTrue="1" operator="equal">
      <formula>0</formula>
    </cfRule>
  </conditionalFormatting>
  <conditionalFormatting sqref="D49:D78">
    <cfRule type="cellIs" dxfId="104" priority="5" stopIfTrue="1" operator="equal">
      <formula>0</formula>
    </cfRule>
    <cfRule type="cellIs" dxfId="103" priority="6" stopIfTrue="1" operator="equal">
      <formula>"BECA"</formula>
    </cfRule>
  </conditionalFormatting>
  <conditionalFormatting sqref="E49:E78">
    <cfRule type="cellIs" dxfId="102" priority="7" stopIfTrue="1" operator="equal">
      <formula>0</formula>
    </cfRule>
    <cfRule type="cellIs" dxfId="101" priority="8" stopIfTrue="1" operator="equal">
      <formula>"Propio"</formula>
    </cfRule>
  </conditionalFormatting>
  <conditionalFormatting sqref="H30:H33">
    <cfRule type="cellIs" dxfId="100" priority="9" stopIfTrue="1" operator="lessThan">
      <formula>0</formula>
    </cfRule>
  </conditionalFormatting>
  <conditionalFormatting sqref="I30:I33">
    <cfRule type="cellIs" dxfId="99" priority="2" stopIfTrue="1" operator="lessThan">
      <formula>0</formula>
    </cfRule>
  </conditionalFormatting>
  <conditionalFormatting sqref="F22:F25 F30:F33 I22:I25">
    <cfRule type="cellIs" dxfId="98" priority="1" stopIfTrue="1" operator="lessThan">
      <formula>0</formula>
    </cfRule>
  </conditionalFormatting>
  <hyperlinks>
    <hyperlink ref="A49" location="'TRABAJADOR 1'!A1" display="'TRABAJADOR 1'!A1"/>
    <hyperlink ref="A50" location="'TRABAJADOR 2'!A1" display="'TRABAJADOR 2'!A1"/>
    <hyperlink ref="A51" location="'TRABAJADOR 3'!A1" display="'TRABAJADOR 3'!A1"/>
    <hyperlink ref="A52" location="'TRABAJADOR 4'!A1" display="'TRABAJADOR 4'!A1"/>
    <hyperlink ref="A53" location="'TRABAJADOR 5'!A1" display="'TRABAJADOR 5'!A1"/>
    <hyperlink ref="A54" location="'TRABAJADOR 6'!A1" display="'TRABAJADOR 6'!A1"/>
    <hyperlink ref="A55" location="'TRABAJADOR 7'!A1" display="'TRABAJADOR 7'!A1"/>
    <hyperlink ref="A56" location="'TRABAJADOR 8'!A1" display="'TRABAJADOR 8'!A1"/>
    <hyperlink ref="A57" location="'TRABAJADOR 9'!A1" display="'TRABAJADOR 9'!A1"/>
    <hyperlink ref="A58" location="'TRABAJADOR 10'!A1" display="'TRABAJADOR 10'!A1"/>
    <hyperlink ref="A59" location="'TRABAJADOR 11'!A1" display="'TRABAJADOR 11'!A1"/>
    <hyperlink ref="A60" location="'TRABAJADOR 12'!A1" display="'TRABAJADOR 12'!A1"/>
    <hyperlink ref="A61" location="'TRABAJADOR 13'!A1" display="'TRABAJADOR 13'!A1"/>
    <hyperlink ref="A62" location="'TRABAJADOR 14'!A1" display="'TRABAJADOR 14'!A1"/>
    <hyperlink ref="A63" location="'TRABAJADOR 15'!A1" display="'TRABAJADOR 15'!A1"/>
    <hyperlink ref="A64" location="'TRABAJADOR 16'!A1" display="'TRABAJADOR 16'!A1"/>
    <hyperlink ref="A65" location="'TRABAJADOR 17'!A1" display="'TRABAJADOR 17'!A1"/>
    <hyperlink ref="A66" location="'TRABAJADOR 18'!A1" display="'TRABAJADOR 18'!A1"/>
    <hyperlink ref="A67" location="'TRABAJADOR 19'!A1" display="'TRABAJADOR 19'!A1"/>
    <hyperlink ref="A68" location="'TRABAJADOR 20'!A1" display="'TRABAJADOR 20'!A1"/>
    <hyperlink ref="A69" location="'TRABAJADOR 21'!A1" display="'TRABAJADOR 21'!A1"/>
    <hyperlink ref="A70" location="'TRABAJADOR 22'!A1" display="'TRABAJADOR 22'!A1"/>
    <hyperlink ref="A71" location="'TRABAJADOR 23'!A1" display="'TRABAJADOR 23'!A1"/>
    <hyperlink ref="A72" location="'TRABAJADOR 24'!A1" display="'TRABAJADOR 24'!A1"/>
    <hyperlink ref="A73" location="'TRABAJADOR 25'!A1" display="'TRABAJADOR 25'!A1"/>
    <hyperlink ref="A74" location="'TRABAJADOR 26'!A1" display="'TRABAJADOR 26'!A1"/>
    <hyperlink ref="A75" location="'TRABAJADOR 27'!A1" display="'TRABAJADOR 27'!A1"/>
    <hyperlink ref="A76" location="'TRABAJADOR 28'!A1" display="'TRABAJADOR 28'!A1"/>
    <hyperlink ref="A77" location="'TRABAJADOR 29'!A1" display="'TRABAJADOR 29'!A1"/>
    <hyperlink ref="A78" location="'TRABAJADOR 30'!A1" display="'TRABAJADOR 30'!A1"/>
  </hyperlinks>
  <printOptions horizontalCentered="1" verticalCentered="1"/>
  <pageMargins left="0.78740157480314965" right="0.78740157480314965" top="0.98425196850393704" bottom="0.98425196850393704" header="0" footer="0"/>
  <pageSetup paperSize="9" scale="60" orientation="landscape" r:id="rId1"/>
  <headerFooter alignWithMargins="0"/>
  <rowBreaks count="1" manualBreakCount="1">
    <brk id="33" max="8" man="1"/>
  </rowBreaks>
  <colBreaks count="1" manualBreakCount="1">
    <brk id="8" max="67"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44</vt:i4>
      </vt:variant>
      <vt:variant>
        <vt:lpstr>Rangos con nombre</vt:lpstr>
      </vt:variant>
      <vt:variant>
        <vt:i4>23</vt:i4>
      </vt:variant>
    </vt:vector>
  </HeadingPairs>
  <TitlesOfParts>
    <vt:vector size="67" baseType="lpstr">
      <vt:lpstr>Instrucciones básicas</vt:lpstr>
      <vt:lpstr>Solicitud para cumplimentar</vt:lpstr>
      <vt:lpstr>Observaciones</vt:lpstr>
      <vt:lpstr>Solicitud para imprimir</vt:lpstr>
      <vt:lpstr>Observaciones Solicitud</vt:lpstr>
      <vt:lpstr>Programación,alta,seguimiento</vt:lpstr>
      <vt:lpstr>Listados</vt:lpstr>
      <vt:lpstr>Fórmulas y cálculos</vt:lpstr>
      <vt:lpstr>Planificación contratos</vt:lpstr>
      <vt:lpstr>Registro documentación</vt:lpstr>
      <vt:lpstr>Concesión-Justificación</vt:lpstr>
      <vt:lpstr>TRABAJADOR 1</vt:lpstr>
      <vt:lpstr>TRABAJADOR 2</vt:lpstr>
      <vt:lpstr>TRABAJADOR 3</vt:lpstr>
      <vt:lpstr>TRABAJADOR 4</vt:lpstr>
      <vt:lpstr>TRABAJADOR 5</vt:lpstr>
      <vt:lpstr>TRABAJADOR 6</vt:lpstr>
      <vt:lpstr>TRABAJADOR 7</vt:lpstr>
      <vt:lpstr>TRABAJADOR 8</vt:lpstr>
      <vt:lpstr>TRABAJADOR 9</vt:lpstr>
      <vt:lpstr>TRABAJADOR 10</vt:lpstr>
      <vt:lpstr>TRABAJADOR 11</vt:lpstr>
      <vt:lpstr>TRABAJADOR 12</vt:lpstr>
      <vt:lpstr>TRABAJADOR 13</vt:lpstr>
      <vt:lpstr>TRABAJADOR 14</vt:lpstr>
      <vt:lpstr>TRABAJADOR 15</vt:lpstr>
      <vt:lpstr>TRABAJADOR 16</vt:lpstr>
      <vt:lpstr>TRABAJADOR 17</vt:lpstr>
      <vt:lpstr>TRABAJADOR 18</vt:lpstr>
      <vt:lpstr>TRABAJADOR 19</vt:lpstr>
      <vt:lpstr>TRABAJADOR 20</vt:lpstr>
      <vt:lpstr>TRABAJADOR 21</vt:lpstr>
      <vt:lpstr>TRABAJADOR 22</vt:lpstr>
      <vt:lpstr>TRABAJADOR 23</vt:lpstr>
      <vt:lpstr>TRABAJADOR 24</vt:lpstr>
      <vt:lpstr>TRABAJADOR 25</vt:lpstr>
      <vt:lpstr>TRABAJADOR 26</vt:lpstr>
      <vt:lpstr>TRABAJADOR 27</vt:lpstr>
      <vt:lpstr>TRABAJADOR 28</vt:lpstr>
      <vt:lpstr>TRABAJADOR 29</vt:lpstr>
      <vt:lpstr>TRABAJADOR 30</vt:lpstr>
      <vt:lpstr>Hoja2</vt:lpstr>
      <vt:lpstr>DOC. ESCANEADA</vt:lpstr>
      <vt:lpstr>Alertas</vt:lpstr>
      <vt:lpstr>ANINF</vt:lpstr>
      <vt:lpstr>ANINV</vt:lpstr>
      <vt:lpstr>ANUALIDADES</vt:lpstr>
      <vt:lpstr>AREA</vt:lpstr>
      <vt:lpstr>'Concesión-Justificación'!Área_de_impresión</vt:lpstr>
      <vt:lpstr>'Planificación contratos'!Área_de_impresión</vt:lpstr>
      <vt:lpstr>'Solicitud para cumplimentar'!Área_de_impresión</vt:lpstr>
      <vt:lpstr>'TRABAJADOR 1'!Área_de_impresión</vt:lpstr>
      <vt:lpstr>CATPDI</vt:lpstr>
      <vt:lpstr>CATPROF</vt:lpstr>
      <vt:lpstr>CENTRO</vt:lpstr>
      <vt:lpstr>COMPRA</vt:lpstr>
      <vt:lpstr>DATOSSOL</vt:lpstr>
      <vt:lpstr>DEPARTAMENTO</vt:lpstr>
      <vt:lpstr>ESCALAS</vt:lpstr>
      <vt:lpstr>FINEXT</vt:lpstr>
      <vt:lpstr>OTROS</vt:lpstr>
      <vt:lpstr>PERSEXT</vt:lpstr>
      <vt:lpstr>PERSUCM</vt:lpstr>
      <vt:lpstr>PROGRAMAS</vt:lpstr>
      <vt:lpstr>PROVDEF</vt:lpstr>
      <vt:lpstr>SINO</vt:lpstr>
      <vt:lpstr>TAREAS</vt:lpstr>
    </vt:vector>
  </TitlesOfParts>
  <Company>OTRI-UCM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López</dc:creator>
  <cp:lastModifiedBy>Miguel Muñoz</cp:lastModifiedBy>
  <cp:lastPrinted>2016-02-23T08:50:04Z</cp:lastPrinted>
  <dcterms:created xsi:type="dcterms:W3CDTF">2011-05-19T10:11:28Z</dcterms:created>
  <dcterms:modified xsi:type="dcterms:W3CDTF">2016-02-24T13:54:20Z</dcterms:modified>
</cp:coreProperties>
</file>