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drawings/drawing11.xml" ContentType="application/vnd.openxmlformats-officedocument.drawing+xml"/>
  <Override PartName="/xl/comments14.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drawings/drawing13.xml" ContentType="application/vnd.openxmlformats-officedocument.drawing+xml"/>
  <Override PartName="/xl/comments16.xml" ContentType="application/vnd.openxmlformats-officedocument.spreadsheetml.comments+xml"/>
  <Override PartName="/xl/drawings/drawing14.xml" ContentType="application/vnd.openxmlformats-officedocument.drawing+xml"/>
  <Override PartName="/xl/comments17.xml" ContentType="application/vnd.openxmlformats-officedocument.spreadsheetml.comments+xml"/>
  <Override PartName="/xl/drawings/drawing15.xml" ContentType="application/vnd.openxmlformats-officedocument.drawing+xml"/>
  <Override PartName="/xl/comments18.xml" ContentType="application/vnd.openxmlformats-officedocument.spreadsheetml.comments+xml"/>
  <Override PartName="/xl/drawings/drawing16.xml" ContentType="application/vnd.openxmlformats-officedocument.drawing+xml"/>
  <Override PartName="/xl/comments19.xml" ContentType="application/vnd.openxmlformats-officedocument.spreadsheetml.comments+xml"/>
  <Override PartName="/xl/drawings/drawing17.xml" ContentType="application/vnd.openxmlformats-officedocument.drawing+xml"/>
  <Override PartName="/xl/comments20.xml" ContentType="application/vnd.openxmlformats-officedocument.spreadsheetml.comments+xml"/>
  <Override PartName="/xl/drawings/drawing18.xml" ContentType="application/vnd.openxmlformats-officedocument.drawing+xml"/>
  <Override PartName="/xl/comments21.xml" ContentType="application/vnd.openxmlformats-officedocument.spreadsheetml.comments+xml"/>
  <Override PartName="/xl/drawings/drawing19.xml" ContentType="application/vnd.openxmlformats-officedocument.drawing+xml"/>
  <Override PartName="/xl/comments22.xml" ContentType="application/vnd.openxmlformats-officedocument.spreadsheetml.comments+xml"/>
  <Override PartName="/xl/drawings/drawing20.xml" ContentType="application/vnd.openxmlformats-officedocument.drawing+xml"/>
  <Override PartName="/xl/comments23.xml" ContentType="application/vnd.openxmlformats-officedocument.spreadsheetml.comments+xml"/>
  <Override PartName="/xl/drawings/drawing21.xml" ContentType="application/vnd.openxmlformats-officedocument.drawing+xml"/>
  <Override PartName="/xl/comments24.xml" ContentType="application/vnd.openxmlformats-officedocument.spreadsheetml.comments+xml"/>
  <Override PartName="/xl/drawings/drawing22.xml" ContentType="application/vnd.openxmlformats-officedocument.drawing+xml"/>
  <Override PartName="/xl/comments25.xml" ContentType="application/vnd.openxmlformats-officedocument.spreadsheetml.comments+xml"/>
  <Override PartName="/xl/drawings/drawing23.xml" ContentType="application/vnd.openxmlformats-officedocument.drawing+xml"/>
  <Override PartName="/xl/comments26.xml" ContentType="application/vnd.openxmlformats-officedocument.spreadsheetml.comments+xml"/>
  <Override PartName="/xl/drawings/drawing24.xml" ContentType="application/vnd.openxmlformats-officedocument.drawing+xml"/>
  <Override PartName="/xl/comments27.xml" ContentType="application/vnd.openxmlformats-officedocument.spreadsheetml.comments+xml"/>
  <Override PartName="/xl/drawings/drawing25.xml" ContentType="application/vnd.openxmlformats-officedocument.drawing+xml"/>
  <Override PartName="/xl/comments28.xml" ContentType="application/vnd.openxmlformats-officedocument.spreadsheetml.comments+xml"/>
  <Override PartName="/xl/drawings/drawing26.xml" ContentType="application/vnd.openxmlformats-officedocument.drawing+xml"/>
  <Override PartName="/xl/comments29.xml" ContentType="application/vnd.openxmlformats-officedocument.spreadsheetml.comments+xml"/>
  <Override PartName="/xl/drawings/drawing27.xml" ContentType="application/vnd.openxmlformats-officedocument.drawing+xml"/>
  <Override PartName="/xl/comments30.xml" ContentType="application/vnd.openxmlformats-officedocument.spreadsheetml.comments+xml"/>
  <Override PartName="/xl/drawings/drawing28.xml" ContentType="application/vnd.openxmlformats-officedocument.drawing+xml"/>
  <Override PartName="/xl/comments31.xml" ContentType="application/vnd.openxmlformats-officedocument.spreadsheetml.comments+xml"/>
  <Override PartName="/xl/drawings/drawing29.xml" ContentType="application/vnd.openxmlformats-officedocument.drawing+xml"/>
  <Override PartName="/xl/comments32.xml" ContentType="application/vnd.openxmlformats-officedocument.spreadsheetml.comments+xml"/>
  <Override PartName="/xl/drawings/drawing30.xml" ContentType="application/vnd.openxmlformats-officedocument.drawing+xml"/>
  <Override PartName="/xl/comments33.xml" ContentType="application/vnd.openxmlformats-officedocument.spreadsheetml.comments+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47.96.202.251\otri_general\COLABORATIVA\RETOS\"/>
    </mc:Choice>
  </mc:AlternateContent>
  <bookViews>
    <workbookView xWindow="0" yWindow="0" windowWidth="10305" windowHeight="3990" tabRatio="896" activeTab="1"/>
  </bookViews>
  <sheets>
    <sheet name="Instrucciones básicas" sheetId="5" r:id="rId1"/>
    <sheet name="Solicitud para cumplimentar" sheetId="1" r:id="rId2"/>
    <sheet name="Observaciones" sheetId="6" state="hidden" r:id="rId3"/>
    <sheet name="Solicitud para imprimir" sheetId="4" r:id="rId4"/>
    <sheet name="Observaciones Solicitud" sheetId="46" r:id="rId5"/>
    <sheet name="Programación,alta,seguimiento" sheetId="9" r:id="rId6"/>
    <sheet name="Listados" sheetId="3" r:id="rId7"/>
    <sheet name="Fórmulas y cálculos" sheetId="7" r:id="rId8"/>
    <sheet name="Planificación contratos" sheetId="13" r:id="rId9"/>
    <sheet name="Registro documentación" sheetId="44" r:id="rId10"/>
    <sheet name="Concesión-Justificación" sheetId="8" r:id="rId11"/>
    <sheet name="TRABAJADOR 1" sheetId="11" r:id="rId12"/>
    <sheet name="TRABAJADOR 2" sheetId="14" r:id="rId13"/>
    <sheet name="TRABAJADOR 3" sheetId="43" r:id="rId14"/>
    <sheet name="TRABAJADOR 4" sheetId="42" r:id="rId15"/>
    <sheet name="TRABAJADOR 5" sheetId="41" r:id="rId16"/>
    <sheet name="TRABAJADOR 6" sheetId="40" r:id="rId17"/>
    <sheet name="TRABAJADOR 7" sheetId="39" r:id="rId18"/>
    <sheet name="TRABAJADOR 8" sheetId="38" r:id="rId19"/>
    <sheet name="TRABAJADOR 9" sheetId="37" r:id="rId20"/>
    <sheet name="TRABAJADOR 10" sheetId="36" r:id="rId21"/>
    <sheet name="TRABAJADOR 11" sheetId="35" r:id="rId22"/>
    <sheet name="TRABAJADOR 12" sheetId="34" r:id="rId23"/>
    <sheet name="TRABAJADOR 13" sheetId="33" r:id="rId24"/>
    <sheet name="TRABAJADOR 14" sheetId="32" r:id="rId25"/>
    <sheet name="TRABAJADOR 15" sheetId="31" r:id="rId26"/>
    <sheet name="TRABAJADOR 16" sheetId="30" r:id="rId27"/>
    <sheet name="TRABAJADOR 17" sheetId="29" r:id="rId28"/>
    <sheet name="TRABAJADOR 18" sheetId="28" r:id="rId29"/>
    <sheet name="TRABAJADOR 19" sheetId="27" r:id="rId30"/>
    <sheet name="TRABAJADOR 20" sheetId="26" r:id="rId31"/>
    <sheet name="TRABAJADOR 21" sheetId="25" r:id="rId32"/>
    <sheet name="TRABAJADOR 22" sheetId="24" r:id="rId33"/>
    <sheet name="TRABAJADOR 23" sheetId="23" r:id="rId34"/>
    <sheet name="TRABAJADOR 24" sheetId="22" r:id="rId35"/>
    <sheet name="TRABAJADOR 25" sheetId="21" r:id="rId36"/>
    <sheet name="TRABAJADOR 26" sheetId="20" r:id="rId37"/>
    <sheet name="TRABAJADOR 27" sheetId="19" r:id="rId38"/>
    <sheet name="TRABAJADOR 28" sheetId="18" r:id="rId39"/>
    <sheet name="TRABAJADOR 29" sheetId="17" r:id="rId40"/>
    <sheet name="TRABAJADOR 30" sheetId="16" r:id="rId41"/>
    <sheet name="Hoja2" sheetId="15" r:id="rId42"/>
    <sheet name="DOC. ESCANEADA" sheetId="12" state="hidden" r:id="rId43"/>
    <sheet name="Alertas" sheetId="10" state="hidden" r:id="rId44"/>
  </sheets>
  <definedNames>
    <definedName name="ANINF">'Solicitud para cumplimentar'!$F$52:$I$52</definedName>
    <definedName name="ANINV">'Solicitud para cumplimentar'!$F$41:$I$41</definedName>
    <definedName name="ANUALIDADES">Listados!$G$1:$G$4</definedName>
    <definedName name="AREA">Listados!$A$1:$A$128</definedName>
    <definedName name="_xlnm.Print_Area" localSheetId="10">'Concesión-Justificación'!$A$1:$W$91</definedName>
    <definedName name="_xlnm.Print_Area" localSheetId="8">'Planificación contratos'!$A$1:$T$78</definedName>
    <definedName name="_xlnm.Print_Area" localSheetId="1">'Solicitud para cumplimentar'!$A$1:$M$186</definedName>
    <definedName name="_xlnm.Print_Area" localSheetId="11">'TRABAJADOR 1'!$A$1:$L$155</definedName>
    <definedName name="CATPDI">Listados!$Q$1:$Q$18</definedName>
    <definedName name="CATPROF">Listados!$K$1:$K$4</definedName>
    <definedName name="CENTRO">Listados!$E$1:$E$31</definedName>
    <definedName name="COMPRA">Listados!$I$1:$I$2</definedName>
    <definedName name="DATOSSOL">'Solicitud para cumplimentar'!$A$64,'Solicitud para cumplimentar'!$A$181:$M$184,'Solicitud para cumplimentar'!$A$157:$M$176,'Solicitud para cumplimentar'!$F$145:$J$152,'Solicitud para cumplimentar'!$A$131:$J$138,'Solicitud para cumplimentar'!$A$120:$D$125,'Solicitud para cumplimentar'!$G$120:$J$125,'Solicitud para cumplimentar'!$A$97:$E$111,'Solicitud para cumplimentar'!$G$97:$G$111,'Solicitud para cumplimentar'!$I$97:$I$111,'Solicitud para cumplimentar'!$A$77:$E$90,'Solicitud para cumplimentar'!$G$77:$G$90,'Solicitud para cumplimentar'!$I$77:$I$90,'Solicitud para cumplimentar'!$A$64:$J$70,'Solicitud para cumplimentar'!$A$64,'Solicitud para cumplimentar'!$A$53:$E$56,'Solicitud para cumplimentar'!$A$42:$E$45,'Solicitud para cumplimentar'!$F$18:$H$20,'Solicitud para cumplimentar'!$F$22:$H$23,'Solicitud para cumplimentar'!$B$3:$M$4,'Solicitud para cumplimentar'!$B$5</definedName>
    <definedName name="DEPARTAMENTO">Listados!$C$1:$C$186</definedName>
    <definedName name="ESCALAS">Listados!$K$1:$K$4</definedName>
    <definedName name="FINEXT">Listados!$U$1:$U$6</definedName>
    <definedName name="OTROS">Listados!$O$1:$O$5</definedName>
    <definedName name="PERSEXT">'Solicitud para cumplimentar'!$A$97:$A$111</definedName>
    <definedName name="PERSUCM">'Solicitud para cumplimentar'!$A$77:$A$90</definedName>
    <definedName name="PROGRAMAS">Listados!$M$1:$M$5</definedName>
    <definedName name="PROVDEF">Listados!$W$1:$W$2</definedName>
    <definedName name="SINO">Listados!$S$1:$S$2</definedName>
    <definedName name="TAREAS">'Solicitud para cumplimentar'!$B$157:$B$176</definedName>
  </definedNames>
  <calcPr calcId="152511"/>
</workbook>
</file>

<file path=xl/calcChain.xml><?xml version="1.0" encoding="utf-8"?>
<calcChain xmlns="http://schemas.openxmlformats.org/spreadsheetml/2006/main">
  <c r="M53" i="1" l="1"/>
  <c r="J114" i="1"/>
  <c r="M43" i="1" l="1"/>
  <c r="M44" i="1"/>
  <c r="M45" i="1"/>
  <c r="H58" i="1"/>
  <c r="I58" i="1"/>
  <c r="G58" i="1"/>
  <c r="F56" i="1"/>
  <c r="F57" i="1" s="1"/>
  <c r="I46" i="1"/>
  <c r="J28" i="1" s="1"/>
  <c r="H46" i="1"/>
  <c r="G46" i="1"/>
  <c r="F28" i="1" s="1"/>
  <c r="F46" i="1"/>
  <c r="M42" i="1"/>
  <c r="F24" i="1"/>
  <c r="C55" i="4" s="1"/>
  <c r="J30" i="1"/>
  <c r="H114" i="1"/>
  <c r="H30" i="1" s="1"/>
  <c r="F114" i="1"/>
  <c r="F30" i="1" s="1"/>
  <c r="M113" i="1"/>
  <c r="J93" i="1"/>
  <c r="H93" i="1"/>
  <c r="F93" i="1"/>
  <c r="I91" i="1"/>
  <c r="H28" i="1" l="1"/>
  <c r="F58" i="1"/>
  <c r="M58" i="1" s="1"/>
  <c r="M59" i="1" s="1"/>
  <c r="M48" i="1"/>
  <c r="D28" i="1"/>
  <c r="C189" i="1"/>
  <c r="D189" i="1" s="1"/>
  <c r="E189" i="1" s="1"/>
  <c r="L28" i="1" l="1"/>
  <c r="C19" i="1" s="1"/>
  <c r="E86" i="9"/>
  <c r="D93" i="1"/>
  <c r="M93" i="1" s="1"/>
  <c r="D99" i="9"/>
  <c r="G87" i="9"/>
  <c r="D87" i="9"/>
  <c r="F87" i="9"/>
  <c r="F91" i="9" s="1"/>
  <c r="H71" i="1"/>
  <c r="F29" i="1" s="1"/>
  <c r="E87" i="9" l="1"/>
  <c r="E91" i="9" s="1"/>
  <c r="D114" i="1"/>
  <c r="G112" i="1"/>
  <c r="E112" i="1"/>
  <c r="C112" i="1"/>
  <c r="G91" i="1"/>
  <c r="E91" i="1"/>
  <c r="C91" i="1"/>
  <c r="M64" i="1"/>
  <c r="M91" i="1" l="1"/>
  <c r="K58" i="4" s="1"/>
  <c r="D30" i="1"/>
  <c r="M114" i="1"/>
  <c r="H33" i="1"/>
  <c r="D33" i="1"/>
  <c r="F33" i="1"/>
  <c r="M112" i="1"/>
  <c r="E58" i="4" l="1"/>
  <c r="E25" i="4"/>
  <c r="A13" i="4"/>
  <c r="G30" i="16"/>
  <c r="I30" i="16" s="1"/>
  <c r="D30" i="16"/>
  <c r="E23" i="16"/>
  <c r="E22" i="16"/>
  <c r="E21" i="16"/>
  <c r="E20" i="16"/>
  <c r="H19" i="16"/>
  <c r="G19" i="16"/>
  <c r="F19" i="16"/>
  <c r="E19" i="16"/>
  <c r="D19" i="16"/>
  <c r="B15" i="16"/>
  <c r="B14" i="16"/>
  <c r="B13" i="16"/>
  <c r="B11" i="16"/>
  <c r="E8" i="16"/>
  <c r="B8" i="16"/>
  <c r="B7" i="16"/>
  <c r="B6" i="16"/>
  <c r="B5" i="16"/>
  <c r="H3" i="16"/>
  <c r="G3" i="16"/>
  <c r="F3" i="16"/>
  <c r="A30" i="16" s="1"/>
  <c r="E30" i="16" s="1"/>
  <c r="K30" i="16" s="1"/>
  <c r="G7" i="16" s="1"/>
  <c r="G30" i="17"/>
  <c r="I30" i="17" s="1"/>
  <c r="D30" i="17"/>
  <c r="E23" i="17"/>
  <c r="E22" i="17"/>
  <c r="E21" i="17"/>
  <c r="E20" i="17"/>
  <c r="H19" i="17"/>
  <c r="G19" i="17"/>
  <c r="F19" i="17"/>
  <c r="E19" i="17"/>
  <c r="D19" i="17"/>
  <c r="B15" i="17"/>
  <c r="B14" i="17"/>
  <c r="B13" i="17"/>
  <c r="B11" i="17"/>
  <c r="E8" i="17"/>
  <c r="B8" i="17"/>
  <c r="B7" i="17"/>
  <c r="B6" i="17"/>
  <c r="B5" i="17"/>
  <c r="H3" i="17"/>
  <c r="G3" i="17"/>
  <c r="F3" i="17"/>
  <c r="A30" i="17" s="1"/>
  <c r="G30" i="18"/>
  <c r="I30" i="18" s="1"/>
  <c r="D30" i="18"/>
  <c r="E23" i="18"/>
  <c r="E22" i="18"/>
  <c r="E21" i="18"/>
  <c r="E20" i="18"/>
  <c r="H19" i="18"/>
  <c r="G19" i="18"/>
  <c r="F19" i="18"/>
  <c r="E19" i="18"/>
  <c r="D19" i="18"/>
  <c r="B15" i="18"/>
  <c r="B14" i="18"/>
  <c r="B13" i="18"/>
  <c r="B11" i="18"/>
  <c r="E8" i="18"/>
  <c r="B8" i="18"/>
  <c r="B7" i="18"/>
  <c r="B6" i="18"/>
  <c r="B5" i="18"/>
  <c r="H3" i="18"/>
  <c r="G3" i="18"/>
  <c r="F3" i="18"/>
  <c r="A30" i="18" s="1"/>
  <c r="G30" i="19"/>
  <c r="I30" i="19" s="1"/>
  <c r="D30" i="19"/>
  <c r="E23" i="19"/>
  <c r="E22" i="19"/>
  <c r="E21" i="19"/>
  <c r="E20" i="19"/>
  <c r="H19" i="19"/>
  <c r="G19" i="19"/>
  <c r="F19" i="19"/>
  <c r="E19" i="19"/>
  <c r="D19" i="19"/>
  <c r="B15" i="19"/>
  <c r="B14" i="19"/>
  <c r="B13" i="19"/>
  <c r="B11" i="19"/>
  <c r="E8" i="19"/>
  <c r="B8" i="19"/>
  <c r="B7" i="19"/>
  <c r="B6" i="19"/>
  <c r="B5" i="19"/>
  <c r="H3" i="19"/>
  <c r="G3" i="19"/>
  <c r="F3" i="19"/>
  <c r="A30" i="19" s="1"/>
  <c r="G30" i="20"/>
  <c r="I30" i="20" s="1"/>
  <c r="D30" i="20"/>
  <c r="E23" i="20"/>
  <c r="E22" i="20"/>
  <c r="E21" i="20"/>
  <c r="E20" i="20"/>
  <c r="H19" i="20"/>
  <c r="G19" i="20"/>
  <c r="F19" i="20"/>
  <c r="E19" i="20"/>
  <c r="D19" i="20"/>
  <c r="B15" i="20"/>
  <c r="B14" i="20"/>
  <c r="B13" i="20"/>
  <c r="B11" i="20"/>
  <c r="E8" i="20"/>
  <c r="B8" i="20"/>
  <c r="B7" i="20"/>
  <c r="B6" i="20"/>
  <c r="B5" i="20"/>
  <c r="H3" i="20"/>
  <c r="G3" i="20"/>
  <c r="F3" i="20"/>
  <c r="A30" i="20" s="1"/>
  <c r="E30" i="20" s="1"/>
  <c r="K30" i="20" s="1"/>
  <c r="D8" i="20" s="1"/>
  <c r="G30" i="21"/>
  <c r="I30" i="21" s="1"/>
  <c r="D30" i="21"/>
  <c r="E23" i="21"/>
  <c r="E22" i="21"/>
  <c r="E21" i="21"/>
  <c r="E20" i="21"/>
  <c r="H19" i="21"/>
  <c r="G19" i="21"/>
  <c r="F19" i="21"/>
  <c r="E19" i="21"/>
  <c r="D19" i="21"/>
  <c r="B15" i="21"/>
  <c r="B14" i="21"/>
  <c r="B13" i="21"/>
  <c r="B11" i="21"/>
  <c r="E8" i="21"/>
  <c r="B8" i="21"/>
  <c r="B7" i="21"/>
  <c r="B6" i="21"/>
  <c r="B5" i="21"/>
  <c r="H3" i="21"/>
  <c r="G3" i="21"/>
  <c r="F3" i="21"/>
  <c r="A30" i="21"/>
  <c r="E30" i="21" s="1"/>
  <c r="G30" i="22"/>
  <c r="I30" i="22" s="1"/>
  <c r="D30" i="22"/>
  <c r="E23" i="22"/>
  <c r="E22" i="22"/>
  <c r="E21" i="22"/>
  <c r="E20" i="22"/>
  <c r="H19" i="22"/>
  <c r="G19" i="22"/>
  <c r="F19" i="22"/>
  <c r="E19" i="22"/>
  <c r="D19" i="22"/>
  <c r="B15" i="22"/>
  <c r="B14" i="22"/>
  <c r="B13" i="22"/>
  <c r="B11" i="22"/>
  <c r="E8" i="22"/>
  <c r="B8" i="22"/>
  <c r="B7" i="22"/>
  <c r="B6" i="22"/>
  <c r="B5" i="22"/>
  <c r="H3" i="22"/>
  <c r="G3" i="22"/>
  <c r="F3" i="22"/>
  <c r="A30" i="22" s="1"/>
  <c r="G30" i="23"/>
  <c r="I30" i="23" s="1"/>
  <c r="D30" i="23"/>
  <c r="E23" i="23"/>
  <c r="E22" i="23"/>
  <c r="E21" i="23"/>
  <c r="E20" i="23"/>
  <c r="H19" i="23"/>
  <c r="G19" i="23"/>
  <c r="F19" i="23"/>
  <c r="E19" i="23"/>
  <c r="D19" i="23"/>
  <c r="B15" i="23"/>
  <c r="B14" i="23"/>
  <c r="B13" i="23"/>
  <c r="B11" i="23"/>
  <c r="E8" i="23"/>
  <c r="B8" i="23"/>
  <c r="B7" i="23"/>
  <c r="B6" i="23"/>
  <c r="B5" i="23"/>
  <c r="H3" i="23"/>
  <c r="G3" i="23"/>
  <c r="F3" i="23"/>
  <c r="A30" i="23" s="1"/>
  <c r="E30" i="23" s="1"/>
  <c r="G30" i="24"/>
  <c r="I30" i="24" s="1"/>
  <c r="D30" i="24"/>
  <c r="E23" i="24"/>
  <c r="E22" i="24"/>
  <c r="E21" i="24"/>
  <c r="E20" i="24"/>
  <c r="H19" i="24"/>
  <c r="G19" i="24"/>
  <c r="F19" i="24"/>
  <c r="E19" i="24"/>
  <c r="D19" i="24"/>
  <c r="B15" i="24"/>
  <c r="B14" i="24"/>
  <c r="B13" i="24"/>
  <c r="B11" i="24"/>
  <c r="E8" i="24"/>
  <c r="B8" i="24"/>
  <c r="B7" i="24"/>
  <c r="B6" i="24"/>
  <c r="B5" i="24"/>
  <c r="H3" i="24"/>
  <c r="G3" i="24"/>
  <c r="F3" i="24"/>
  <c r="A30" i="24" s="1"/>
  <c r="G30" i="25"/>
  <c r="I30" i="25" s="1"/>
  <c r="D30" i="25"/>
  <c r="E23" i="25"/>
  <c r="E22" i="25"/>
  <c r="E21" i="25"/>
  <c r="E20" i="25"/>
  <c r="H19" i="25"/>
  <c r="G19" i="25"/>
  <c r="F19" i="25"/>
  <c r="E19" i="25"/>
  <c r="D19" i="25"/>
  <c r="B15" i="25"/>
  <c r="B14" i="25"/>
  <c r="B13" i="25"/>
  <c r="B11" i="25"/>
  <c r="E8" i="25"/>
  <c r="B8" i="25"/>
  <c r="B7" i="25"/>
  <c r="B6" i="25"/>
  <c r="B5" i="25"/>
  <c r="H3" i="25"/>
  <c r="G3" i="25"/>
  <c r="F3" i="25"/>
  <c r="A30" i="25" s="1"/>
  <c r="E30" i="25" s="1"/>
  <c r="G30" i="26"/>
  <c r="I30" i="26" s="1"/>
  <c r="D30" i="26"/>
  <c r="E23" i="26"/>
  <c r="E22" i="26"/>
  <c r="E21" i="26"/>
  <c r="E20" i="26"/>
  <c r="H19" i="26"/>
  <c r="G19" i="26"/>
  <c r="F19" i="26"/>
  <c r="E19" i="26"/>
  <c r="D19" i="26"/>
  <c r="B15" i="26"/>
  <c r="B14" i="26"/>
  <c r="B13" i="26"/>
  <c r="B11" i="26"/>
  <c r="E8" i="26"/>
  <c r="B8" i="26"/>
  <c r="B7" i="26"/>
  <c r="B6" i="26"/>
  <c r="B5" i="26"/>
  <c r="H3" i="26"/>
  <c r="G3" i="26"/>
  <c r="F3" i="26"/>
  <c r="A30" i="26" s="1"/>
  <c r="G30" i="27"/>
  <c r="I30" i="27" s="1"/>
  <c r="D30" i="27"/>
  <c r="E23" i="27"/>
  <c r="E22" i="27"/>
  <c r="E21" i="27"/>
  <c r="E20" i="27"/>
  <c r="H19" i="27"/>
  <c r="G19" i="27"/>
  <c r="F19" i="27"/>
  <c r="E19" i="27"/>
  <c r="D19" i="27"/>
  <c r="B15" i="27"/>
  <c r="B14" i="27"/>
  <c r="B13" i="27"/>
  <c r="B11" i="27"/>
  <c r="E8" i="27"/>
  <c r="B8" i="27"/>
  <c r="B7" i="27"/>
  <c r="B6" i="27"/>
  <c r="B5" i="27"/>
  <c r="H3" i="27"/>
  <c r="G3" i="27"/>
  <c r="F3" i="27"/>
  <c r="A30" i="27" s="1"/>
  <c r="G30" i="28"/>
  <c r="I30" i="28" s="1"/>
  <c r="D30" i="28"/>
  <c r="E23" i="28"/>
  <c r="E22" i="28"/>
  <c r="E21" i="28"/>
  <c r="E20" i="28"/>
  <c r="H19" i="28"/>
  <c r="G19" i="28"/>
  <c r="F19" i="28"/>
  <c r="E19" i="28"/>
  <c r="D19" i="28"/>
  <c r="B15" i="28"/>
  <c r="B14" i="28"/>
  <c r="B13" i="28"/>
  <c r="B11" i="28"/>
  <c r="E8" i="28"/>
  <c r="B8" i="28"/>
  <c r="B7" i="28"/>
  <c r="B6" i="28"/>
  <c r="B5" i="28"/>
  <c r="H3" i="28"/>
  <c r="G3" i="28"/>
  <c r="F3" i="28"/>
  <c r="A30" i="28" s="1"/>
  <c r="G30" i="29"/>
  <c r="I30" i="29" s="1"/>
  <c r="D30" i="29"/>
  <c r="E23" i="29"/>
  <c r="E22" i="29"/>
  <c r="E21" i="29"/>
  <c r="E20" i="29"/>
  <c r="H19" i="29"/>
  <c r="G19" i="29"/>
  <c r="F19" i="29"/>
  <c r="E19" i="29"/>
  <c r="D19" i="29"/>
  <c r="B15" i="29"/>
  <c r="B14" i="29"/>
  <c r="B13" i="29"/>
  <c r="B11" i="29"/>
  <c r="E8" i="29"/>
  <c r="B8" i="29"/>
  <c r="B7" i="29"/>
  <c r="B6" i="29"/>
  <c r="B5" i="29"/>
  <c r="H3" i="29"/>
  <c r="G3" i="29"/>
  <c r="F3" i="29"/>
  <c r="A30" i="29" s="1"/>
  <c r="G30" i="30"/>
  <c r="I30" i="30" s="1"/>
  <c r="D30" i="30"/>
  <c r="E23" i="30"/>
  <c r="E22" i="30"/>
  <c r="E21" i="30"/>
  <c r="E20" i="30"/>
  <c r="H19" i="30"/>
  <c r="G19" i="30"/>
  <c r="F19" i="30"/>
  <c r="E19" i="30"/>
  <c r="D19" i="30"/>
  <c r="B15" i="30"/>
  <c r="B14" i="30"/>
  <c r="B13" i="30"/>
  <c r="B11" i="30"/>
  <c r="E8" i="30"/>
  <c r="B8" i="30"/>
  <c r="B7" i="30"/>
  <c r="B6" i="30"/>
  <c r="B5" i="30"/>
  <c r="H3" i="30"/>
  <c r="G3" i="30"/>
  <c r="F3" i="30"/>
  <c r="A30" i="30" s="1"/>
  <c r="G30" i="31"/>
  <c r="I30" i="31" s="1"/>
  <c r="D30" i="31"/>
  <c r="E23" i="31"/>
  <c r="E22" i="31"/>
  <c r="E21" i="31"/>
  <c r="E20" i="31"/>
  <c r="H19" i="31"/>
  <c r="G19" i="31"/>
  <c r="F19" i="31"/>
  <c r="E19" i="31"/>
  <c r="D19" i="31"/>
  <c r="B15" i="31"/>
  <c r="B14" i="31"/>
  <c r="B13" i="31"/>
  <c r="B11" i="31"/>
  <c r="E8" i="31"/>
  <c r="B8" i="31"/>
  <c r="B7" i="31"/>
  <c r="B6" i="31"/>
  <c r="B5" i="31"/>
  <c r="H3" i="31"/>
  <c r="G3" i="31"/>
  <c r="F3" i="31"/>
  <c r="A30" i="31" s="1"/>
  <c r="G30" i="32"/>
  <c r="I30" i="32" s="1"/>
  <c r="D30" i="32"/>
  <c r="E23" i="32"/>
  <c r="E22" i="32"/>
  <c r="E21" i="32"/>
  <c r="E20" i="32"/>
  <c r="H19" i="32"/>
  <c r="G19" i="32"/>
  <c r="F19" i="32"/>
  <c r="E19" i="32"/>
  <c r="D19" i="32"/>
  <c r="B15" i="32"/>
  <c r="B14" i="32"/>
  <c r="B13" i="32"/>
  <c r="B11" i="32"/>
  <c r="E8" i="32"/>
  <c r="B8" i="32"/>
  <c r="B7" i="32"/>
  <c r="B6" i="32"/>
  <c r="B5" i="32"/>
  <c r="H3" i="32"/>
  <c r="G3" i="32"/>
  <c r="F3" i="32"/>
  <c r="A30" i="32" s="1"/>
  <c r="G30" i="33"/>
  <c r="I30" i="33" s="1"/>
  <c r="D30" i="33"/>
  <c r="E23" i="33"/>
  <c r="E22" i="33"/>
  <c r="E21" i="33"/>
  <c r="E20" i="33"/>
  <c r="H19" i="33"/>
  <c r="G19" i="33"/>
  <c r="F19" i="33"/>
  <c r="E19" i="33"/>
  <c r="D19" i="33"/>
  <c r="B15" i="33"/>
  <c r="B14" i="33"/>
  <c r="B13" i="33"/>
  <c r="B11" i="33"/>
  <c r="E8" i="33"/>
  <c r="B8" i="33"/>
  <c r="B7" i="33"/>
  <c r="B6" i="33"/>
  <c r="B5" i="33"/>
  <c r="H3" i="33"/>
  <c r="G3" i="33"/>
  <c r="F3" i="33"/>
  <c r="A30" i="33" s="1"/>
  <c r="G30" i="34"/>
  <c r="I30" i="34" s="1"/>
  <c r="D30" i="34"/>
  <c r="E23" i="34"/>
  <c r="E22" i="34"/>
  <c r="E21" i="34"/>
  <c r="E20" i="34"/>
  <c r="H19" i="34"/>
  <c r="G19" i="34"/>
  <c r="F19" i="34"/>
  <c r="E19" i="34"/>
  <c r="D19" i="34"/>
  <c r="B15" i="34"/>
  <c r="B14" i="34"/>
  <c r="B13" i="34"/>
  <c r="B11" i="34"/>
  <c r="E8" i="34"/>
  <c r="B8" i="34"/>
  <c r="B7" i="34"/>
  <c r="B6" i="34"/>
  <c r="B5" i="34"/>
  <c r="H3" i="34"/>
  <c r="G3" i="34"/>
  <c r="F3" i="34"/>
  <c r="A30" i="34" s="1"/>
  <c r="G30" i="35"/>
  <c r="I30" i="35" s="1"/>
  <c r="D30" i="35"/>
  <c r="E23" i="35"/>
  <c r="E22" i="35"/>
  <c r="E21" i="35"/>
  <c r="E20" i="35"/>
  <c r="H19" i="35"/>
  <c r="G19" i="35"/>
  <c r="F19" i="35"/>
  <c r="E19" i="35"/>
  <c r="D19" i="35"/>
  <c r="B15" i="35"/>
  <c r="B14" i="35"/>
  <c r="B13" i="35"/>
  <c r="B11" i="35"/>
  <c r="E8" i="35"/>
  <c r="B8" i="35"/>
  <c r="B7" i="35"/>
  <c r="B6" i="35"/>
  <c r="B5" i="35"/>
  <c r="H3" i="35"/>
  <c r="G3" i="35"/>
  <c r="F3" i="35"/>
  <c r="A30" i="35" s="1"/>
  <c r="G30" i="36"/>
  <c r="I30" i="36" s="1"/>
  <c r="D30" i="36"/>
  <c r="E23" i="36"/>
  <c r="E22" i="36"/>
  <c r="E21" i="36"/>
  <c r="E20" i="36"/>
  <c r="H19" i="36"/>
  <c r="G19" i="36"/>
  <c r="F19" i="36"/>
  <c r="E19" i="36"/>
  <c r="D19" i="36"/>
  <c r="B15" i="36"/>
  <c r="B14" i="36"/>
  <c r="B13" i="36"/>
  <c r="B11" i="36"/>
  <c r="E8" i="36"/>
  <c r="B8" i="36"/>
  <c r="B7" i="36"/>
  <c r="B6" i="36"/>
  <c r="B5" i="36"/>
  <c r="H3" i="36"/>
  <c r="G3" i="36"/>
  <c r="F3" i="36"/>
  <c r="A30" i="36" s="1"/>
  <c r="G30" i="37"/>
  <c r="I30" i="37" s="1"/>
  <c r="D30" i="37"/>
  <c r="E23" i="37"/>
  <c r="E22" i="37"/>
  <c r="E21" i="37"/>
  <c r="E20" i="37"/>
  <c r="H19" i="37"/>
  <c r="G19" i="37"/>
  <c r="F19" i="37"/>
  <c r="E19" i="37"/>
  <c r="D19" i="37"/>
  <c r="B15" i="37"/>
  <c r="B14" i="37"/>
  <c r="B13" i="37"/>
  <c r="B11" i="37"/>
  <c r="E8" i="37"/>
  <c r="B8" i="37"/>
  <c r="B7" i="37"/>
  <c r="B6" i="37"/>
  <c r="B5" i="37"/>
  <c r="H3" i="37"/>
  <c r="G3" i="37"/>
  <c r="F3" i="37"/>
  <c r="A30" i="37" s="1"/>
  <c r="G30" i="38"/>
  <c r="I30" i="38" s="1"/>
  <c r="D30" i="38"/>
  <c r="E23" i="38"/>
  <c r="E22" i="38"/>
  <c r="E21" i="38"/>
  <c r="E20" i="38"/>
  <c r="H19" i="38"/>
  <c r="G19" i="38"/>
  <c r="F19" i="38"/>
  <c r="E19" i="38"/>
  <c r="D19" i="38"/>
  <c r="B15" i="38"/>
  <c r="B14" i="38"/>
  <c r="B13" i="38"/>
  <c r="B11" i="38"/>
  <c r="E8" i="38"/>
  <c r="B8" i="38"/>
  <c r="B7" i="38"/>
  <c r="B6" i="38"/>
  <c r="B5" i="38"/>
  <c r="H3" i="38"/>
  <c r="G3" i="38"/>
  <c r="F3" i="38"/>
  <c r="A30" i="38" s="1"/>
  <c r="G30" i="39"/>
  <c r="I30" i="39" s="1"/>
  <c r="D30" i="39"/>
  <c r="E23" i="39"/>
  <c r="E22" i="39"/>
  <c r="E21" i="39"/>
  <c r="E20" i="39"/>
  <c r="H19" i="39"/>
  <c r="G19" i="39"/>
  <c r="F19" i="39"/>
  <c r="E19" i="39"/>
  <c r="D19" i="39"/>
  <c r="B15" i="39"/>
  <c r="B14" i="39"/>
  <c r="B13" i="39"/>
  <c r="B11" i="39"/>
  <c r="E8" i="39"/>
  <c r="B8" i="39"/>
  <c r="B7" i="39"/>
  <c r="B6" i="39"/>
  <c r="B5" i="39"/>
  <c r="H3" i="39"/>
  <c r="G3" i="39"/>
  <c r="F3" i="39"/>
  <c r="A30" i="39" s="1"/>
  <c r="G30" i="40"/>
  <c r="I30" i="40" s="1"/>
  <c r="D30" i="40"/>
  <c r="E23" i="40"/>
  <c r="E22" i="40"/>
  <c r="E21" i="40"/>
  <c r="E20" i="40"/>
  <c r="H19" i="40"/>
  <c r="G19" i="40"/>
  <c r="F19" i="40"/>
  <c r="E19" i="40"/>
  <c r="D19" i="40"/>
  <c r="B15" i="40"/>
  <c r="B14" i="40"/>
  <c r="B13" i="40"/>
  <c r="B11" i="40"/>
  <c r="E8" i="40"/>
  <c r="B8" i="40"/>
  <c r="B7" i="40"/>
  <c r="B6" i="40"/>
  <c r="B5" i="40"/>
  <c r="H3" i="40"/>
  <c r="G3" i="40"/>
  <c r="F3" i="40"/>
  <c r="A30" i="40" s="1"/>
  <c r="G30" i="41"/>
  <c r="I30" i="41" s="1"/>
  <c r="D30" i="41"/>
  <c r="E23" i="41"/>
  <c r="E22" i="41"/>
  <c r="E21" i="41"/>
  <c r="E20" i="41"/>
  <c r="H19" i="41"/>
  <c r="G19" i="41"/>
  <c r="F19" i="41"/>
  <c r="E19" i="41"/>
  <c r="D19" i="41"/>
  <c r="B15" i="41"/>
  <c r="B14" i="41"/>
  <c r="B13" i="41"/>
  <c r="B11" i="41"/>
  <c r="E8" i="41"/>
  <c r="B8" i="41"/>
  <c r="B7" i="41"/>
  <c r="B6" i="41"/>
  <c r="B5" i="41"/>
  <c r="H3" i="41"/>
  <c r="G3" i="41"/>
  <c r="F3" i="41"/>
  <c r="A30" i="41" s="1"/>
  <c r="G30" i="42"/>
  <c r="I30" i="42" s="1"/>
  <c r="D30" i="42"/>
  <c r="E23" i="42"/>
  <c r="E22" i="42"/>
  <c r="E21" i="42"/>
  <c r="E20" i="42"/>
  <c r="H19" i="42"/>
  <c r="G19" i="42"/>
  <c r="F19" i="42"/>
  <c r="E19" i="42"/>
  <c r="D19" i="42"/>
  <c r="B15" i="42"/>
  <c r="B14" i="42"/>
  <c r="B13" i="42"/>
  <c r="B11" i="42"/>
  <c r="E8" i="42"/>
  <c r="B8" i="42"/>
  <c r="B7" i="42"/>
  <c r="B6" i="42"/>
  <c r="B5" i="42"/>
  <c r="H3" i="42"/>
  <c r="G3" i="42"/>
  <c r="F3" i="42"/>
  <c r="A30" i="42" s="1"/>
  <c r="G30" i="43"/>
  <c r="I30" i="43" s="1"/>
  <c r="D30" i="43"/>
  <c r="E23" i="43"/>
  <c r="E22" i="43"/>
  <c r="E21" i="43"/>
  <c r="E20" i="43"/>
  <c r="H19" i="43"/>
  <c r="G19" i="43"/>
  <c r="F19" i="43"/>
  <c r="E19" i="43"/>
  <c r="D19" i="43"/>
  <c r="B15" i="43"/>
  <c r="B14" i="43"/>
  <c r="B13" i="43"/>
  <c r="B11" i="43"/>
  <c r="E8" i="43"/>
  <c r="B8" i="43"/>
  <c r="B7" i="43"/>
  <c r="B6" i="43"/>
  <c r="B5" i="43"/>
  <c r="H3" i="43"/>
  <c r="G3" i="43"/>
  <c r="F3" i="43"/>
  <c r="A30" i="43" s="1"/>
  <c r="G30" i="14"/>
  <c r="I30" i="14" s="1"/>
  <c r="D30" i="14"/>
  <c r="E23" i="14"/>
  <c r="E22" i="14"/>
  <c r="E21" i="14"/>
  <c r="E20" i="14"/>
  <c r="H19" i="14"/>
  <c r="G19" i="14"/>
  <c r="F19" i="14"/>
  <c r="E19" i="14"/>
  <c r="D19" i="14"/>
  <c r="B15" i="14"/>
  <c r="B14" i="14"/>
  <c r="B13" i="14"/>
  <c r="B11" i="14"/>
  <c r="E8" i="14"/>
  <c r="B8" i="14"/>
  <c r="B7" i="14"/>
  <c r="B6" i="14"/>
  <c r="B5" i="14"/>
  <c r="H3" i="14"/>
  <c r="G3" i="14"/>
  <c r="F3" i="14"/>
  <c r="A30" i="14" s="1"/>
  <c r="H29" i="13"/>
  <c r="G29" i="13"/>
  <c r="H3" i="11"/>
  <c r="G3" i="11"/>
  <c r="A20" i="9"/>
  <c r="A21" i="9" s="1"/>
  <c r="K4" i="8"/>
  <c r="J4" i="8"/>
  <c r="F41" i="8" s="1"/>
  <c r="E416" i="9"/>
  <c r="D416" i="9"/>
  <c r="C416" i="9"/>
  <c r="B416" i="9"/>
  <c r="E405" i="9"/>
  <c r="D405" i="9"/>
  <c r="C405" i="9"/>
  <c r="B405" i="9"/>
  <c r="E394" i="9"/>
  <c r="D394" i="9"/>
  <c r="C394" i="9"/>
  <c r="B394" i="9"/>
  <c r="E383" i="9"/>
  <c r="D383" i="9"/>
  <c r="C383" i="9"/>
  <c r="B383" i="9"/>
  <c r="E372" i="9"/>
  <c r="D372" i="9"/>
  <c r="C372" i="9"/>
  <c r="B372" i="9"/>
  <c r="E361" i="9"/>
  <c r="D361" i="9"/>
  <c r="C361" i="9"/>
  <c r="B361" i="9"/>
  <c r="C350" i="9"/>
  <c r="C428" i="9" s="1"/>
  <c r="E350" i="9"/>
  <c r="E428" i="9" s="1"/>
  <c r="D350" i="9"/>
  <c r="B350" i="9"/>
  <c r="B428" i="9" s="1"/>
  <c r="E335" i="9"/>
  <c r="D335" i="9"/>
  <c r="J24" i="8" s="1"/>
  <c r="C335" i="9"/>
  <c r="B335" i="9"/>
  <c r="E324" i="9"/>
  <c r="D324" i="9"/>
  <c r="C324" i="9"/>
  <c r="B324" i="9"/>
  <c r="E313" i="9"/>
  <c r="D313" i="9"/>
  <c r="C313" i="9"/>
  <c r="B313" i="9"/>
  <c r="E302" i="9"/>
  <c r="D302" i="9"/>
  <c r="C302" i="9"/>
  <c r="B302" i="9"/>
  <c r="E291" i="9"/>
  <c r="D291" i="9"/>
  <c r="C291" i="9"/>
  <c r="B291" i="9"/>
  <c r="E280" i="9"/>
  <c r="D280" i="9"/>
  <c r="J19" i="8" s="1"/>
  <c r="C280" i="9"/>
  <c r="B280" i="9"/>
  <c r="E269" i="9"/>
  <c r="E347" i="9" s="1"/>
  <c r="D269" i="9"/>
  <c r="D347" i="9" s="1"/>
  <c r="C269" i="9"/>
  <c r="C347" i="9" s="1"/>
  <c r="B269" i="9"/>
  <c r="B347" i="9" s="1"/>
  <c r="C188" i="9"/>
  <c r="A188" i="9"/>
  <c r="B188" i="9"/>
  <c r="D188" i="9"/>
  <c r="E188" i="9"/>
  <c r="A199" i="9"/>
  <c r="B199" i="9"/>
  <c r="C199" i="9"/>
  <c r="D199" i="9"/>
  <c r="E199" i="9"/>
  <c r="A210" i="9"/>
  <c r="B210" i="9"/>
  <c r="C210" i="9"/>
  <c r="D210" i="9"/>
  <c r="F20" i="8" s="1"/>
  <c r="F85" i="8" s="1"/>
  <c r="E210" i="9"/>
  <c r="A221" i="9"/>
  <c r="B221" i="9"/>
  <c r="C221" i="9"/>
  <c r="D221" i="9"/>
  <c r="E221" i="9"/>
  <c r="F21" i="8" s="1"/>
  <c r="F86" i="8" s="1"/>
  <c r="A232" i="9"/>
  <c r="B232" i="9"/>
  <c r="C232" i="9"/>
  <c r="D232" i="9"/>
  <c r="F22" i="8" s="1"/>
  <c r="F87" i="8" s="1"/>
  <c r="E232" i="9"/>
  <c r="A243" i="9"/>
  <c r="B243" i="9"/>
  <c r="C243" i="9"/>
  <c r="D243" i="9"/>
  <c r="E243" i="9"/>
  <c r="A254" i="9"/>
  <c r="B254" i="9"/>
  <c r="C254" i="9"/>
  <c r="D254" i="9"/>
  <c r="E254" i="9"/>
  <c r="A265" i="9"/>
  <c r="B140" i="9"/>
  <c r="C173" i="9"/>
  <c r="D173" i="9"/>
  <c r="E173" i="9"/>
  <c r="B24" i="8" s="1"/>
  <c r="B89" i="8" s="1"/>
  <c r="B173" i="9"/>
  <c r="C162" i="9"/>
  <c r="D162" i="9"/>
  <c r="E162" i="9"/>
  <c r="B23" i="8" s="1"/>
  <c r="B88" i="8" s="1"/>
  <c r="B162" i="9"/>
  <c r="C151" i="9"/>
  <c r="D151" i="9"/>
  <c r="E151" i="9"/>
  <c r="B22" i="8" s="1"/>
  <c r="B87" i="8" s="1"/>
  <c r="B151" i="9"/>
  <c r="C140" i="9"/>
  <c r="D140" i="9"/>
  <c r="B21" i="8"/>
  <c r="E140" i="9"/>
  <c r="C129" i="9"/>
  <c r="D129" i="9"/>
  <c r="E129" i="9"/>
  <c r="B129" i="9"/>
  <c r="C118" i="9"/>
  <c r="D118" i="9"/>
  <c r="E118" i="9"/>
  <c r="B19" i="8" s="1"/>
  <c r="B84" i="8" s="1"/>
  <c r="B118" i="9"/>
  <c r="D107" i="9"/>
  <c r="E107" i="9"/>
  <c r="C107" i="9"/>
  <c r="C185" i="9" s="1"/>
  <c r="B107" i="9"/>
  <c r="A162" i="9"/>
  <c r="G153" i="14"/>
  <c r="G152" i="14"/>
  <c r="G151" i="14"/>
  <c r="G150" i="14"/>
  <c r="G149" i="14"/>
  <c r="G148" i="14"/>
  <c r="E143" i="14"/>
  <c r="H136" i="14"/>
  <c r="F136" i="14"/>
  <c r="D136" i="14"/>
  <c r="B136" i="14"/>
  <c r="E115" i="14"/>
  <c r="H110" i="14"/>
  <c r="F110" i="14"/>
  <c r="D110" i="14"/>
  <c r="B110" i="14"/>
  <c r="E89" i="14"/>
  <c r="H84" i="14"/>
  <c r="F84" i="14"/>
  <c r="D84" i="14"/>
  <c r="B84" i="14"/>
  <c r="E63" i="14"/>
  <c r="H58" i="14"/>
  <c r="F58" i="14"/>
  <c r="D58" i="14"/>
  <c r="B58" i="14"/>
  <c r="E38" i="14"/>
  <c r="E64" i="14" s="1"/>
  <c r="E90" i="14" s="1"/>
  <c r="E116" i="14" s="1"/>
  <c r="E37" i="14"/>
  <c r="D30" i="11"/>
  <c r="G30" i="11"/>
  <c r="I30" i="11" s="1"/>
  <c r="F3" i="11"/>
  <c r="A30" i="11" s="1"/>
  <c r="F84" i="41"/>
  <c r="F84" i="11"/>
  <c r="F58" i="11"/>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H110" i="11"/>
  <c r="H136" i="11"/>
  <c r="B58" i="16"/>
  <c r="F58" i="16"/>
  <c r="F84" i="16"/>
  <c r="B84" i="16"/>
  <c r="D84" i="16"/>
  <c r="H84" i="16"/>
  <c r="D110" i="16"/>
  <c r="F110" i="16"/>
  <c r="H110" i="16"/>
  <c r="B136" i="16"/>
  <c r="H136" i="16"/>
  <c r="B78" i="13"/>
  <c r="B77" i="13"/>
  <c r="I77" i="13" s="1"/>
  <c r="B76" i="13"/>
  <c r="I76" i="13" s="1"/>
  <c r="B75" i="13"/>
  <c r="I75" i="13" s="1"/>
  <c r="B74" i="13"/>
  <c r="B73" i="13"/>
  <c r="I73" i="13" s="1"/>
  <c r="B72" i="13"/>
  <c r="B71" i="13"/>
  <c r="B70" i="13"/>
  <c r="B69" i="13"/>
  <c r="B68" i="13"/>
  <c r="B67" i="13"/>
  <c r="B66" i="13"/>
  <c r="I66" i="13" s="1"/>
  <c r="B65" i="13"/>
  <c r="B64" i="13"/>
  <c r="I64" i="13" s="1"/>
  <c r="B63" i="13"/>
  <c r="B62" i="13"/>
  <c r="I62" i="13" s="1"/>
  <c r="B61" i="13"/>
  <c r="B60" i="13"/>
  <c r="B59" i="13"/>
  <c r="B58" i="13"/>
  <c r="I58" i="13" s="1"/>
  <c r="B57" i="13"/>
  <c r="I57" i="13" s="1"/>
  <c r="B56" i="13"/>
  <c r="I56" i="13" s="1"/>
  <c r="B55" i="13"/>
  <c r="I55" i="13" s="1"/>
  <c r="B54" i="13"/>
  <c r="I54" i="13" s="1"/>
  <c r="B53" i="13"/>
  <c r="I53" i="13" s="1"/>
  <c r="B52" i="13"/>
  <c r="I52" i="13" s="1"/>
  <c r="B51" i="13"/>
  <c r="I51" i="13" s="1"/>
  <c r="B50" i="13"/>
  <c r="I50" i="13" s="1"/>
  <c r="B49" i="13"/>
  <c r="I49" i="13" s="1"/>
  <c r="D49" i="13"/>
  <c r="B58" i="17"/>
  <c r="F58" i="17"/>
  <c r="B84" i="17"/>
  <c r="D84" i="17"/>
  <c r="F84" i="17"/>
  <c r="H84" i="17"/>
  <c r="D110" i="17"/>
  <c r="F110" i="17"/>
  <c r="H110" i="17"/>
  <c r="B136" i="17"/>
  <c r="H136" i="17"/>
  <c r="B58" i="18"/>
  <c r="F58" i="18"/>
  <c r="B84" i="18"/>
  <c r="D84" i="18"/>
  <c r="F84" i="18"/>
  <c r="H84" i="18"/>
  <c r="D110" i="18"/>
  <c r="F110" i="18"/>
  <c r="H110" i="18"/>
  <c r="H136" i="18"/>
  <c r="B136" i="18"/>
  <c r="B58" i="19"/>
  <c r="F58" i="19"/>
  <c r="B84" i="19"/>
  <c r="D84" i="19"/>
  <c r="F84" i="19"/>
  <c r="H84" i="19"/>
  <c r="D110" i="19"/>
  <c r="F110" i="19"/>
  <c r="H110" i="19"/>
  <c r="B136" i="19"/>
  <c r="H136" i="19"/>
  <c r="B58" i="20"/>
  <c r="F58" i="20"/>
  <c r="B84" i="20"/>
  <c r="D84" i="20"/>
  <c r="F84" i="20"/>
  <c r="H84" i="20"/>
  <c r="D110" i="20"/>
  <c r="F110" i="20"/>
  <c r="H110" i="20"/>
  <c r="B136" i="20"/>
  <c r="H136" i="20"/>
  <c r="B58" i="21"/>
  <c r="F58" i="21"/>
  <c r="B84" i="21"/>
  <c r="D84" i="21"/>
  <c r="F84" i="21"/>
  <c r="H84" i="21"/>
  <c r="D110" i="21"/>
  <c r="F110" i="21"/>
  <c r="H110" i="21"/>
  <c r="B136" i="21"/>
  <c r="H136" i="21"/>
  <c r="B58" i="22"/>
  <c r="F58" i="22"/>
  <c r="B84" i="22"/>
  <c r="D84" i="22"/>
  <c r="F84" i="22"/>
  <c r="H84" i="22"/>
  <c r="D110" i="22"/>
  <c r="F110" i="22"/>
  <c r="H110" i="22"/>
  <c r="B136" i="22"/>
  <c r="H136" i="22"/>
  <c r="B58" i="23"/>
  <c r="F58" i="23"/>
  <c r="B84" i="23"/>
  <c r="D84" i="23"/>
  <c r="F84" i="23"/>
  <c r="H84" i="23"/>
  <c r="D110" i="23"/>
  <c r="F110" i="23"/>
  <c r="H110" i="23"/>
  <c r="B136" i="23"/>
  <c r="H136" i="23"/>
  <c r="B58" i="24"/>
  <c r="F58" i="24"/>
  <c r="B84" i="24"/>
  <c r="D84" i="24"/>
  <c r="H84" i="24"/>
  <c r="F84" i="24"/>
  <c r="D110" i="24"/>
  <c r="F110" i="24"/>
  <c r="H110" i="24"/>
  <c r="B136" i="24"/>
  <c r="H136" i="24"/>
  <c r="B58" i="25"/>
  <c r="F58" i="25"/>
  <c r="B84" i="25"/>
  <c r="D84" i="25"/>
  <c r="F84" i="25"/>
  <c r="H84" i="25"/>
  <c r="D110" i="25"/>
  <c r="F110" i="25"/>
  <c r="H110" i="25"/>
  <c r="B136" i="25"/>
  <c r="H136" i="25"/>
  <c r="B58" i="26"/>
  <c r="F58" i="26"/>
  <c r="B84" i="26"/>
  <c r="D84" i="26"/>
  <c r="H84" i="26"/>
  <c r="F84" i="26"/>
  <c r="D110" i="26"/>
  <c r="F110" i="26"/>
  <c r="H110" i="26"/>
  <c r="B136" i="26"/>
  <c r="H136" i="26"/>
  <c r="B58" i="27"/>
  <c r="F58" i="27"/>
  <c r="B84" i="27"/>
  <c r="D84" i="27"/>
  <c r="F84" i="27"/>
  <c r="H84" i="27"/>
  <c r="D110" i="27"/>
  <c r="F110" i="27"/>
  <c r="H110" i="27"/>
  <c r="B136" i="27"/>
  <c r="H136" i="27"/>
  <c r="B58" i="28"/>
  <c r="F58" i="28"/>
  <c r="B84" i="28"/>
  <c r="D84" i="28"/>
  <c r="H84" i="28"/>
  <c r="F84" i="28"/>
  <c r="D110" i="28"/>
  <c r="F110" i="28"/>
  <c r="H110" i="28"/>
  <c r="B136" i="28"/>
  <c r="H136" i="28"/>
  <c r="B58" i="29"/>
  <c r="F58" i="29"/>
  <c r="B84" i="29"/>
  <c r="D84" i="29"/>
  <c r="F84" i="29"/>
  <c r="H84" i="29"/>
  <c r="D110" i="29"/>
  <c r="F110" i="29"/>
  <c r="H110" i="29"/>
  <c r="B136" i="29"/>
  <c r="H136" i="29"/>
  <c r="F136" i="29"/>
  <c r="B58" i="30"/>
  <c r="F58" i="30"/>
  <c r="B84" i="30"/>
  <c r="D84" i="30"/>
  <c r="F84" i="30"/>
  <c r="H84" i="30"/>
  <c r="D110" i="30"/>
  <c r="F110" i="30"/>
  <c r="H110" i="30"/>
  <c r="B136" i="30"/>
  <c r="H136" i="30"/>
  <c r="B58" i="31"/>
  <c r="F58" i="31"/>
  <c r="B84" i="31"/>
  <c r="D84" i="31"/>
  <c r="H84" i="31"/>
  <c r="F84" i="31"/>
  <c r="D110" i="31"/>
  <c r="H110" i="31"/>
  <c r="F110" i="31"/>
  <c r="B136" i="31"/>
  <c r="H136" i="31"/>
  <c r="B58" i="32"/>
  <c r="F58" i="32"/>
  <c r="B84" i="32"/>
  <c r="D84" i="32"/>
  <c r="H84" i="32"/>
  <c r="F84" i="32"/>
  <c r="D110" i="32"/>
  <c r="F110" i="32"/>
  <c r="H110" i="32"/>
  <c r="B136" i="32"/>
  <c r="H136" i="32"/>
  <c r="B58" i="33"/>
  <c r="F58" i="33"/>
  <c r="B84" i="33"/>
  <c r="D84" i="33"/>
  <c r="F84" i="33"/>
  <c r="H84" i="33"/>
  <c r="D110" i="33"/>
  <c r="F110" i="33"/>
  <c r="H110" i="33"/>
  <c r="B136" i="33"/>
  <c r="H136" i="33"/>
  <c r="B58" i="34"/>
  <c r="F58" i="34"/>
  <c r="B84" i="34"/>
  <c r="D84" i="34"/>
  <c r="H84" i="34"/>
  <c r="F84" i="34"/>
  <c r="D110" i="34"/>
  <c r="F110" i="34"/>
  <c r="H110" i="34"/>
  <c r="H136" i="34"/>
  <c r="B136" i="34"/>
  <c r="B58" i="35"/>
  <c r="F58" i="35"/>
  <c r="B84" i="35"/>
  <c r="D84" i="35"/>
  <c r="F84" i="35"/>
  <c r="H84" i="35"/>
  <c r="D110" i="35"/>
  <c r="F110" i="35"/>
  <c r="H110" i="35"/>
  <c r="B136" i="35"/>
  <c r="H136" i="35"/>
  <c r="B58" i="36"/>
  <c r="F58" i="36"/>
  <c r="B84" i="36"/>
  <c r="D84" i="36"/>
  <c r="H84" i="36"/>
  <c r="F84" i="36"/>
  <c r="D110" i="36"/>
  <c r="F110" i="36"/>
  <c r="H110" i="36"/>
  <c r="B136" i="36"/>
  <c r="H136" i="36"/>
  <c r="B58" i="37"/>
  <c r="F58" i="37"/>
  <c r="B84" i="37"/>
  <c r="D84" i="37"/>
  <c r="F84" i="37"/>
  <c r="H84" i="37"/>
  <c r="D110" i="37"/>
  <c r="F110" i="37"/>
  <c r="H110" i="37"/>
  <c r="B136" i="37"/>
  <c r="H136" i="37"/>
  <c r="B58" i="38"/>
  <c r="F58" i="38"/>
  <c r="B84" i="38"/>
  <c r="D84" i="38"/>
  <c r="F84" i="38"/>
  <c r="H84" i="38"/>
  <c r="D110" i="38"/>
  <c r="F110" i="38"/>
  <c r="H110" i="38"/>
  <c r="B136" i="38"/>
  <c r="H136" i="38"/>
  <c r="B58" i="39"/>
  <c r="F58" i="39"/>
  <c r="B84" i="39"/>
  <c r="D84" i="39"/>
  <c r="F84" i="39"/>
  <c r="H84" i="39"/>
  <c r="D110" i="39"/>
  <c r="F110" i="39"/>
  <c r="H110" i="39"/>
  <c r="B136" i="39"/>
  <c r="H136" i="39"/>
  <c r="B58" i="40"/>
  <c r="D58" i="40"/>
  <c r="F58" i="40"/>
  <c r="H58" i="40"/>
  <c r="B84" i="40"/>
  <c r="D84" i="40"/>
  <c r="F84" i="40"/>
  <c r="H84" i="40"/>
  <c r="B110" i="40"/>
  <c r="D110" i="40"/>
  <c r="F110" i="40"/>
  <c r="H110" i="40"/>
  <c r="B136" i="40"/>
  <c r="D136" i="40"/>
  <c r="F136" i="40"/>
  <c r="H136" i="40"/>
  <c r="B58" i="41"/>
  <c r="F58" i="41"/>
  <c r="H58" i="41"/>
  <c r="B84" i="41"/>
  <c r="D84" i="41"/>
  <c r="H84" i="41"/>
  <c r="B110" i="41"/>
  <c r="D110" i="41"/>
  <c r="F110" i="41"/>
  <c r="H110" i="41"/>
  <c r="B136" i="41"/>
  <c r="H136" i="41"/>
  <c r="B58" i="42"/>
  <c r="F58" i="42"/>
  <c r="B84" i="42"/>
  <c r="D84" i="42"/>
  <c r="F84" i="42"/>
  <c r="H84" i="42"/>
  <c r="D110" i="42"/>
  <c r="F110" i="42"/>
  <c r="H110" i="42"/>
  <c r="D136" i="42"/>
  <c r="H136" i="42"/>
  <c r="B136" i="42"/>
  <c r="B58" i="43"/>
  <c r="D58" i="43"/>
  <c r="F58" i="43"/>
  <c r="H58" i="43"/>
  <c r="B84" i="43"/>
  <c r="D84" i="43"/>
  <c r="F84" i="43"/>
  <c r="H84" i="43"/>
  <c r="B110" i="43"/>
  <c r="D110" i="43"/>
  <c r="F110" i="43"/>
  <c r="H110" i="43"/>
  <c r="B136" i="43"/>
  <c r="D136" i="43"/>
  <c r="F136" i="43"/>
  <c r="H136" i="4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78"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B58" i="11"/>
  <c r="D58" i="11"/>
  <c r="H58" i="11"/>
  <c r="B84" i="11"/>
  <c r="D84" i="11"/>
  <c r="H84" i="11"/>
  <c r="H85" i="11" s="1"/>
  <c r="B110" i="11"/>
  <c r="D110" i="11"/>
  <c r="F110" i="11"/>
  <c r="B136" i="11"/>
  <c r="D136" i="11"/>
  <c r="F136" i="11"/>
  <c r="H49" i="13"/>
  <c r="F49" i="13"/>
  <c r="E49" i="13"/>
  <c r="D58" i="16"/>
  <c r="H58" i="16"/>
  <c r="B110" i="16"/>
  <c r="H111" i="16" s="1"/>
  <c r="O78" i="13" s="1"/>
  <c r="D136" i="16"/>
  <c r="F136" i="16"/>
  <c r="G153" i="16"/>
  <c r="G152" i="16"/>
  <c r="G151" i="16"/>
  <c r="G150" i="16"/>
  <c r="G149" i="16"/>
  <c r="G148" i="16"/>
  <c r="E143" i="16"/>
  <c r="E38" i="16"/>
  <c r="E64" i="16" s="1"/>
  <c r="E90" i="16" s="1"/>
  <c r="E116" i="16" s="1"/>
  <c r="E115" i="16"/>
  <c r="E89" i="16"/>
  <c r="E63" i="16"/>
  <c r="E37" i="16"/>
  <c r="B7" i="13"/>
  <c r="A25" i="13" s="1"/>
  <c r="A23" i="11" s="1"/>
  <c r="B6" i="13"/>
  <c r="A24" i="13" s="1"/>
  <c r="A22" i="17" s="1"/>
  <c r="B5" i="13"/>
  <c r="A23" i="13" s="1"/>
  <c r="A21" i="17" s="1"/>
  <c r="B4" i="13"/>
  <c r="A22" i="13" s="1"/>
  <c r="A20" i="32" s="1"/>
  <c r="D3" i="13"/>
  <c r="C21" i="13" s="1"/>
  <c r="B3" i="13"/>
  <c r="A21" i="13" s="1"/>
  <c r="D58" i="17"/>
  <c r="H58" i="17"/>
  <c r="B110" i="17"/>
  <c r="D136" i="17"/>
  <c r="F136" i="17"/>
  <c r="G153" i="17"/>
  <c r="G152" i="17"/>
  <c r="G151" i="17"/>
  <c r="G150" i="17"/>
  <c r="G149" i="17"/>
  <c r="G148" i="17"/>
  <c r="E143" i="17"/>
  <c r="E38" i="17"/>
  <c r="E64" i="17" s="1"/>
  <c r="E90" i="17" s="1"/>
  <c r="E116" i="17" s="1"/>
  <c r="E115" i="17"/>
  <c r="E89" i="17"/>
  <c r="E63" i="17"/>
  <c r="E37" i="17"/>
  <c r="D58" i="18"/>
  <c r="H58" i="18"/>
  <c r="B110" i="18"/>
  <c r="D136" i="18"/>
  <c r="F136" i="18"/>
  <c r="G153" i="18"/>
  <c r="G152" i="18"/>
  <c r="G151" i="18"/>
  <c r="G150" i="18"/>
  <c r="G149" i="18"/>
  <c r="G148" i="18"/>
  <c r="E143" i="18"/>
  <c r="E38" i="18"/>
  <c r="E64" i="18" s="1"/>
  <c r="E90" i="18" s="1"/>
  <c r="E116" i="18" s="1"/>
  <c r="E115" i="18"/>
  <c r="E89" i="18"/>
  <c r="E63" i="18"/>
  <c r="E37" i="18"/>
  <c r="D58" i="19"/>
  <c r="H58" i="19"/>
  <c r="B110" i="19"/>
  <c r="D136" i="19"/>
  <c r="F136" i="19"/>
  <c r="G153" i="19"/>
  <c r="G152" i="19"/>
  <c r="G151" i="19"/>
  <c r="G150" i="19"/>
  <c r="G149" i="19"/>
  <c r="G148" i="19"/>
  <c r="E143" i="19"/>
  <c r="E38" i="19"/>
  <c r="E64" i="19" s="1"/>
  <c r="E90" i="19" s="1"/>
  <c r="E116" i="19" s="1"/>
  <c r="E115" i="19"/>
  <c r="E89" i="19"/>
  <c r="E63" i="19"/>
  <c r="E37" i="19"/>
  <c r="D58" i="20"/>
  <c r="H58" i="20"/>
  <c r="B110" i="20"/>
  <c r="D136" i="20"/>
  <c r="F136" i="20"/>
  <c r="G153" i="20"/>
  <c r="G152" i="20"/>
  <c r="G151" i="20"/>
  <c r="G150" i="20"/>
  <c r="G149" i="20"/>
  <c r="G148" i="20"/>
  <c r="E143" i="20"/>
  <c r="E38" i="20"/>
  <c r="E64" i="20" s="1"/>
  <c r="E90" i="20" s="1"/>
  <c r="E116" i="20" s="1"/>
  <c r="E115" i="20"/>
  <c r="E89" i="20"/>
  <c r="E63" i="20"/>
  <c r="E37" i="20"/>
  <c r="D58" i="21"/>
  <c r="H58" i="21"/>
  <c r="B110" i="21"/>
  <c r="D136" i="21"/>
  <c r="F136" i="21"/>
  <c r="G153" i="21"/>
  <c r="G152" i="21"/>
  <c r="G151" i="21"/>
  <c r="G150" i="21"/>
  <c r="G149" i="21"/>
  <c r="G148" i="21"/>
  <c r="E143" i="21"/>
  <c r="E38" i="21"/>
  <c r="E64" i="21" s="1"/>
  <c r="E90" i="21" s="1"/>
  <c r="E116" i="21" s="1"/>
  <c r="E115" i="21"/>
  <c r="E89" i="21"/>
  <c r="E63" i="21"/>
  <c r="E37" i="21"/>
  <c r="D58" i="22"/>
  <c r="H58" i="22"/>
  <c r="B110" i="22"/>
  <c r="D136" i="22"/>
  <c r="F136" i="22"/>
  <c r="G153" i="22"/>
  <c r="G152" i="22"/>
  <c r="G151" i="22"/>
  <c r="G150" i="22"/>
  <c r="G149" i="22"/>
  <c r="G148" i="22"/>
  <c r="E143" i="22"/>
  <c r="E38" i="22"/>
  <c r="E64" i="22" s="1"/>
  <c r="E90" i="22" s="1"/>
  <c r="E116" i="22" s="1"/>
  <c r="E115" i="22"/>
  <c r="E89" i="22"/>
  <c r="E63" i="22"/>
  <c r="E37" i="22"/>
  <c r="D58" i="23"/>
  <c r="H58" i="23"/>
  <c r="B110" i="23"/>
  <c r="D136" i="23"/>
  <c r="F136" i="23"/>
  <c r="G153" i="23"/>
  <c r="G152" i="23"/>
  <c r="G151" i="23"/>
  <c r="G150" i="23"/>
  <c r="G149" i="23"/>
  <c r="G148" i="23"/>
  <c r="E143" i="23"/>
  <c r="E38" i="23"/>
  <c r="E64" i="23" s="1"/>
  <c r="E90" i="23" s="1"/>
  <c r="E116" i="23" s="1"/>
  <c r="E115" i="23"/>
  <c r="E89" i="23"/>
  <c r="E63" i="23"/>
  <c r="E37" i="23"/>
  <c r="D58" i="24"/>
  <c r="H58" i="24"/>
  <c r="B110" i="24"/>
  <c r="D136" i="24"/>
  <c r="F136" i="24"/>
  <c r="G153" i="24"/>
  <c r="G152" i="24"/>
  <c r="G151" i="24"/>
  <c r="G150" i="24"/>
  <c r="G149" i="24"/>
  <c r="G148" i="24"/>
  <c r="E143" i="24"/>
  <c r="E38" i="24"/>
  <c r="E64" i="24" s="1"/>
  <c r="E90" i="24" s="1"/>
  <c r="E116" i="24" s="1"/>
  <c r="E115" i="24"/>
  <c r="E89" i="24"/>
  <c r="E63" i="24"/>
  <c r="E37" i="24"/>
  <c r="D58" i="25"/>
  <c r="H58" i="25"/>
  <c r="B110" i="25"/>
  <c r="D136" i="25"/>
  <c r="F136" i="25"/>
  <c r="G153" i="25"/>
  <c r="G152" i="25"/>
  <c r="G151" i="25"/>
  <c r="G150" i="25"/>
  <c r="G149" i="25"/>
  <c r="G148" i="25"/>
  <c r="E143" i="25"/>
  <c r="E38" i="25"/>
  <c r="E64" i="25" s="1"/>
  <c r="E90" i="25" s="1"/>
  <c r="E116" i="25" s="1"/>
  <c r="E115" i="25"/>
  <c r="E89" i="25"/>
  <c r="E63" i="25"/>
  <c r="E37" i="25"/>
  <c r="D58" i="26"/>
  <c r="H58" i="26"/>
  <c r="B110" i="26"/>
  <c r="D136" i="26"/>
  <c r="F136" i="26"/>
  <c r="G153" i="26"/>
  <c r="G152" i="26"/>
  <c r="G151" i="26"/>
  <c r="G150" i="26"/>
  <c r="G149" i="26"/>
  <c r="G148" i="26"/>
  <c r="E143" i="26"/>
  <c r="E38" i="26"/>
  <c r="E64" i="26" s="1"/>
  <c r="E90" i="26" s="1"/>
  <c r="E116" i="26" s="1"/>
  <c r="E115" i="26"/>
  <c r="E89" i="26"/>
  <c r="E63" i="26"/>
  <c r="E37" i="26"/>
  <c r="D58" i="27"/>
  <c r="H58" i="27"/>
  <c r="B110" i="27"/>
  <c r="D136" i="27"/>
  <c r="F136" i="27"/>
  <c r="G153" i="27"/>
  <c r="G152" i="27"/>
  <c r="G151" i="27"/>
  <c r="G150" i="27"/>
  <c r="G149" i="27"/>
  <c r="G148" i="27"/>
  <c r="E143" i="27"/>
  <c r="E38" i="27"/>
  <c r="E64" i="27" s="1"/>
  <c r="E90" i="27" s="1"/>
  <c r="E116" i="27" s="1"/>
  <c r="E115" i="27"/>
  <c r="E89" i="27"/>
  <c r="E63" i="27"/>
  <c r="E37" i="27"/>
  <c r="D58" i="28"/>
  <c r="H58" i="28"/>
  <c r="B110" i="28"/>
  <c r="H111" i="28" s="1"/>
  <c r="O66" i="13" s="1"/>
  <c r="D136" i="28"/>
  <c r="F136" i="28"/>
  <c r="H137" i="28" s="1"/>
  <c r="Q66" i="13" s="1"/>
  <c r="G153" i="28"/>
  <c r="G152" i="28"/>
  <c r="G151" i="28"/>
  <c r="G150" i="28"/>
  <c r="G149" i="28"/>
  <c r="G148" i="28"/>
  <c r="E143" i="28"/>
  <c r="E38" i="28"/>
  <c r="E64" i="28" s="1"/>
  <c r="E90" i="28" s="1"/>
  <c r="E116" i="28" s="1"/>
  <c r="E115" i="28"/>
  <c r="E89" i="28"/>
  <c r="E63" i="28"/>
  <c r="E37" i="28"/>
  <c r="D58" i="29"/>
  <c r="H58" i="29"/>
  <c r="B110" i="29"/>
  <c r="D136" i="29"/>
  <c r="G153" i="29"/>
  <c r="G152" i="29"/>
  <c r="G151" i="29"/>
  <c r="G150" i="29"/>
  <c r="G149" i="29"/>
  <c r="G148" i="29"/>
  <c r="E143" i="29"/>
  <c r="E38" i="29"/>
  <c r="E64" i="29" s="1"/>
  <c r="E90" i="29" s="1"/>
  <c r="E116" i="29" s="1"/>
  <c r="E115" i="29"/>
  <c r="E89" i="29"/>
  <c r="E63" i="29"/>
  <c r="E37" i="29"/>
  <c r="D58" i="30"/>
  <c r="H58" i="30"/>
  <c r="B110" i="30"/>
  <c r="D136" i="30"/>
  <c r="F136" i="30"/>
  <c r="G153" i="30"/>
  <c r="G152" i="30"/>
  <c r="G151" i="30"/>
  <c r="G150" i="30"/>
  <c r="G149" i="30"/>
  <c r="G148" i="30"/>
  <c r="E143" i="30"/>
  <c r="E38" i="30"/>
  <c r="E64" i="30" s="1"/>
  <c r="E90" i="30" s="1"/>
  <c r="E116" i="30" s="1"/>
  <c r="E115" i="30"/>
  <c r="E89" i="30"/>
  <c r="E63" i="30"/>
  <c r="E37" i="30"/>
  <c r="D58" i="31"/>
  <c r="H58" i="31"/>
  <c r="B110" i="31"/>
  <c r="D136" i="31"/>
  <c r="F136" i="31"/>
  <c r="G153" i="31"/>
  <c r="G152" i="31"/>
  <c r="G151" i="31"/>
  <c r="G150" i="31"/>
  <c r="G149" i="31"/>
  <c r="G148" i="31"/>
  <c r="E143" i="31"/>
  <c r="E38" i="31"/>
  <c r="E64" i="31" s="1"/>
  <c r="E90" i="31" s="1"/>
  <c r="E116" i="31" s="1"/>
  <c r="E115" i="31"/>
  <c r="E89" i="31"/>
  <c r="E63" i="31"/>
  <c r="E37" i="31"/>
  <c r="D58" i="32"/>
  <c r="H58" i="32"/>
  <c r="B110" i="32"/>
  <c r="D136" i="32"/>
  <c r="F136" i="32"/>
  <c r="G153" i="32"/>
  <c r="G152" i="32"/>
  <c r="G151" i="32"/>
  <c r="G150" i="32"/>
  <c r="G149" i="32"/>
  <c r="G148" i="32"/>
  <c r="E143" i="32"/>
  <c r="E38" i="32"/>
  <c r="E64" i="32" s="1"/>
  <c r="E90" i="32" s="1"/>
  <c r="E116" i="32" s="1"/>
  <c r="E115" i="32"/>
  <c r="E89" i="32"/>
  <c r="E63" i="32"/>
  <c r="E37" i="32"/>
  <c r="D58" i="33"/>
  <c r="H58" i="33"/>
  <c r="B110" i="33"/>
  <c r="D136" i="33"/>
  <c r="F136" i="33"/>
  <c r="G153" i="33"/>
  <c r="G152" i="33"/>
  <c r="G151" i="33"/>
  <c r="G150" i="33"/>
  <c r="G149" i="33"/>
  <c r="G148" i="33"/>
  <c r="E143" i="33"/>
  <c r="E38" i="33"/>
  <c r="E64" i="33" s="1"/>
  <c r="E90" i="33" s="1"/>
  <c r="E116" i="33" s="1"/>
  <c r="E115" i="33"/>
  <c r="E89" i="33"/>
  <c r="E63" i="33"/>
  <c r="E37" i="33"/>
  <c r="D58" i="34"/>
  <c r="H58" i="34"/>
  <c r="B110" i="34"/>
  <c r="D136" i="34"/>
  <c r="F136" i="34"/>
  <c r="G153" i="34"/>
  <c r="G152" i="34"/>
  <c r="G151" i="34"/>
  <c r="G150" i="34"/>
  <c r="G149" i="34"/>
  <c r="G148" i="34"/>
  <c r="E143" i="34"/>
  <c r="E38" i="34"/>
  <c r="E64" i="34" s="1"/>
  <c r="E90" i="34" s="1"/>
  <c r="E116" i="34" s="1"/>
  <c r="E115" i="34"/>
  <c r="E89" i="34"/>
  <c r="E63" i="34"/>
  <c r="E37" i="34"/>
  <c r="D58" i="35"/>
  <c r="H58" i="35"/>
  <c r="B110" i="35"/>
  <c r="D136" i="35"/>
  <c r="F136" i="35"/>
  <c r="G153" i="35"/>
  <c r="G152" i="35"/>
  <c r="G151" i="35"/>
  <c r="G150" i="35"/>
  <c r="G149" i="35"/>
  <c r="G148" i="35"/>
  <c r="E143" i="35"/>
  <c r="E38" i="35"/>
  <c r="E64" i="35" s="1"/>
  <c r="E90" i="35" s="1"/>
  <c r="E116" i="35" s="1"/>
  <c r="E115" i="35"/>
  <c r="E89" i="35"/>
  <c r="E63" i="35"/>
  <c r="E37" i="35"/>
  <c r="D58" i="36"/>
  <c r="H58" i="36"/>
  <c r="B110" i="36"/>
  <c r="D136" i="36"/>
  <c r="F136" i="36"/>
  <c r="G153" i="36"/>
  <c r="G152" i="36"/>
  <c r="G151" i="36"/>
  <c r="G150" i="36"/>
  <c r="G149" i="36"/>
  <c r="G148" i="36"/>
  <c r="E143" i="36"/>
  <c r="E38" i="36"/>
  <c r="E64" i="36" s="1"/>
  <c r="E90" i="36" s="1"/>
  <c r="E116" i="36" s="1"/>
  <c r="E115" i="36"/>
  <c r="E89" i="36"/>
  <c r="E63" i="36"/>
  <c r="E37" i="36"/>
  <c r="D58" i="37"/>
  <c r="H58" i="37"/>
  <c r="B110" i="37"/>
  <c r="D136" i="37"/>
  <c r="F136" i="37"/>
  <c r="G153" i="37"/>
  <c r="G152" i="37"/>
  <c r="G151" i="37"/>
  <c r="G150" i="37"/>
  <c r="G149" i="37"/>
  <c r="G148" i="37"/>
  <c r="E143" i="37"/>
  <c r="E38" i="37"/>
  <c r="E64" i="37" s="1"/>
  <c r="E90" i="37" s="1"/>
  <c r="E116" i="37" s="1"/>
  <c r="E115" i="37"/>
  <c r="E89" i="37"/>
  <c r="E63" i="37"/>
  <c r="E37" i="37"/>
  <c r="D58" i="38"/>
  <c r="H58" i="38"/>
  <c r="B110" i="38"/>
  <c r="D136" i="38"/>
  <c r="F136" i="38"/>
  <c r="G153" i="38"/>
  <c r="G152" i="38"/>
  <c r="G151" i="38"/>
  <c r="G150" i="38"/>
  <c r="G149" i="38"/>
  <c r="G148" i="38"/>
  <c r="E143" i="38"/>
  <c r="E38" i="38"/>
  <c r="E64" i="38" s="1"/>
  <c r="E90" i="38" s="1"/>
  <c r="E116" i="38" s="1"/>
  <c r="E115" i="38"/>
  <c r="E89" i="38"/>
  <c r="E63" i="38"/>
  <c r="E37" i="38"/>
  <c r="D58" i="39"/>
  <c r="H59" i="39" s="1"/>
  <c r="K55" i="13" s="1"/>
  <c r="H58" i="39"/>
  <c r="B110" i="39"/>
  <c r="D136" i="39"/>
  <c r="F136" i="39"/>
  <c r="G153" i="39"/>
  <c r="G152" i="39"/>
  <c r="G151" i="39"/>
  <c r="G150" i="39"/>
  <c r="G149" i="39"/>
  <c r="G148" i="39"/>
  <c r="E143" i="39"/>
  <c r="E38" i="39"/>
  <c r="E64" i="39" s="1"/>
  <c r="E90" i="39" s="1"/>
  <c r="E116" i="39" s="1"/>
  <c r="E115" i="39"/>
  <c r="E89" i="39"/>
  <c r="E63" i="39"/>
  <c r="E37" i="39"/>
  <c r="G153" i="40"/>
  <c r="G152" i="40"/>
  <c r="G151" i="40"/>
  <c r="G150" i="40"/>
  <c r="G149" i="40"/>
  <c r="G148" i="40"/>
  <c r="E143" i="40"/>
  <c r="E38" i="40"/>
  <c r="E64" i="40" s="1"/>
  <c r="E90" i="40" s="1"/>
  <c r="E116" i="40" s="1"/>
  <c r="E115" i="40"/>
  <c r="E89" i="40"/>
  <c r="E63" i="40"/>
  <c r="E37" i="40"/>
  <c r="D58" i="41"/>
  <c r="D136" i="41"/>
  <c r="F136" i="41"/>
  <c r="G153" i="41"/>
  <c r="G152" i="41"/>
  <c r="G151" i="41"/>
  <c r="G150" i="41"/>
  <c r="G149" i="41"/>
  <c r="G148" i="41"/>
  <c r="E143" i="41"/>
  <c r="E38" i="41"/>
  <c r="E64" i="41" s="1"/>
  <c r="E90" i="41" s="1"/>
  <c r="E116" i="41" s="1"/>
  <c r="E115" i="41"/>
  <c r="E89" i="41"/>
  <c r="E63" i="41"/>
  <c r="E37" i="41"/>
  <c r="D58" i="42"/>
  <c r="H58" i="42"/>
  <c r="B110" i="42"/>
  <c r="F136" i="42"/>
  <c r="G153" i="42"/>
  <c r="G152" i="42"/>
  <c r="G151" i="42"/>
  <c r="G150" i="42"/>
  <c r="G149" i="42"/>
  <c r="G148" i="42"/>
  <c r="E143" i="42"/>
  <c r="E38" i="42"/>
  <c r="E64" i="42" s="1"/>
  <c r="E90" i="42" s="1"/>
  <c r="E116" i="42" s="1"/>
  <c r="E115" i="42"/>
  <c r="E89" i="42"/>
  <c r="E63" i="42"/>
  <c r="E37" i="42"/>
  <c r="G153" i="43"/>
  <c r="G152" i="43"/>
  <c r="G151" i="43"/>
  <c r="G150" i="43"/>
  <c r="G149" i="43"/>
  <c r="G148" i="43"/>
  <c r="E143" i="43"/>
  <c r="E38" i="43"/>
  <c r="E64" i="43" s="1"/>
  <c r="E90" i="43" s="1"/>
  <c r="E116" i="43" s="1"/>
  <c r="E115" i="43"/>
  <c r="E89" i="43"/>
  <c r="E63" i="43"/>
  <c r="E37" i="43"/>
  <c r="H19" i="11"/>
  <c r="G19" i="11"/>
  <c r="F19" i="11"/>
  <c r="E23" i="11"/>
  <c r="E22" i="11"/>
  <c r="E21" i="11"/>
  <c r="E20" i="11"/>
  <c r="E19" i="11"/>
  <c r="D19" i="11"/>
  <c r="E3" i="13"/>
  <c r="G153" i="11"/>
  <c r="G152" i="11"/>
  <c r="G149" i="11"/>
  <c r="G150" i="11"/>
  <c r="G151" i="11"/>
  <c r="G148" i="11"/>
  <c r="G1" i="3"/>
  <c r="G2" i="3" s="1"/>
  <c r="G3" i="3" s="1"/>
  <c r="G4" i="3" s="1"/>
  <c r="B4" i="7"/>
  <c r="B23" i="7" s="1"/>
  <c r="D4" i="7"/>
  <c r="D42" i="7" s="1"/>
  <c r="E4" i="7"/>
  <c r="E23" i="7" s="1"/>
  <c r="B5" i="7"/>
  <c r="B24" i="7" s="1"/>
  <c r="D5" i="7"/>
  <c r="D24" i="7" s="1"/>
  <c r="E5" i="7"/>
  <c r="E24" i="7" s="1"/>
  <c r="B6" i="7"/>
  <c r="B25" i="7" s="1"/>
  <c r="C6" i="7"/>
  <c r="C25" i="7" s="1"/>
  <c r="D6" i="7"/>
  <c r="D25" i="7" s="1"/>
  <c r="E6" i="7"/>
  <c r="E25" i="7" s="1"/>
  <c r="B7" i="7"/>
  <c r="B26" i="7" s="1"/>
  <c r="C7" i="7"/>
  <c r="C26" i="7" s="1"/>
  <c r="D7" i="7"/>
  <c r="D26" i="7" s="1"/>
  <c r="E7" i="7"/>
  <c r="E26" i="7" s="1"/>
  <c r="B8" i="7"/>
  <c r="B27" i="7" s="1"/>
  <c r="C8" i="7"/>
  <c r="C27" i="7" s="1"/>
  <c r="D8" i="7"/>
  <c r="D27" i="7" s="1"/>
  <c r="E8" i="7"/>
  <c r="E46" i="7" s="1"/>
  <c r="B9" i="7"/>
  <c r="B28" i="7" s="1"/>
  <c r="C9" i="7"/>
  <c r="C28" i="7" s="1"/>
  <c r="D9" i="7"/>
  <c r="D28" i="7" s="1"/>
  <c r="E9" i="7"/>
  <c r="E28" i="7" s="1"/>
  <c r="B10" i="7"/>
  <c r="B29" i="7" s="1"/>
  <c r="C10" i="7"/>
  <c r="C29" i="7" s="1"/>
  <c r="D10" i="7"/>
  <c r="D29" i="7" s="1"/>
  <c r="E10" i="7"/>
  <c r="E29" i="7" s="1"/>
  <c r="B11" i="7"/>
  <c r="B30" i="7" s="1"/>
  <c r="C11" i="7"/>
  <c r="C30" i="7" s="1"/>
  <c r="D11" i="7"/>
  <c r="D30" i="7" s="1"/>
  <c r="E11" i="7"/>
  <c r="E30" i="7" s="1"/>
  <c r="B12" i="7"/>
  <c r="B31" i="7" s="1"/>
  <c r="C12" i="7"/>
  <c r="C31" i="7" s="1"/>
  <c r="D12" i="7"/>
  <c r="D31" i="7" s="1"/>
  <c r="E12" i="7"/>
  <c r="E50" i="7" s="1"/>
  <c r="B13" i="7"/>
  <c r="B32" i="7" s="1"/>
  <c r="C13" i="7"/>
  <c r="C32" i="7" s="1"/>
  <c r="D13" i="7"/>
  <c r="D32" i="7" s="1"/>
  <c r="E13" i="7"/>
  <c r="E32" i="7" s="1"/>
  <c r="B14" i="7"/>
  <c r="B33" i="7" s="1"/>
  <c r="C14" i="7"/>
  <c r="C33" i="7" s="1"/>
  <c r="D14" i="7"/>
  <c r="D33" i="7" s="1"/>
  <c r="E14" i="7"/>
  <c r="E33" i="7" s="1"/>
  <c r="B15" i="7"/>
  <c r="B34" i="7" s="1"/>
  <c r="C15" i="7"/>
  <c r="C34" i="7" s="1"/>
  <c r="D15" i="7"/>
  <c r="D34" i="7" s="1"/>
  <c r="E15" i="7"/>
  <c r="E34" i="7" s="1"/>
  <c r="B16" i="7"/>
  <c r="B35" i="7" s="1"/>
  <c r="C16" i="7"/>
  <c r="C35" i="7" s="1"/>
  <c r="D16" i="7"/>
  <c r="D35" i="7" s="1"/>
  <c r="E16" i="7"/>
  <c r="E54" i="7" s="1"/>
  <c r="B17" i="7"/>
  <c r="B36" i="7" s="1"/>
  <c r="C17" i="7"/>
  <c r="C36" i="7" s="1"/>
  <c r="D17" i="7"/>
  <c r="D36" i="7" s="1"/>
  <c r="E17" i="7"/>
  <c r="E36" i="7" s="1"/>
  <c r="B18" i="7"/>
  <c r="B37" i="7" s="1"/>
  <c r="C18" i="7"/>
  <c r="C37" i="7" s="1"/>
  <c r="D18" i="7"/>
  <c r="D37" i="7" s="1"/>
  <c r="E18" i="7"/>
  <c r="E37" i="7" s="1"/>
  <c r="E35" i="7"/>
  <c r="B42" i="7"/>
  <c r="D43" i="7"/>
  <c r="D44" i="7"/>
  <c r="D45" i="7"/>
  <c r="D46" i="7"/>
  <c r="D47" i="7"/>
  <c r="D48" i="7"/>
  <c r="D49" i="7"/>
  <c r="D50" i="7"/>
  <c r="D51" i="7"/>
  <c r="D52" i="7"/>
  <c r="D53" i="7"/>
  <c r="D54" i="7"/>
  <c r="D55" i="7"/>
  <c r="D56" i="7"/>
  <c r="B61" i="7"/>
  <c r="D61" i="7"/>
  <c r="B62" i="7"/>
  <c r="D62" i="7"/>
  <c r="E62" i="7"/>
  <c r="B63" i="7"/>
  <c r="C63" i="7"/>
  <c r="D63" i="7"/>
  <c r="B64" i="7"/>
  <c r="D64" i="7"/>
  <c r="E64" i="7"/>
  <c r="B65" i="7"/>
  <c r="C65" i="7"/>
  <c r="D65" i="7"/>
  <c r="B66" i="7"/>
  <c r="D66" i="7"/>
  <c r="E66" i="7"/>
  <c r="B67" i="7"/>
  <c r="C67" i="7"/>
  <c r="D67" i="7"/>
  <c r="B68" i="7"/>
  <c r="D68" i="7"/>
  <c r="E68" i="7"/>
  <c r="B69" i="7"/>
  <c r="C69" i="7"/>
  <c r="D69" i="7"/>
  <c r="B70" i="7"/>
  <c r="D70" i="7"/>
  <c r="E70" i="7"/>
  <c r="B71" i="7"/>
  <c r="C71" i="7"/>
  <c r="D71" i="7"/>
  <c r="B72" i="7"/>
  <c r="D72" i="7"/>
  <c r="E72" i="7"/>
  <c r="B73" i="7"/>
  <c r="C73" i="7"/>
  <c r="D73" i="7"/>
  <c r="B74" i="7"/>
  <c r="D74" i="7"/>
  <c r="E74" i="7"/>
  <c r="B75" i="7"/>
  <c r="C75" i="7"/>
  <c r="D75" i="7"/>
  <c r="A131" i="7"/>
  <c r="A132" i="7"/>
  <c r="A133" i="7"/>
  <c r="A134" i="7"/>
  <c r="A140" i="7"/>
  <c r="A141" i="7"/>
  <c r="A142" i="7"/>
  <c r="A143" i="7"/>
  <c r="B5" i="11"/>
  <c r="B6" i="11"/>
  <c r="E8" i="11"/>
  <c r="B7" i="11"/>
  <c r="B8" i="11"/>
  <c r="B11" i="11"/>
  <c r="B13" i="11"/>
  <c r="B14" i="11"/>
  <c r="B15" i="11"/>
  <c r="F3" i="13"/>
  <c r="E37" i="11"/>
  <c r="E38" i="11"/>
  <c r="E64" i="11" s="1"/>
  <c r="E90" i="11" s="1"/>
  <c r="E116" i="11" s="1"/>
  <c r="E63" i="11"/>
  <c r="E89" i="11"/>
  <c r="E115" i="11"/>
  <c r="E143" i="11"/>
  <c r="A1" i="4"/>
  <c r="B1" i="4"/>
  <c r="A52" i="4" s="1"/>
  <c r="D1" i="4"/>
  <c r="F1" i="4"/>
  <c r="B2" i="4"/>
  <c r="C53" i="4" s="1"/>
  <c r="B3" i="4"/>
  <c r="C54" i="4" s="1"/>
  <c r="F3" i="4"/>
  <c r="K3" i="4"/>
  <c r="B5" i="4"/>
  <c r="B6" i="4"/>
  <c r="B7" i="4"/>
  <c r="C8" i="4"/>
  <c r="F8" i="4"/>
  <c r="J8" i="4"/>
  <c r="L8" i="4"/>
  <c r="C9" i="4"/>
  <c r="M25" i="4"/>
  <c r="D5" i="13"/>
  <c r="M26" i="4"/>
  <c r="M27" i="4"/>
  <c r="H64" i="4" s="1"/>
  <c r="M28" i="4"/>
  <c r="H65" i="4" s="1"/>
  <c r="M29" i="4"/>
  <c r="M30" i="4"/>
  <c r="M31" i="4"/>
  <c r="M32" i="4"/>
  <c r="H72" i="4" s="1"/>
  <c r="A35" i="4"/>
  <c r="D35" i="4"/>
  <c r="G35" i="4"/>
  <c r="A36" i="4"/>
  <c r="D36" i="4"/>
  <c r="G36" i="4"/>
  <c r="A37" i="4"/>
  <c r="D37" i="4"/>
  <c r="G37" i="4"/>
  <c r="A38" i="4"/>
  <c r="D38" i="4"/>
  <c r="G38" i="4"/>
  <c r="A39" i="4"/>
  <c r="B39" i="4"/>
  <c r="A41" i="4"/>
  <c r="A42" i="4"/>
  <c r="A43" i="4"/>
  <c r="A44" i="4"/>
  <c r="A45" i="4"/>
  <c r="B45" i="4"/>
  <c r="E63" i="4"/>
  <c r="B2" i="1"/>
  <c r="B13" i="1" s="1"/>
  <c r="B2" i="8"/>
  <c r="B3" i="8"/>
  <c r="B4" i="8"/>
  <c r="H4" i="8"/>
  <c r="B25" i="8"/>
  <c r="B5" i="8"/>
  <c r="H5" i="8"/>
  <c r="J5" i="8"/>
  <c r="K5" i="8"/>
  <c r="G78" i="8"/>
  <c r="J6" i="8"/>
  <c r="K6" i="8"/>
  <c r="J7" i="8"/>
  <c r="N56" i="8" s="1"/>
  <c r="N69" i="8" s="1"/>
  <c r="N82" i="8" s="1"/>
  <c r="K7" i="8"/>
  <c r="B8" i="8"/>
  <c r="H8" i="8"/>
  <c r="I8" i="8"/>
  <c r="J8" i="8"/>
  <c r="K8" i="8"/>
  <c r="H9" i="8"/>
  <c r="I9" i="8"/>
  <c r="J9" i="8"/>
  <c r="K9" i="8"/>
  <c r="B10" i="8"/>
  <c r="B11" i="8"/>
  <c r="B12" i="8"/>
  <c r="B16" i="8"/>
  <c r="F16" i="8"/>
  <c r="J16" i="8"/>
  <c r="N16" i="8"/>
  <c r="M16" i="8" s="1"/>
  <c r="C348" i="9" s="1"/>
  <c r="A18" i="8"/>
  <c r="I83" i="8" s="1"/>
  <c r="B16" i="13"/>
  <c r="A19" i="8"/>
  <c r="M71" i="8" s="1"/>
  <c r="A20" i="8"/>
  <c r="Q85" i="8" s="1"/>
  <c r="J20" i="8"/>
  <c r="J85" i="8" s="1"/>
  <c r="A21" i="8"/>
  <c r="E73" i="8" s="1"/>
  <c r="J21" i="8"/>
  <c r="A22" i="8"/>
  <c r="I47" i="8" s="1"/>
  <c r="J22" i="8"/>
  <c r="A23" i="8"/>
  <c r="M88" i="8" s="1"/>
  <c r="J23" i="8"/>
  <c r="A24" i="8"/>
  <c r="A49" i="8" s="1"/>
  <c r="F24" i="8"/>
  <c r="F89" i="8" s="1"/>
  <c r="A25" i="8"/>
  <c r="F25" i="8"/>
  <c r="J25" i="8"/>
  <c r="J90" i="8" s="1"/>
  <c r="N25" i="8"/>
  <c r="B31" i="8"/>
  <c r="F31" i="8"/>
  <c r="J31" i="8"/>
  <c r="N31" i="8"/>
  <c r="F32" i="8"/>
  <c r="J32" i="8"/>
  <c r="N32" i="8"/>
  <c r="R32" i="8"/>
  <c r="B35" i="8"/>
  <c r="B40" i="8"/>
  <c r="F40" i="8"/>
  <c r="J40" i="8"/>
  <c r="N40" i="8"/>
  <c r="B51" i="8"/>
  <c r="B52" i="8" s="1"/>
  <c r="F51" i="8"/>
  <c r="F52" i="8" s="1"/>
  <c r="J51" i="8"/>
  <c r="J52" i="8" s="1"/>
  <c r="N51" i="8"/>
  <c r="N52" i="8" s="1"/>
  <c r="B56" i="8"/>
  <c r="R57" i="8"/>
  <c r="R58" i="8"/>
  <c r="R59" i="8"/>
  <c r="R60" i="8"/>
  <c r="R61" i="8"/>
  <c r="R62" i="8"/>
  <c r="C63" i="8"/>
  <c r="Q4" i="8" s="1"/>
  <c r="G63" i="8"/>
  <c r="Q5" i="8" s="1"/>
  <c r="K63" i="8"/>
  <c r="O63" i="8"/>
  <c r="R63" i="8"/>
  <c r="R64" i="8"/>
  <c r="B65" i="8"/>
  <c r="F65" i="8"/>
  <c r="J65" i="8"/>
  <c r="N6" i="8" s="1"/>
  <c r="R6" i="8" s="1"/>
  <c r="N65" i="8"/>
  <c r="N7" i="8" s="1"/>
  <c r="R7" i="8" s="1"/>
  <c r="G68" i="8"/>
  <c r="K68" i="8"/>
  <c r="O68" i="8"/>
  <c r="G70" i="8"/>
  <c r="F70" i="8" s="1"/>
  <c r="F83" i="8" s="1"/>
  <c r="G71" i="8"/>
  <c r="K71" i="8"/>
  <c r="O71" i="8"/>
  <c r="G72" i="8"/>
  <c r="K72" i="8"/>
  <c r="O72" i="8"/>
  <c r="G73" i="8"/>
  <c r="K73" i="8"/>
  <c r="O73" i="8"/>
  <c r="G74" i="8"/>
  <c r="K74" i="8"/>
  <c r="O74" i="8"/>
  <c r="G75" i="8"/>
  <c r="K75" i="8"/>
  <c r="O75" i="8"/>
  <c r="G76" i="8"/>
  <c r="K76" i="8"/>
  <c r="O76" i="8"/>
  <c r="G77" i="8"/>
  <c r="K77" i="8"/>
  <c r="O77" i="8"/>
  <c r="B2" i="9"/>
  <c r="B4" i="9"/>
  <c r="B5" i="9"/>
  <c r="B8" i="9"/>
  <c r="B10" i="9"/>
  <c r="B11" i="9"/>
  <c r="B14" i="9"/>
  <c r="B15" i="9"/>
  <c r="D40" i="9"/>
  <c r="E40" i="9"/>
  <c r="F40" i="9"/>
  <c r="G40" i="9"/>
  <c r="D41" i="9"/>
  <c r="E41" i="9"/>
  <c r="F41" i="9"/>
  <c r="G41" i="9"/>
  <c r="D42" i="9"/>
  <c r="E42" i="9"/>
  <c r="F42" i="9"/>
  <c r="G42" i="9"/>
  <c r="D43" i="9"/>
  <c r="E43" i="9"/>
  <c r="F43" i="9"/>
  <c r="G43" i="9"/>
  <c r="D44" i="9"/>
  <c r="E44" i="9"/>
  <c r="F44" i="9"/>
  <c r="G44" i="9"/>
  <c r="D45" i="9"/>
  <c r="E45" i="9"/>
  <c r="F45" i="9"/>
  <c r="G45" i="9"/>
  <c r="D46" i="9"/>
  <c r="E46" i="9"/>
  <c r="F46" i="9"/>
  <c r="G46" i="9"/>
  <c r="D47" i="9"/>
  <c r="E47" i="9"/>
  <c r="F47" i="9"/>
  <c r="G47" i="9"/>
  <c r="D48" i="9"/>
  <c r="E48" i="9"/>
  <c r="F48" i="9"/>
  <c r="G48" i="9"/>
  <c r="D49" i="9"/>
  <c r="E49" i="9"/>
  <c r="F49" i="9"/>
  <c r="G49" i="9"/>
  <c r="D50" i="9"/>
  <c r="E50" i="9"/>
  <c r="F50" i="9"/>
  <c r="G50" i="9"/>
  <c r="D51" i="9"/>
  <c r="E51" i="9"/>
  <c r="F51" i="9"/>
  <c r="G51" i="9"/>
  <c r="D52" i="9"/>
  <c r="E52" i="9"/>
  <c r="F52" i="9"/>
  <c r="G52" i="9"/>
  <c r="D53" i="9"/>
  <c r="E53" i="9"/>
  <c r="F53" i="9"/>
  <c r="G53" i="9"/>
  <c r="D54" i="9"/>
  <c r="E54" i="9"/>
  <c r="F54" i="9"/>
  <c r="G54" i="9"/>
  <c r="G56" i="9" s="1"/>
  <c r="D55" i="9"/>
  <c r="E55" i="9"/>
  <c r="F55" i="9"/>
  <c r="G55" i="9"/>
  <c r="E99" i="9"/>
  <c r="F99" i="9"/>
  <c r="G99" i="9"/>
  <c r="D101" i="9"/>
  <c r="E101" i="9"/>
  <c r="F101" i="9"/>
  <c r="G101" i="9"/>
  <c r="A107" i="9"/>
  <c r="A118" i="9"/>
  <c r="A129" i="9"/>
  <c r="A140" i="9"/>
  <c r="A151" i="9"/>
  <c r="A173" i="9"/>
  <c r="A184" i="9"/>
  <c r="A269" i="9"/>
  <c r="A280" i="9"/>
  <c r="A291" i="9"/>
  <c r="A302" i="9"/>
  <c r="A313" i="9"/>
  <c r="A324" i="9"/>
  <c r="A335" i="9"/>
  <c r="A346" i="9"/>
  <c r="A350" i="9"/>
  <c r="A361" i="9"/>
  <c r="A372" i="9"/>
  <c r="A383" i="9"/>
  <c r="A394" i="9"/>
  <c r="A405" i="9"/>
  <c r="A416" i="9"/>
  <c r="A427" i="9"/>
  <c r="H1" i="4"/>
  <c r="D12" i="1"/>
  <c r="A18" i="1"/>
  <c r="A19" i="1"/>
  <c r="A20" i="1"/>
  <c r="A22" i="1"/>
  <c r="A23" i="1"/>
  <c r="D27" i="1"/>
  <c r="G130" i="1" s="1"/>
  <c r="H130" i="1" s="1"/>
  <c r="I130" i="1" s="1"/>
  <c r="J130" i="1" s="1"/>
  <c r="A35" i="1"/>
  <c r="M65" i="1"/>
  <c r="M66" i="1"/>
  <c r="M67" i="1"/>
  <c r="M68" i="1"/>
  <c r="M69" i="1"/>
  <c r="M70" i="1"/>
  <c r="G71" i="1"/>
  <c r="I71" i="1"/>
  <c r="J71" i="1"/>
  <c r="D63" i="9"/>
  <c r="E63" i="9"/>
  <c r="F63" i="9"/>
  <c r="G63" i="9"/>
  <c r="D86" i="9"/>
  <c r="E63" i="7"/>
  <c r="C64" i="7"/>
  <c r="E65" i="7"/>
  <c r="C66" i="7"/>
  <c r="E67" i="7"/>
  <c r="C68" i="7"/>
  <c r="E69" i="7"/>
  <c r="C70" i="7"/>
  <c r="E71" i="7"/>
  <c r="C72" i="7"/>
  <c r="E73" i="7"/>
  <c r="C74" i="7"/>
  <c r="E75" i="7"/>
  <c r="D64" i="9"/>
  <c r="E64" i="9"/>
  <c r="F64" i="9"/>
  <c r="G64" i="9"/>
  <c r="E120" i="1"/>
  <c r="F120" i="1"/>
  <c r="M120" i="1"/>
  <c r="E121" i="1"/>
  <c r="F121" i="1"/>
  <c r="M121" i="1"/>
  <c r="E122" i="1"/>
  <c r="F122" i="1"/>
  <c r="M122" i="1"/>
  <c r="E123" i="1"/>
  <c r="F123" i="1"/>
  <c r="M123" i="1"/>
  <c r="E124" i="1"/>
  <c r="F124" i="1"/>
  <c r="M124" i="1"/>
  <c r="E125" i="1"/>
  <c r="F125" i="1"/>
  <c r="M125" i="1"/>
  <c r="G126" i="1"/>
  <c r="D31" i="1" s="1"/>
  <c r="H126" i="1"/>
  <c r="I126" i="1"/>
  <c r="H31" i="1" s="1"/>
  <c r="H18" i="4" s="1"/>
  <c r="J126" i="1"/>
  <c r="J31" i="1" s="1"/>
  <c r="J18" i="4" s="1"/>
  <c r="M131" i="1"/>
  <c r="M132" i="1"/>
  <c r="M133" i="1"/>
  <c r="M134" i="1"/>
  <c r="M135" i="1"/>
  <c r="M136" i="1"/>
  <c r="M137" i="1"/>
  <c r="M138" i="1"/>
  <c r="G139" i="1"/>
  <c r="D32" i="1" s="1"/>
  <c r="D19" i="4" s="1"/>
  <c r="H139" i="1"/>
  <c r="I139" i="1"/>
  <c r="J139" i="1"/>
  <c r="K70" i="8"/>
  <c r="J70" i="8" s="1"/>
  <c r="J83" i="8" s="1"/>
  <c r="O70" i="8"/>
  <c r="N70" i="8" s="1"/>
  <c r="N83" i="8" s="1"/>
  <c r="D17" i="4"/>
  <c r="K78" i="8"/>
  <c r="N4" i="8"/>
  <c r="R4" i="8" s="1"/>
  <c r="B15" i="13"/>
  <c r="H137" i="41"/>
  <c r="Q53" i="13" s="1"/>
  <c r="O78" i="8"/>
  <c r="E61" i="7"/>
  <c r="E266" i="9"/>
  <c r="B185" i="9"/>
  <c r="E185" i="9"/>
  <c r="B14" i="13"/>
  <c r="I50" i="8"/>
  <c r="E75" i="8"/>
  <c r="B70" i="8"/>
  <c r="B83" i="8" s="1"/>
  <c r="R18" i="8"/>
  <c r="B17" i="13"/>
  <c r="E30" i="11"/>
  <c r="D185" i="9"/>
  <c r="C29" i="13"/>
  <c r="C24" i="13"/>
  <c r="C22" i="25" s="1"/>
  <c r="A39" i="13"/>
  <c r="A23" i="17"/>
  <c r="A41" i="13"/>
  <c r="A23" i="14"/>
  <c r="A23" i="43"/>
  <c r="A23" i="41"/>
  <c r="A20" i="40"/>
  <c r="A21" i="40"/>
  <c r="A21" i="39"/>
  <c r="A21" i="38"/>
  <c r="A21" i="37"/>
  <c r="A21" i="32"/>
  <c r="A21" i="31"/>
  <c r="A21" i="30"/>
  <c r="A21" i="29"/>
  <c r="A20" i="26"/>
  <c r="A23" i="26"/>
  <c r="A23" i="25"/>
  <c r="A23" i="24"/>
  <c r="A23" i="23"/>
  <c r="A23" i="22"/>
  <c r="A23" i="21"/>
  <c r="A23" i="20"/>
  <c r="A23" i="16"/>
  <c r="A21" i="42"/>
  <c r="A22" i="42"/>
  <c r="A23" i="42"/>
  <c r="A21" i="36"/>
  <c r="A23" i="35"/>
  <c r="A21" i="34"/>
  <c r="A21" i="33"/>
  <c r="A23" i="28"/>
  <c r="A21" i="27"/>
  <c r="A23" i="19"/>
  <c r="A20" i="18"/>
  <c r="A21" i="18"/>
  <c r="A22" i="18"/>
  <c r="A23" i="18"/>
  <c r="E27" i="7" l="1"/>
  <c r="J32" i="1"/>
  <c r="H32" i="1"/>
  <c r="J19" i="4"/>
  <c r="D16" i="4"/>
  <c r="D29" i="1"/>
  <c r="D348" i="9"/>
  <c r="E31" i="7"/>
  <c r="D23" i="7"/>
  <c r="D38" i="7" s="1"/>
  <c r="D27" i="4" s="1"/>
  <c r="E6" i="13" s="1"/>
  <c r="F32" i="1"/>
  <c r="F19" i="4" s="1"/>
  <c r="C19" i="14"/>
  <c r="C19" i="36"/>
  <c r="C19" i="34"/>
  <c r="C19" i="27"/>
  <c r="C19" i="11"/>
  <c r="C19" i="35"/>
  <c r="C19" i="28"/>
  <c r="C19" i="19"/>
  <c r="A21" i="19"/>
  <c r="A23" i="27"/>
  <c r="A21" i="28"/>
  <c r="A23" i="33"/>
  <c r="A23" i="34"/>
  <c r="A21" i="35"/>
  <c r="A23" i="36"/>
  <c r="A21" i="16"/>
  <c r="A21" i="20"/>
  <c r="A21" i="21"/>
  <c r="A21" i="22"/>
  <c r="A21" i="23"/>
  <c r="A21" i="24"/>
  <c r="A21" i="25"/>
  <c r="A21" i="26"/>
  <c r="A23" i="29"/>
  <c r="A23" i="30"/>
  <c r="A23" i="31"/>
  <c r="A23" i="32"/>
  <c r="A23" i="37"/>
  <c r="A23" i="38"/>
  <c r="A23" i="39"/>
  <c r="A23" i="40"/>
  <c r="A21" i="41"/>
  <c r="A21" i="43"/>
  <c r="A21" i="14"/>
  <c r="A21" i="11"/>
  <c r="B56" i="7"/>
  <c r="B55" i="7"/>
  <c r="B54" i="7"/>
  <c r="B53" i="7"/>
  <c r="B52" i="7"/>
  <c r="B51" i="7"/>
  <c r="B50" i="7"/>
  <c r="B49" i="7"/>
  <c r="B48" i="7"/>
  <c r="B47" i="7"/>
  <c r="B46" i="7"/>
  <c r="B45" i="7"/>
  <c r="B44" i="7"/>
  <c r="E42" i="7"/>
  <c r="E41" i="13"/>
  <c r="J29" i="1"/>
  <c r="J16" i="4" s="1"/>
  <c r="H29" i="1"/>
  <c r="L29" i="1" s="1"/>
  <c r="L16" i="4" s="1"/>
  <c r="A22" i="33"/>
  <c r="A20" i="33"/>
  <c r="A20" i="22"/>
  <c r="G41" i="13"/>
  <c r="E56" i="7"/>
  <c r="C56" i="7"/>
  <c r="E55" i="7"/>
  <c r="C55" i="7"/>
  <c r="C54" i="7"/>
  <c r="E53" i="7"/>
  <c r="C53" i="7"/>
  <c r="E52" i="7"/>
  <c r="C52" i="7"/>
  <c r="E51" i="7"/>
  <c r="C51" i="7"/>
  <c r="C50" i="7"/>
  <c r="E49" i="7"/>
  <c r="C49" i="7"/>
  <c r="E48" i="7"/>
  <c r="C48" i="7"/>
  <c r="E47" i="7"/>
  <c r="C47" i="7"/>
  <c r="C46" i="7"/>
  <c r="E45" i="7"/>
  <c r="C45" i="7"/>
  <c r="E44" i="7"/>
  <c r="C44" i="7"/>
  <c r="E43" i="7"/>
  <c r="B43" i="7"/>
  <c r="C19" i="7"/>
  <c r="D57" i="7"/>
  <c r="E27" i="4" s="1"/>
  <c r="F6" i="13" s="1"/>
  <c r="D19" i="7"/>
  <c r="C27" i="4" s="1"/>
  <c r="D6" i="13" s="1"/>
  <c r="B57" i="7"/>
  <c r="F4" i="13" s="1"/>
  <c r="D62" i="9"/>
  <c r="E62" i="9" s="1"/>
  <c r="B139" i="7"/>
  <c r="C139" i="7" s="1"/>
  <c r="D139" i="7" s="1"/>
  <c r="E139" i="7" s="1"/>
  <c r="B19" i="7"/>
  <c r="D4" i="13" s="1"/>
  <c r="I69" i="13"/>
  <c r="E30" i="24"/>
  <c r="H111" i="39"/>
  <c r="O55" i="13" s="1"/>
  <c r="H59" i="37"/>
  <c r="K57" i="13" s="1"/>
  <c r="H59" i="35"/>
  <c r="K59" i="13" s="1"/>
  <c r="H59" i="33"/>
  <c r="K61" i="13" s="1"/>
  <c r="H85" i="27"/>
  <c r="M67" i="13" s="1"/>
  <c r="H137" i="21"/>
  <c r="Q73" i="13" s="1"/>
  <c r="B20" i="8"/>
  <c r="B85" i="8" s="1"/>
  <c r="R70" i="8"/>
  <c r="R83" i="8" s="1"/>
  <c r="A20" i="17"/>
  <c r="A20" i="11"/>
  <c r="A20" i="14"/>
  <c r="A20" i="41"/>
  <c r="A20" i="39"/>
  <c r="A20" i="37"/>
  <c r="A20" i="31"/>
  <c r="A20" i="29"/>
  <c r="A20" i="25"/>
  <c r="A20" i="23"/>
  <c r="A20" i="21"/>
  <c r="A20" i="16"/>
  <c r="A20" i="42"/>
  <c r="D23" i="13"/>
  <c r="D24" i="13"/>
  <c r="D22" i="43" s="1"/>
  <c r="I40" i="13"/>
  <c r="E39" i="13"/>
  <c r="F39" i="13"/>
  <c r="D25" i="13"/>
  <c r="D23" i="18" s="1"/>
  <c r="B73" i="8"/>
  <c r="B86" i="8"/>
  <c r="F23" i="8"/>
  <c r="A70" i="8"/>
  <c r="Q70" i="8"/>
  <c r="A57" i="8"/>
  <c r="B77" i="8"/>
  <c r="B90" i="8"/>
  <c r="H137" i="25"/>
  <c r="Q69" i="13" s="1"/>
  <c r="A20" i="19"/>
  <c r="A20" i="27"/>
  <c r="A20" i="28"/>
  <c r="A20" i="34"/>
  <c r="A20" i="35"/>
  <c r="A20" i="36"/>
  <c r="A20" i="20"/>
  <c r="A20" i="24"/>
  <c r="A20" i="30"/>
  <c r="A20" i="38"/>
  <c r="A20" i="43"/>
  <c r="A38" i="13"/>
  <c r="D41" i="13"/>
  <c r="I39" i="13"/>
  <c r="G40" i="13"/>
  <c r="G39" i="13"/>
  <c r="I57" i="8"/>
  <c r="J72" i="8"/>
  <c r="F73" i="8"/>
  <c r="S4" i="8"/>
  <c r="E38" i="7"/>
  <c r="D28" i="4" s="1"/>
  <c r="E7" i="13" s="1"/>
  <c r="B38" i="7"/>
  <c r="E4" i="13" s="1"/>
  <c r="H137" i="38"/>
  <c r="Q56" i="13" s="1"/>
  <c r="H137" i="34"/>
  <c r="J77" i="8"/>
  <c r="F76" i="8"/>
  <c r="F72" i="8"/>
  <c r="H111" i="37"/>
  <c r="O57" i="13" s="1"/>
  <c r="H111" i="33"/>
  <c r="O61" i="13" s="1"/>
  <c r="H59" i="31"/>
  <c r="K63" i="13" s="1"/>
  <c r="H59" i="30"/>
  <c r="H59" i="27"/>
  <c r="H137" i="23"/>
  <c r="Q71" i="13" s="1"/>
  <c r="H111" i="11"/>
  <c r="O49" i="13" s="1"/>
  <c r="H85" i="38"/>
  <c r="M56" i="13" s="1"/>
  <c r="I59" i="13"/>
  <c r="I61" i="13"/>
  <c r="I65" i="13"/>
  <c r="I67" i="13"/>
  <c r="N20" i="8"/>
  <c r="N21" i="8"/>
  <c r="N73" i="8" s="1"/>
  <c r="N22" i="8"/>
  <c r="N23" i="8"/>
  <c r="N75" i="8" s="1"/>
  <c r="N24" i="8"/>
  <c r="N89" i="8" s="1"/>
  <c r="E30" i="34"/>
  <c r="E30" i="26"/>
  <c r="E30" i="22"/>
  <c r="K30" i="22" s="1"/>
  <c r="D21" i="20"/>
  <c r="F27" i="1"/>
  <c r="H27" i="1" s="1"/>
  <c r="J27" i="1" s="1"/>
  <c r="C74" i="1"/>
  <c r="E74" i="1" s="1"/>
  <c r="G74" i="1" s="1"/>
  <c r="I74" i="1" s="1"/>
  <c r="F35" i="8"/>
  <c r="A77" i="8"/>
  <c r="M90" i="8"/>
  <c r="A72" i="8"/>
  <c r="A59" i="8"/>
  <c r="E18" i="8"/>
  <c r="E83" i="8"/>
  <c r="E57" i="8"/>
  <c r="Q18" i="8"/>
  <c r="Q83" i="8"/>
  <c r="I70" i="8"/>
  <c r="M18" i="8"/>
  <c r="M43" i="8"/>
  <c r="M70" i="8"/>
  <c r="E43" i="8"/>
  <c r="M83" i="8"/>
  <c r="E70" i="8"/>
  <c r="Q57" i="8"/>
  <c r="Q43" i="8"/>
  <c r="D21" i="27"/>
  <c r="D21" i="31"/>
  <c r="A43" i="8"/>
  <c r="Q61" i="8"/>
  <c r="A74" i="8"/>
  <c r="D14" i="4"/>
  <c r="F14" i="4" s="1"/>
  <c r="H14" i="4" s="1"/>
  <c r="J14" i="4" s="1"/>
  <c r="C65" i="8"/>
  <c r="G119" i="1"/>
  <c r="H119" i="1" s="1"/>
  <c r="I119" i="1" s="1"/>
  <c r="J119" i="1" s="1"/>
  <c r="C38" i="7"/>
  <c r="E5" i="13" s="1"/>
  <c r="I43" i="8"/>
  <c r="M64" i="8"/>
  <c r="A83" i="8"/>
  <c r="M57" i="8"/>
  <c r="I18" i="8"/>
  <c r="I25" i="8"/>
  <c r="B130" i="7"/>
  <c r="C130" i="7" s="1"/>
  <c r="D130" i="7" s="1"/>
  <c r="E130" i="7" s="1"/>
  <c r="B19" i="9"/>
  <c r="I4" i="8" s="1"/>
  <c r="A14" i="13" s="1"/>
  <c r="C93" i="7"/>
  <c r="D39" i="9" s="1"/>
  <c r="F52" i="1"/>
  <c r="C95" i="1"/>
  <c r="E95" i="1" s="1"/>
  <c r="G95" i="1" s="1"/>
  <c r="I95" i="1" s="1"/>
  <c r="H111" i="38"/>
  <c r="O56" i="13" s="1"/>
  <c r="H111" i="18"/>
  <c r="O76" i="13" s="1"/>
  <c r="H137" i="17"/>
  <c r="Q77" i="13" s="1"/>
  <c r="H137" i="11"/>
  <c r="Q49" i="13" s="1"/>
  <c r="H14" i="13"/>
  <c r="E19" i="7"/>
  <c r="C28" i="4" s="1"/>
  <c r="D7" i="13" s="1"/>
  <c r="H111" i="42"/>
  <c r="O52" i="13" s="1"/>
  <c r="H59" i="38"/>
  <c r="H59" i="34"/>
  <c r="K60" i="13" s="1"/>
  <c r="H85" i="30"/>
  <c r="M64" i="13" s="1"/>
  <c r="H85" i="29"/>
  <c r="M65" i="13" s="1"/>
  <c r="H137" i="26"/>
  <c r="H137" i="19"/>
  <c r="Q75" i="13" s="1"/>
  <c r="H137" i="18"/>
  <c r="Q76" i="13" s="1"/>
  <c r="I63" i="13"/>
  <c r="I71" i="13"/>
  <c r="E30" i="18"/>
  <c r="K30" i="18" s="1"/>
  <c r="B72" i="8"/>
  <c r="H59" i="28"/>
  <c r="H111" i="27"/>
  <c r="O67" i="13" s="1"/>
  <c r="H59" i="43"/>
  <c r="K51" i="13" s="1"/>
  <c r="H85" i="42"/>
  <c r="M52" i="13" s="1"/>
  <c r="H85" i="41"/>
  <c r="M53" i="13" s="1"/>
  <c r="H59" i="36"/>
  <c r="K58" i="13" s="1"/>
  <c r="H59" i="32"/>
  <c r="K62" i="13" s="1"/>
  <c r="H111" i="31"/>
  <c r="O63" i="13" s="1"/>
  <c r="E30" i="14"/>
  <c r="K30" i="14" s="1"/>
  <c r="E30" i="42"/>
  <c r="K30" i="42" s="1"/>
  <c r="E30" i="40"/>
  <c r="K30" i="40" s="1"/>
  <c r="E30" i="38"/>
  <c r="K30" i="38" s="1"/>
  <c r="E30" i="36"/>
  <c r="E30" i="32"/>
  <c r="K30" i="32" s="1"/>
  <c r="E30" i="30"/>
  <c r="K30" i="30" s="1"/>
  <c r="E30" i="28"/>
  <c r="K30" i="28" s="1"/>
  <c r="A74" i="4"/>
  <c r="B141" i="7"/>
  <c r="G52" i="1"/>
  <c r="C143" i="7" s="1"/>
  <c r="F16" i="4"/>
  <c r="M71" i="1"/>
  <c r="I58" i="8"/>
  <c r="I44" i="8"/>
  <c r="Q84" i="8"/>
  <c r="A84" i="8"/>
  <c r="I84" i="8"/>
  <c r="M58" i="8"/>
  <c r="Q44" i="8"/>
  <c r="I71" i="8"/>
  <c r="K30" i="24"/>
  <c r="J30" i="24"/>
  <c r="K30" i="23"/>
  <c r="J30" i="23"/>
  <c r="S74" i="13"/>
  <c r="G155" i="20"/>
  <c r="G7" i="20"/>
  <c r="M76" i="8"/>
  <c r="Q63" i="8"/>
  <c r="M63" i="8"/>
  <c r="M24" i="8"/>
  <c r="E76" i="8"/>
  <c r="I24" i="8"/>
  <c r="I89" i="8"/>
  <c r="A76" i="8"/>
  <c r="A63" i="8"/>
  <c r="E49" i="8"/>
  <c r="I49" i="8"/>
  <c r="A89" i="8"/>
  <c r="I63" i="8"/>
  <c r="M74" i="8"/>
  <c r="A61" i="8"/>
  <c r="M87" i="8"/>
  <c r="E74" i="8"/>
  <c r="E87" i="8"/>
  <c r="K64" i="13"/>
  <c r="H137" i="24"/>
  <c r="H137" i="20"/>
  <c r="Q74" i="13" s="1"/>
  <c r="H85" i="16"/>
  <c r="M78" i="13" s="1"/>
  <c r="H40" i="13"/>
  <c r="F40" i="13"/>
  <c r="H59" i="11"/>
  <c r="K49" i="13" s="1"/>
  <c r="B74" i="8"/>
  <c r="R22" i="8"/>
  <c r="F75" i="8"/>
  <c r="F88" i="8"/>
  <c r="F19" i="8"/>
  <c r="F84" i="8" s="1"/>
  <c r="C266" i="9"/>
  <c r="D266" i="9"/>
  <c r="D428" i="9"/>
  <c r="N19" i="8"/>
  <c r="N26" i="8" s="1"/>
  <c r="N87" i="8"/>
  <c r="N74" i="8"/>
  <c r="H6" i="8"/>
  <c r="A22" i="9"/>
  <c r="H7" i="8" s="1"/>
  <c r="I16" i="8"/>
  <c r="C267" i="9" s="1"/>
  <c r="D267" i="9"/>
  <c r="K30" i="25"/>
  <c r="J30" i="25"/>
  <c r="E11" i="25" s="1"/>
  <c r="A116" i="25" s="1"/>
  <c r="R69" i="13" s="1"/>
  <c r="D8" i="22"/>
  <c r="G7" i="22"/>
  <c r="D23" i="34"/>
  <c r="A22" i="34"/>
  <c r="D22" i="19"/>
  <c r="A22" i="16"/>
  <c r="A22" i="21"/>
  <c r="A22" i="23"/>
  <c r="A22" i="25"/>
  <c r="A22" i="29"/>
  <c r="A22" i="31"/>
  <c r="A22" i="37"/>
  <c r="A22" i="39"/>
  <c r="A22" i="40"/>
  <c r="A22" i="43"/>
  <c r="A22" i="14"/>
  <c r="A22" i="11"/>
  <c r="D21" i="21"/>
  <c r="G147" i="20"/>
  <c r="E71" i="8"/>
  <c r="M19" i="8"/>
  <c r="Q25" i="8"/>
  <c r="I90" i="8"/>
  <c r="E77" i="8"/>
  <c r="E50" i="8"/>
  <c r="M25" i="8"/>
  <c r="A50" i="8"/>
  <c r="I77" i="8"/>
  <c r="Q20" i="8"/>
  <c r="M59" i="8"/>
  <c r="I85" i="8"/>
  <c r="M72" i="8"/>
  <c r="M20" i="8"/>
  <c r="A85" i="8"/>
  <c r="E72" i="8"/>
  <c r="Q45" i="8"/>
  <c r="Q59" i="8"/>
  <c r="A45" i="8"/>
  <c r="H7" i="38"/>
  <c r="K56" i="13"/>
  <c r="H137" i="27"/>
  <c r="Q67" i="13" s="1"/>
  <c r="H137" i="22"/>
  <c r="H111" i="20"/>
  <c r="O74" i="13" s="1"/>
  <c r="K30" i="21"/>
  <c r="J30" i="21"/>
  <c r="F24" i="13"/>
  <c r="F22" i="27" s="1"/>
  <c r="A22" i="19"/>
  <c r="A40" i="13"/>
  <c r="D22" i="36"/>
  <c r="A22" i="27"/>
  <c r="A22" i="35"/>
  <c r="A22" i="20"/>
  <c r="A22" i="22"/>
  <c r="A22" i="24"/>
  <c r="A22" i="26"/>
  <c r="A22" i="30"/>
  <c r="A22" i="32"/>
  <c r="A22" i="38"/>
  <c r="A22" i="41"/>
  <c r="D22" i="25"/>
  <c r="D23" i="38"/>
  <c r="C19" i="18"/>
  <c r="A22" i="28"/>
  <c r="C19" i="33"/>
  <c r="A22" i="36"/>
  <c r="C19" i="42"/>
  <c r="D8" i="16"/>
  <c r="E44" i="8"/>
  <c r="M61" i="8"/>
  <c r="H59" i="16"/>
  <c r="K78" i="13" s="1"/>
  <c r="A90" i="8"/>
  <c r="M62" i="8"/>
  <c r="A48" i="8"/>
  <c r="I88" i="8"/>
  <c r="A75" i="8"/>
  <c r="I75" i="8"/>
  <c r="I62" i="8"/>
  <c r="E48" i="8"/>
  <c r="Q46" i="8"/>
  <c r="Q21" i="8"/>
  <c r="E86" i="8"/>
  <c r="M46" i="8"/>
  <c r="Q86" i="8"/>
  <c r="M60" i="8"/>
  <c r="I46" i="8"/>
  <c r="I60" i="8"/>
  <c r="M21" i="8"/>
  <c r="M73" i="8"/>
  <c r="I73" i="8"/>
  <c r="F74" i="8"/>
  <c r="H137" i="30"/>
  <c r="Q64" i="13" s="1"/>
  <c r="H85" i="43"/>
  <c r="M51" i="13" s="1"/>
  <c r="H111" i="41"/>
  <c r="O53" i="13" s="1"/>
  <c r="H85" i="36"/>
  <c r="M58" i="13" s="1"/>
  <c r="H85" i="32"/>
  <c r="M62" i="13" s="1"/>
  <c r="H85" i="25"/>
  <c r="M69" i="13" s="1"/>
  <c r="H85" i="17"/>
  <c r="M77" i="13" s="1"/>
  <c r="I60" i="13"/>
  <c r="I68" i="13"/>
  <c r="I72" i="13"/>
  <c r="H85" i="14"/>
  <c r="J35" i="8"/>
  <c r="H111" i="34"/>
  <c r="O60" i="13" s="1"/>
  <c r="H137" i="33"/>
  <c r="Q61" i="13" s="1"/>
  <c r="H137" i="29"/>
  <c r="Q65" i="13" s="1"/>
  <c r="H59" i="24"/>
  <c r="H111" i="23"/>
  <c r="O71" i="13" s="1"/>
  <c r="H59" i="40"/>
  <c r="H85" i="34"/>
  <c r="M60" i="13" s="1"/>
  <c r="H85" i="23"/>
  <c r="M71" i="13" s="1"/>
  <c r="H85" i="19"/>
  <c r="M75" i="13" s="1"/>
  <c r="H85" i="18"/>
  <c r="M76" i="13" s="1"/>
  <c r="E30" i="41"/>
  <c r="E30" i="39"/>
  <c r="E30" i="37"/>
  <c r="K30" i="37" s="1"/>
  <c r="E30" i="31"/>
  <c r="E30" i="29"/>
  <c r="K30" i="29" s="1"/>
  <c r="H137" i="42"/>
  <c r="Q52" i="13" s="1"/>
  <c r="H111" i="30"/>
  <c r="O64" i="13" s="1"/>
  <c r="H111" i="26"/>
  <c r="O68" i="13" s="1"/>
  <c r="H111" i="22"/>
  <c r="O72" i="13" s="1"/>
  <c r="H111" i="35"/>
  <c r="O59" i="13" s="1"/>
  <c r="H111" i="24"/>
  <c r="I70" i="13"/>
  <c r="I74" i="13"/>
  <c r="I78" i="13"/>
  <c r="C22" i="17"/>
  <c r="C22" i="32"/>
  <c r="C22" i="23"/>
  <c r="H24" i="13"/>
  <c r="H22" i="19" s="1"/>
  <c r="C22" i="39"/>
  <c r="C22" i="27"/>
  <c r="C22" i="19"/>
  <c r="C22" i="14"/>
  <c r="C22" i="34"/>
  <c r="Q60" i="13"/>
  <c r="C22" i="36"/>
  <c r="C22" i="21"/>
  <c r="L30" i="25"/>
  <c r="G11" i="25" s="1"/>
  <c r="G147" i="22"/>
  <c r="S72" i="13"/>
  <c r="G155" i="22"/>
  <c r="E11" i="21"/>
  <c r="L30" i="21"/>
  <c r="G11" i="21" s="1"/>
  <c r="C22" i="42"/>
  <c r="C22" i="30"/>
  <c r="D21" i="32"/>
  <c r="D21" i="25"/>
  <c r="D21" i="24"/>
  <c r="D21" i="41"/>
  <c r="D21" i="16"/>
  <c r="D21" i="14"/>
  <c r="H14" i="22"/>
  <c r="K30" i="11"/>
  <c r="G7" i="11" s="1"/>
  <c r="J30" i="11"/>
  <c r="R43" i="8"/>
  <c r="M49" i="13"/>
  <c r="K30" i="34"/>
  <c r="J30" i="34"/>
  <c r="H14" i="20"/>
  <c r="R74" i="8"/>
  <c r="G65" i="8"/>
  <c r="N5" i="8"/>
  <c r="R5" i="8" s="1"/>
  <c r="Q7" i="8"/>
  <c r="S7" i="8" s="1"/>
  <c r="O65" i="8"/>
  <c r="R31" i="8"/>
  <c r="N35" i="8"/>
  <c r="N86" i="8"/>
  <c r="N85" i="8"/>
  <c r="F56" i="8"/>
  <c r="F69" i="8" s="1"/>
  <c r="F82" i="8" s="1"/>
  <c r="J41" i="8"/>
  <c r="J39" i="8" s="1"/>
  <c r="F31" i="1"/>
  <c r="M126" i="1"/>
  <c r="C22" i="1" s="1"/>
  <c r="Q6" i="8"/>
  <c r="S6" i="8" s="1"/>
  <c r="K65" i="8"/>
  <c r="K30" i="36"/>
  <c r="J30" i="36"/>
  <c r="J30" i="28"/>
  <c r="G147" i="16"/>
  <c r="H14" i="16"/>
  <c r="E76" i="7"/>
  <c r="G7" i="13" s="1"/>
  <c r="S63" i="8"/>
  <c r="H137" i="37"/>
  <c r="Q57" i="13" s="1"/>
  <c r="H59" i="20"/>
  <c r="K74" i="13" s="1"/>
  <c r="H111" i="19"/>
  <c r="H59" i="41"/>
  <c r="H7" i="41" s="1"/>
  <c r="H85" i="26"/>
  <c r="M68" i="13" s="1"/>
  <c r="H85" i="21"/>
  <c r="M73" i="13" s="1"/>
  <c r="D39" i="13"/>
  <c r="H137" i="14"/>
  <c r="Q50" i="13" s="1"/>
  <c r="B266" i="9"/>
  <c r="E30" i="43"/>
  <c r="K30" i="43" s="1"/>
  <c r="J30" i="42"/>
  <c r="R65" i="8"/>
  <c r="H137" i="39"/>
  <c r="Q55" i="13" s="1"/>
  <c r="H137" i="36"/>
  <c r="H111" i="32"/>
  <c r="O62" i="13" s="1"/>
  <c r="H137" i="31"/>
  <c r="Q63" i="13" s="1"/>
  <c r="H111" i="29"/>
  <c r="O65" i="13" s="1"/>
  <c r="H59" i="25"/>
  <c r="H59" i="22"/>
  <c r="K72" i="13" s="1"/>
  <c r="H111" i="21"/>
  <c r="O73" i="13" s="1"/>
  <c r="H137" i="16"/>
  <c r="Q78" i="13" s="1"/>
  <c r="H85" i="40"/>
  <c r="M54" i="13" s="1"/>
  <c r="H85" i="28"/>
  <c r="H59" i="14"/>
  <c r="K50" i="13" s="1"/>
  <c r="E30" i="19"/>
  <c r="K30" i="19" s="1"/>
  <c r="E30" i="17"/>
  <c r="K30" i="17" s="1"/>
  <c r="N72" i="8"/>
  <c r="S5" i="8"/>
  <c r="H59" i="42"/>
  <c r="H7" i="42" s="1"/>
  <c r="H111" i="36"/>
  <c r="H137" i="35"/>
  <c r="Q59" i="13" s="1"/>
  <c r="H137" i="32"/>
  <c r="H59" i="29"/>
  <c r="K65" i="13" s="1"/>
  <c r="H59" i="26"/>
  <c r="K68" i="13" s="1"/>
  <c r="H111" i="25"/>
  <c r="H59" i="18"/>
  <c r="H7" i="18" s="1"/>
  <c r="H111" i="17"/>
  <c r="O77" i="13" s="1"/>
  <c r="H137" i="43"/>
  <c r="Q51" i="13" s="1"/>
  <c r="H85" i="24"/>
  <c r="H111" i="14"/>
  <c r="B41" i="8"/>
  <c r="B39" i="8" s="1"/>
  <c r="E30" i="35"/>
  <c r="K30" i="35" s="1"/>
  <c r="E30" i="33"/>
  <c r="K30" i="33" s="1"/>
  <c r="E30" i="27"/>
  <c r="K30" i="27" s="1"/>
  <c r="M139" i="1"/>
  <c r="B75" i="8"/>
  <c r="H7" i="28"/>
  <c r="K66" i="13"/>
  <c r="K67" i="13"/>
  <c r="K70" i="13"/>
  <c r="H22" i="34"/>
  <c r="C22" i="16"/>
  <c r="K52" i="13"/>
  <c r="H7" i="26"/>
  <c r="K69" i="13"/>
  <c r="H111" i="43"/>
  <c r="H7" i="43" s="1"/>
  <c r="H137" i="40"/>
  <c r="H85" i="22"/>
  <c r="H85" i="20"/>
  <c r="M74" i="13" s="1"/>
  <c r="J30" i="20"/>
  <c r="J30" i="16"/>
  <c r="H111" i="40"/>
  <c r="O54" i="13" s="1"/>
  <c r="H85" i="39"/>
  <c r="M55" i="13" s="1"/>
  <c r="H85" i="37"/>
  <c r="M57" i="13" s="1"/>
  <c r="H85" i="35"/>
  <c r="M59" i="13" s="1"/>
  <c r="H85" i="33"/>
  <c r="H85" i="31"/>
  <c r="H59" i="23"/>
  <c r="H59" i="21"/>
  <c r="H59" i="19"/>
  <c r="H59" i="17"/>
  <c r="J30" i="17"/>
  <c r="G14" i="13"/>
  <c r="F17" i="4"/>
  <c r="A14" i="1"/>
  <c r="D21" i="33"/>
  <c r="D21" i="29"/>
  <c r="D21" i="43"/>
  <c r="D21" i="39"/>
  <c r="D21" i="42"/>
  <c r="D21" i="22"/>
  <c r="D21" i="26"/>
  <c r="D72" i="9"/>
  <c r="N90" i="8"/>
  <c r="N77" i="8"/>
  <c r="F90" i="8"/>
  <c r="F77" i="8"/>
  <c r="F26" i="8"/>
  <c r="A16" i="8"/>
  <c r="C105" i="9" s="1"/>
  <c r="D105" i="9"/>
  <c r="J56" i="8"/>
  <c r="J69" i="8" s="1"/>
  <c r="J82" i="8" s="1"/>
  <c r="N41" i="8"/>
  <c r="N39" i="8" s="1"/>
  <c r="B76" i="8"/>
  <c r="R24" i="8"/>
  <c r="B71" i="8"/>
  <c r="R19" i="8"/>
  <c r="B69" i="8"/>
  <c r="B82" i="8"/>
  <c r="E25" i="8"/>
  <c r="M77" i="8"/>
  <c r="A64" i="8"/>
  <c r="E90" i="8"/>
  <c r="Q64" i="8"/>
  <c r="Q90" i="8"/>
  <c r="I64" i="8"/>
  <c r="Q50" i="8"/>
  <c r="Q77" i="8"/>
  <c r="E64" i="8"/>
  <c r="M50" i="8"/>
  <c r="J89" i="8"/>
  <c r="J76" i="8"/>
  <c r="E24" i="8"/>
  <c r="Q89" i="8"/>
  <c r="M89" i="8"/>
  <c r="Q76" i="8"/>
  <c r="I76" i="8"/>
  <c r="Q24" i="8"/>
  <c r="E89" i="8"/>
  <c r="Q49" i="8"/>
  <c r="E63" i="8"/>
  <c r="M49" i="8"/>
  <c r="J88" i="8"/>
  <c r="J75" i="8"/>
  <c r="R23" i="8"/>
  <c r="E23" i="8"/>
  <c r="I23" i="8"/>
  <c r="Q23" i="8"/>
  <c r="A88" i="8"/>
  <c r="M75" i="8"/>
  <c r="E88" i="8"/>
  <c r="I48" i="8"/>
  <c r="M23" i="8"/>
  <c r="Q88" i="8"/>
  <c r="E62" i="8"/>
  <c r="Q48" i="8"/>
  <c r="Q75" i="8"/>
  <c r="Q62" i="8"/>
  <c r="A62" i="8"/>
  <c r="M48" i="8"/>
  <c r="J87" i="8"/>
  <c r="J74" i="8"/>
  <c r="E22" i="8"/>
  <c r="I22" i="8"/>
  <c r="Q22" i="8"/>
  <c r="M47" i="8"/>
  <c r="E61" i="8"/>
  <c r="M22" i="8"/>
  <c r="E47" i="8"/>
  <c r="Q87" i="8"/>
  <c r="I87" i="8"/>
  <c r="A87" i="8"/>
  <c r="Q74" i="8"/>
  <c r="I74" i="8"/>
  <c r="I61" i="8"/>
  <c r="Q47" i="8"/>
  <c r="A47" i="8"/>
  <c r="J86" i="8"/>
  <c r="J73" i="8"/>
  <c r="E21" i="8"/>
  <c r="A46" i="8"/>
  <c r="M86" i="8"/>
  <c r="I21" i="8"/>
  <c r="I86" i="8"/>
  <c r="A86" i="8"/>
  <c r="A73" i="8"/>
  <c r="E60" i="8"/>
  <c r="Q73" i="8"/>
  <c r="Q60" i="8"/>
  <c r="A60" i="8"/>
  <c r="E46" i="8"/>
  <c r="E20" i="8"/>
  <c r="E59" i="8"/>
  <c r="E45" i="8"/>
  <c r="I20" i="8"/>
  <c r="M45" i="8"/>
  <c r="M85" i="8"/>
  <c r="E85" i="8"/>
  <c r="Q72" i="8"/>
  <c r="I72" i="8"/>
  <c r="I59" i="8"/>
  <c r="I45" i="8"/>
  <c r="J84" i="8"/>
  <c r="J71" i="8"/>
  <c r="J26" i="8"/>
  <c r="E19" i="8"/>
  <c r="Q19" i="8"/>
  <c r="I19" i="8"/>
  <c r="E84" i="8"/>
  <c r="A71" i="8"/>
  <c r="M84" i="8"/>
  <c r="E58" i="8"/>
  <c r="A44" i="8"/>
  <c r="Q71" i="8"/>
  <c r="Q58" i="8"/>
  <c r="A58" i="8"/>
  <c r="M44" i="8"/>
  <c r="E16" i="8"/>
  <c r="C186" i="9" s="1"/>
  <c r="D186" i="9"/>
  <c r="C40" i="13"/>
  <c r="C25" i="13"/>
  <c r="C23" i="34" s="1"/>
  <c r="H41" i="13"/>
  <c r="F41" i="13"/>
  <c r="C41" i="13"/>
  <c r="G23" i="13"/>
  <c r="G21" i="33" s="1"/>
  <c r="D40" i="13"/>
  <c r="I41" i="13"/>
  <c r="H22" i="21"/>
  <c r="F22" i="23"/>
  <c r="C19" i="17"/>
  <c r="D22" i="35"/>
  <c r="D22" i="20"/>
  <c r="D22" i="37"/>
  <c r="C22" i="11"/>
  <c r="C22" i="43"/>
  <c r="C22" i="37"/>
  <c r="C22" i="33"/>
  <c r="C22" i="41"/>
  <c r="C22" i="18"/>
  <c r="D23" i="42"/>
  <c r="D23" i="39"/>
  <c r="D23" i="11"/>
  <c r="D23" i="27"/>
  <c r="D21" i="40"/>
  <c r="C22" i="20"/>
  <c r="C22" i="22"/>
  <c r="C22" i="24"/>
  <c r="C22" i="26"/>
  <c r="C22" i="28"/>
  <c r="C22" i="29"/>
  <c r="C22" i="31"/>
  <c r="C22" i="35"/>
  <c r="C22" i="38"/>
  <c r="C22" i="40"/>
  <c r="C19" i="16"/>
  <c r="C19" i="20"/>
  <c r="C19" i="21"/>
  <c r="C19" i="22"/>
  <c r="C19" i="23"/>
  <c r="C19" i="24"/>
  <c r="C19" i="25"/>
  <c r="C19" i="26"/>
  <c r="C19" i="29"/>
  <c r="C19" i="30"/>
  <c r="C19" i="31"/>
  <c r="C19" i="32"/>
  <c r="C19" i="37"/>
  <c r="C19" i="38"/>
  <c r="C19" i="39"/>
  <c r="C19" i="40"/>
  <c r="C19" i="41"/>
  <c r="C19" i="43"/>
  <c r="D21" i="18"/>
  <c r="D21" i="23"/>
  <c r="D21" i="19"/>
  <c r="C22" i="13"/>
  <c r="E40" i="13"/>
  <c r="J39" i="13"/>
  <c r="H39" i="13"/>
  <c r="C39" i="13"/>
  <c r="G24" i="13"/>
  <c r="C23" i="13"/>
  <c r="J41" i="13"/>
  <c r="D21" i="17"/>
  <c r="D21" i="30"/>
  <c r="D21" i="34"/>
  <c r="D21" i="38"/>
  <c r="F23" i="13"/>
  <c r="D21" i="36"/>
  <c r="D21" i="11"/>
  <c r="D21" i="35"/>
  <c r="J40" i="13"/>
  <c r="G25" i="13"/>
  <c r="G23" i="34" s="1"/>
  <c r="R25" i="8"/>
  <c r="D85" i="9"/>
  <c r="E85" i="9" s="1"/>
  <c r="F85" i="9" s="1"/>
  <c r="G85" i="9" s="1"/>
  <c r="N76" i="8"/>
  <c r="E56" i="9"/>
  <c r="F39" i="8"/>
  <c r="F66" i="9"/>
  <c r="C76" i="7"/>
  <c r="G5" i="13" s="1"/>
  <c r="E89" i="9"/>
  <c r="G66" i="9"/>
  <c r="D18" i="4"/>
  <c r="F86" i="9"/>
  <c r="E66" i="9"/>
  <c r="H52" i="1"/>
  <c r="D66" i="9"/>
  <c r="D76" i="7"/>
  <c r="G6" i="13" s="1"/>
  <c r="G63" i="1"/>
  <c r="H63" i="1" s="1"/>
  <c r="I63" i="1" s="1"/>
  <c r="J63" i="1" s="1"/>
  <c r="H19" i="4"/>
  <c r="L32" i="1"/>
  <c r="C23" i="1" s="1"/>
  <c r="D91" i="9"/>
  <c r="D89" i="9"/>
  <c r="F41" i="1"/>
  <c r="A19" i="11"/>
  <c r="A19" i="42"/>
  <c r="A19" i="35"/>
  <c r="A19" i="33"/>
  <c r="A19" i="27"/>
  <c r="A19" i="18"/>
  <c r="A19" i="43"/>
  <c r="A19" i="40"/>
  <c r="A19" i="38"/>
  <c r="A19" i="32"/>
  <c r="A19" i="30"/>
  <c r="A19" i="26"/>
  <c r="A19" i="24"/>
  <c r="A19" i="22"/>
  <c r="A19" i="20"/>
  <c r="A19" i="16"/>
  <c r="A19" i="36"/>
  <c r="A19" i="34"/>
  <c r="A19" i="28"/>
  <c r="A19" i="19"/>
  <c r="A19" i="17"/>
  <c r="A19" i="14"/>
  <c r="A19" i="41"/>
  <c r="A19" i="39"/>
  <c r="A19" i="37"/>
  <c r="A19" i="31"/>
  <c r="A19" i="29"/>
  <c r="A19" i="25"/>
  <c r="A19" i="23"/>
  <c r="A19" i="21"/>
  <c r="F56" i="9"/>
  <c r="D56" i="9"/>
  <c r="B76" i="7"/>
  <c r="G4" i="13" s="1"/>
  <c r="R87" i="8"/>
  <c r="G39" i="4"/>
  <c r="G21" i="27"/>
  <c r="R47" i="8"/>
  <c r="B26" i="8"/>
  <c r="D72" i="4"/>
  <c r="D23" i="19" l="1"/>
  <c r="D23" i="35"/>
  <c r="D23" i="30"/>
  <c r="D23" i="20"/>
  <c r="D22" i="30"/>
  <c r="D22" i="41"/>
  <c r="D22" i="24"/>
  <c r="D22" i="34"/>
  <c r="F22" i="40"/>
  <c r="H22" i="39"/>
  <c r="H22" i="14"/>
  <c r="H22" i="41"/>
  <c r="R20" i="8"/>
  <c r="R21" i="8"/>
  <c r="R73" i="8" s="1"/>
  <c r="N88" i="8"/>
  <c r="F22" i="32"/>
  <c r="D23" i="25"/>
  <c r="D22" i="32"/>
  <c r="D23" i="29"/>
  <c r="D23" i="17"/>
  <c r="D23" i="43"/>
  <c r="D22" i="38"/>
  <c r="E57" i="7"/>
  <c r="E28" i="4" s="1"/>
  <c r="F7" i="13" s="1"/>
  <c r="H16" i="4"/>
  <c r="C20" i="1"/>
  <c r="I20" i="1" s="1"/>
  <c r="L20" i="1" s="1"/>
  <c r="D95" i="9"/>
  <c r="E95" i="9" s="1"/>
  <c r="F95" i="9" s="1"/>
  <c r="G95" i="9" s="1"/>
  <c r="G23" i="30"/>
  <c r="R45" i="8"/>
  <c r="D23" i="23"/>
  <c r="D23" i="31"/>
  <c r="D23" i="40"/>
  <c r="D23" i="24"/>
  <c r="D23" i="33"/>
  <c r="F25" i="13"/>
  <c r="F23" i="32" s="1"/>
  <c r="D23" i="26"/>
  <c r="D22" i="28"/>
  <c r="D22" i="33"/>
  <c r="D22" i="39"/>
  <c r="D22" i="11"/>
  <c r="D22" i="22"/>
  <c r="D22" i="26"/>
  <c r="D22" i="17"/>
  <c r="F22" i="16"/>
  <c r="H22" i="26"/>
  <c r="H22" i="35"/>
  <c r="H22" i="29"/>
  <c r="H22" i="40"/>
  <c r="F22" i="17"/>
  <c r="F71" i="8"/>
  <c r="D23" i="14"/>
  <c r="D23" i="36"/>
  <c r="D22" i="14"/>
  <c r="D22" i="42"/>
  <c r="D23" i="41"/>
  <c r="D22" i="27"/>
  <c r="D23" i="28"/>
  <c r="D22" i="21"/>
  <c r="D22" i="18"/>
  <c r="D93" i="7"/>
  <c r="D8" i="13"/>
  <c r="C57" i="7"/>
  <c r="F18" i="4"/>
  <c r="F34" i="1"/>
  <c r="I22" i="1"/>
  <c r="L22" i="1" s="1"/>
  <c r="J30" i="14"/>
  <c r="J30" i="22"/>
  <c r="K30" i="26"/>
  <c r="J30" i="26"/>
  <c r="D21" i="37"/>
  <c r="D21" i="28"/>
  <c r="D23" i="16"/>
  <c r="D23" i="37"/>
  <c r="D23" i="22"/>
  <c r="D23" i="32"/>
  <c r="D23" i="21"/>
  <c r="D22" i="16"/>
  <c r="D22" i="40"/>
  <c r="D22" i="31"/>
  <c r="D22" i="23"/>
  <c r="D22" i="29"/>
  <c r="D8" i="40"/>
  <c r="G7" i="40"/>
  <c r="F22" i="29"/>
  <c r="F22" i="37"/>
  <c r="K76" i="13"/>
  <c r="I24" i="13"/>
  <c r="C140" i="7"/>
  <c r="F22" i="24"/>
  <c r="F22" i="31"/>
  <c r="D8" i="18"/>
  <c r="G7" i="18"/>
  <c r="H8" i="18" s="1"/>
  <c r="J30" i="30"/>
  <c r="E11" i="14"/>
  <c r="A64" i="14" s="1"/>
  <c r="N50" i="13" s="1"/>
  <c r="L30" i="14"/>
  <c r="G11" i="14" s="1"/>
  <c r="B105" i="9"/>
  <c r="G21" i="32"/>
  <c r="F23" i="36"/>
  <c r="B20" i="9"/>
  <c r="B186" i="9" s="1"/>
  <c r="F22" i="11"/>
  <c r="F22" i="25"/>
  <c r="F22" i="28"/>
  <c r="F22" i="42"/>
  <c r="J30" i="27"/>
  <c r="H7" i="36"/>
  <c r="C141" i="7"/>
  <c r="J30" i="18"/>
  <c r="F22" i="18"/>
  <c r="F22" i="20"/>
  <c r="D8" i="14"/>
  <c r="D39" i="14"/>
  <c r="D117" i="14"/>
  <c r="G7" i="14"/>
  <c r="D91" i="14"/>
  <c r="D92" i="14" s="1"/>
  <c r="D65" i="14"/>
  <c r="Q68" i="13"/>
  <c r="J30" i="32"/>
  <c r="B140" i="7"/>
  <c r="B142" i="7"/>
  <c r="B143" i="7"/>
  <c r="F68" i="9"/>
  <c r="D58" i="9"/>
  <c r="G7" i="30"/>
  <c r="D8" i="30"/>
  <c r="J30" i="40"/>
  <c r="C142" i="7"/>
  <c r="F22" i="36"/>
  <c r="F22" i="43"/>
  <c r="D8" i="32"/>
  <c r="G7" i="32"/>
  <c r="D8" i="42"/>
  <c r="G7" i="42"/>
  <c r="G21" i="43"/>
  <c r="G21" i="42"/>
  <c r="D68" i="9"/>
  <c r="F22" i="19"/>
  <c r="F22" i="14"/>
  <c r="F22" i="41"/>
  <c r="F22" i="33"/>
  <c r="J30" i="29"/>
  <c r="H7" i="27"/>
  <c r="H8" i="42"/>
  <c r="F22" i="35"/>
  <c r="R35" i="8"/>
  <c r="D8" i="28"/>
  <c r="G7" i="28"/>
  <c r="H8" i="28" s="1"/>
  <c r="G7" i="38"/>
  <c r="H8" i="38" s="1"/>
  <c r="D8" i="38"/>
  <c r="J30" i="38"/>
  <c r="L19" i="4"/>
  <c r="O70" i="13"/>
  <c r="H7" i="14"/>
  <c r="S65" i="8"/>
  <c r="K30" i="31"/>
  <c r="J30" i="31"/>
  <c r="K54" i="13"/>
  <c r="M50" i="13"/>
  <c r="F22" i="22"/>
  <c r="F22" i="38"/>
  <c r="F22" i="26"/>
  <c r="F22" i="39"/>
  <c r="F22" i="21"/>
  <c r="F22" i="34"/>
  <c r="F22" i="30"/>
  <c r="N84" i="8"/>
  <c r="N71" i="8"/>
  <c r="H7" i="30"/>
  <c r="H8" i="30" s="1"/>
  <c r="E11" i="23"/>
  <c r="L30" i="23"/>
  <c r="G11" i="23" s="1"/>
  <c r="Q72" i="13"/>
  <c r="G7" i="23"/>
  <c r="D8" i="23"/>
  <c r="A90" i="21"/>
  <c r="P73" i="13" s="1"/>
  <c r="H7" i="11"/>
  <c r="H8" i="11" s="1"/>
  <c r="A38" i="14"/>
  <c r="L50" i="13" s="1"/>
  <c r="H7" i="34"/>
  <c r="K30" i="39"/>
  <c r="J30" i="39"/>
  <c r="G155" i="16"/>
  <c r="S78" i="13"/>
  <c r="D8" i="25"/>
  <c r="G7" i="25"/>
  <c r="Q70" i="13"/>
  <c r="E11" i="24"/>
  <c r="A64" i="24" s="1"/>
  <c r="L30" i="24"/>
  <c r="G11" i="24" s="1"/>
  <c r="D8" i="37"/>
  <c r="G7" i="37"/>
  <c r="A64" i="21"/>
  <c r="J30" i="37"/>
  <c r="E11" i="37" s="1"/>
  <c r="H7" i="22"/>
  <c r="H8" i="22" s="1"/>
  <c r="J30" i="35"/>
  <c r="L30" i="35" s="1"/>
  <c r="G11" i="35" s="1"/>
  <c r="G7" i="29"/>
  <c r="D8" i="29"/>
  <c r="K30" i="41"/>
  <c r="J30" i="41"/>
  <c r="D8" i="21"/>
  <c r="G7" i="21"/>
  <c r="D8" i="24"/>
  <c r="G7" i="24"/>
  <c r="D8" i="33"/>
  <c r="G7" i="33"/>
  <c r="M70" i="13"/>
  <c r="O69" i="13"/>
  <c r="A90" i="25"/>
  <c r="P69" i="13" s="1"/>
  <c r="G7" i="19"/>
  <c r="D8" i="19"/>
  <c r="L30" i="28"/>
  <c r="G11" i="28" s="1"/>
  <c r="E11" i="28"/>
  <c r="A64" i="28" s="1"/>
  <c r="N66" i="13" s="1"/>
  <c r="H7" i="16"/>
  <c r="H8" i="16" s="1"/>
  <c r="E11" i="34"/>
  <c r="L30" i="34"/>
  <c r="G11" i="34" s="1"/>
  <c r="D117" i="11"/>
  <c r="D118" i="11" s="1"/>
  <c r="D91" i="11"/>
  <c r="D92" i="11" s="1"/>
  <c r="D65" i="11"/>
  <c r="D66" i="11" s="1"/>
  <c r="H22" i="18"/>
  <c r="H22" i="38"/>
  <c r="H22" i="43"/>
  <c r="H22" i="28"/>
  <c r="H22" i="31"/>
  <c r="H22" i="11"/>
  <c r="H22" i="17"/>
  <c r="H22" i="20"/>
  <c r="H22" i="23"/>
  <c r="G21" i="35"/>
  <c r="B21" i="9"/>
  <c r="B267" i="9" s="1"/>
  <c r="G21" i="26"/>
  <c r="F23" i="26"/>
  <c r="F23" i="31"/>
  <c r="L31" i="1"/>
  <c r="L18" i="4" s="1"/>
  <c r="H22" i="30"/>
  <c r="H22" i="42"/>
  <c r="H22" i="37"/>
  <c r="J30" i="43"/>
  <c r="D39" i="11"/>
  <c r="D40" i="11" s="1"/>
  <c r="H22" i="32"/>
  <c r="H22" i="36"/>
  <c r="G7" i="35"/>
  <c r="D8" i="35"/>
  <c r="O58" i="13"/>
  <c r="L30" i="42"/>
  <c r="G11" i="42" s="1"/>
  <c r="E11" i="42"/>
  <c r="A38" i="42" s="1"/>
  <c r="O75" i="13"/>
  <c r="D118" i="14"/>
  <c r="L30" i="36"/>
  <c r="G11" i="36" s="1"/>
  <c r="E11" i="36"/>
  <c r="A90" i="36" s="1"/>
  <c r="P58" i="13" s="1"/>
  <c r="J30" i="19"/>
  <c r="G7" i="34"/>
  <c r="D8" i="34"/>
  <c r="E10" i="17"/>
  <c r="E10" i="40"/>
  <c r="E10" i="32"/>
  <c r="E10" i="26"/>
  <c r="E10" i="22"/>
  <c r="E10" i="43"/>
  <c r="E10" i="38"/>
  <c r="E10" i="30"/>
  <c r="E10" i="24"/>
  <c r="E10" i="20"/>
  <c r="E10" i="39"/>
  <c r="E10" i="25"/>
  <c r="E10" i="23"/>
  <c r="E10" i="14"/>
  <c r="E10" i="31"/>
  <c r="E10" i="21"/>
  <c r="E10" i="11"/>
  <c r="E10" i="41"/>
  <c r="E10" i="29"/>
  <c r="E10" i="16"/>
  <c r="E10" i="42"/>
  <c r="E10" i="35"/>
  <c r="E10" i="33"/>
  <c r="E10" i="27"/>
  <c r="E10" i="18"/>
  <c r="E10" i="37"/>
  <c r="E10" i="36"/>
  <c r="E10" i="34"/>
  <c r="E10" i="28"/>
  <c r="E10" i="19"/>
  <c r="H7" i="25"/>
  <c r="H7" i="29"/>
  <c r="H8" i="29" s="1"/>
  <c r="K53" i="13"/>
  <c r="H7" i="24"/>
  <c r="D40" i="14"/>
  <c r="M66" i="13"/>
  <c r="D8" i="43"/>
  <c r="G7" i="43"/>
  <c r="H8" i="43" s="1"/>
  <c r="G7" i="36"/>
  <c r="H8" i="36" s="1"/>
  <c r="D8" i="36"/>
  <c r="R46" i="8"/>
  <c r="R86" i="8"/>
  <c r="S8" i="8"/>
  <c r="R8" i="8" s="1"/>
  <c r="D66" i="14"/>
  <c r="G21" i="40"/>
  <c r="F23" i="25"/>
  <c r="F23" i="19"/>
  <c r="H22" i="22"/>
  <c r="H22" i="16"/>
  <c r="H22" i="25"/>
  <c r="H22" i="33"/>
  <c r="J30" i="33"/>
  <c r="L30" i="33" s="1"/>
  <c r="G11" i="33" s="1"/>
  <c r="D8" i="11"/>
  <c r="G155" i="11" s="1"/>
  <c r="H22" i="24"/>
  <c r="H22" i="27"/>
  <c r="G7" i="27"/>
  <c r="H8" i="27" s="1"/>
  <c r="D8" i="27"/>
  <c r="O50" i="13"/>
  <c r="Q62" i="13"/>
  <c r="G7" i="17"/>
  <c r="D8" i="17"/>
  <c r="Q58" i="13"/>
  <c r="H7" i="32"/>
  <c r="E11" i="18"/>
  <c r="L30" i="18"/>
  <c r="G11" i="18" s="1"/>
  <c r="E11" i="11"/>
  <c r="L30" i="11"/>
  <c r="G11" i="11" s="1"/>
  <c r="J73" i="13"/>
  <c r="A116" i="21"/>
  <c r="R73" i="13" s="1"/>
  <c r="A38" i="25"/>
  <c r="A64" i="25"/>
  <c r="N69" i="13" s="1"/>
  <c r="J69" i="13"/>
  <c r="E12" i="25"/>
  <c r="T69" i="13" s="1"/>
  <c r="E68" i="9"/>
  <c r="F20" i="4" s="1"/>
  <c r="G68" i="9"/>
  <c r="J33" i="1" s="1"/>
  <c r="B78" i="8"/>
  <c r="O4" i="8" s="1"/>
  <c r="L30" i="17"/>
  <c r="G11" i="17" s="1"/>
  <c r="E11" i="17"/>
  <c r="L30" i="29"/>
  <c r="G11" i="29" s="1"/>
  <c r="E11" i="29"/>
  <c r="H7" i="19"/>
  <c r="H8" i="19" s="1"/>
  <c r="K75" i="13"/>
  <c r="H7" i="23"/>
  <c r="K71" i="13"/>
  <c r="M61" i="13"/>
  <c r="L30" i="16"/>
  <c r="G11" i="16" s="1"/>
  <c r="E11" i="16"/>
  <c r="H7" i="40"/>
  <c r="H8" i="40" s="1"/>
  <c r="O51" i="13"/>
  <c r="H7" i="37"/>
  <c r="H7" i="33"/>
  <c r="S49" i="13"/>
  <c r="L30" i="27"/>
  <c r="G11" i="27" s="1"/>
  <c r="E11" i="27"/>
  <c r="L30" i="43"/>
  <c r="G11" i="43" s="1"/>
  <c r="E11" i="43"/>
  <c r="H7" i="17"/>
  <c r="K77" i="13"/>
  <c r="H7" i="21"/>
  <c r="H8" i="21" s="1"/>
  <c r="K73" i="13"/>
  <c r="A38" i="21"/>
  <c r="L73" i="13" s="1"/>
  <c r="M63" i="13"/>
  <c r="L30" i="20"/>
  <c r="G11" i="20" s="1"/>
  <c r="E11" i="20"/>
  <c r="M72" i="13"/>
  <c r="Q54" i="13"/>
  <c r="H7" i="39"/>
  <c r="H7" i="35"/>
  <c r="H8" i="35" s="1"/>
  <c r="H7" i="31"/>
  <c r="H7" i="20"/>
  <c r="H8" i="20" s="1"/>
  <c r="G8" i="13"/>
  <c r="R90" i="8"/>
  <c r="R77" i="8"/>
  <c r="F21" i="18"/>
  <c r="F21" i="22"/>
  <c r="F21" i="26"/>
  <c r="F21" i="30"/>
  <c r="F21" i="34"/>
  <c r="F21" i="38"/>
  <c r="F21" i="42"/>
  <c r="F21" i="17"/>
  <c r="F21" i="23"/>
  <c r="F21" i="27"/>
  <c r="F21" i="35"/>
  <c r="F21" i="41"/>
  <c r="F21" i="11"/>
  <c r="F21" i="31"/>
  <c r="F21" i="37"/>
  <c r="F21" i="16"/>
  <c r="F21" i="20"/>
  <c r="F21" i="24"/>
  <c r="F21" i="28"/>
  <c r="F21" i="32"/>
  <c r="F21" i="36"/>
  <c r="F21" i="40"/>
  <c r="F21" i="14"/>
  <c r="F21" i="19"/>
  <c r="F21" i="25"/>
  <c r="F21" i="29"/>
  <c r="F21" i="39"/>
  <c r="F21" i="43"/>
  <c r="F21" i="21"/>
  <c r="F21" i="33"/>
  <c r="G22" i="36"/>
  <c r="G22" i="18"/>
  <c r="G22" i="17"/>
  <c r="G22" i="16"/>
  <c r="G22" i="29"/>
  <c r="G22" i="31"/>
  <c r="G22" i="35"/>
  <c r="G22" i="38"/>
  <c r="G22" i="42"/>
  <c r="G22" i="19"/>
  <c r="G22" i="21"/>
  <c r="G22" i="23"/>
  <c r="G22" i="25"/>
  <c r="G22" i="27"/>
  <c r="G22" i="40"/>
  <c r="G22" i="34"/>
  <c r="G22" i="33"/>
  <c r="G22" i="11"/>
  <c r="G22" i="41"/>
  <c r="G22" i="30"/>
  <c r="G22" i="32"/>
  <c r="G22" i="37"/>
  <c r="G22" i="39"/>
  <c r="G22" i="43"/>
  <c r="G22" i="20"/>
  <c r="G22" i="22"/>
  <c r="G22" i="24"/>
  <c r="G22" i="26"/>
  <c r="G22" i="28"/>
  <c r="G22" i="14"/>
  <c r="C20" i="19"/>
  <c r="C20" i="23"/>
  <c r="C20" i="27"/>
  <c r="C20" i="30"/>
  <c r="C20" i="35"/>
  <c r="C20" i="38"/>
  <c r="C20" i="42"/>
  <c r="C20" i="11"/>
  <c r="C20" i="20"/>
  <c r="C20" i="28"/>
  <c r="C20" i="34"/>
  <c r="C20" i="43"/>
  <c r="C20" i="22"/>
  <c r="C20" i="32"/>
  <c r="C20" i="39"/>
  <c r="C20" i="17"/>
  <c r="C20" i="21"/>
  <c r="C20" i="24"/>
  <c r="C20" i="29"/>
  <c r="C20" i="33"/>
  <c r="C20" i="36"/>
  <c r="C20" i="40"/>
  <c r="C20" i="14"/>
  <c r="C20" i="18"/>
  <c r="C20" i="26"/>
  <c r="C20" i="31"/>
  <c r="C20" i="41"/>
  <c r="C20" i="16"/>
  <c r="C20" i="25"/>
  <c r="C20" i="37"/>
  <c r="G21" i="17"/>
  <c r="G21" i="38"/>
  <c r="G21" i="37"/>
  <c r="G21" i="30"/>
  <c r="G21" i="29"/>
  <c r="G21" i="23"/>
  <c r="G21" i="18"/>
  <c r="G21" i="25"/>
  <c r="G21" i="21"/>
  <c r="G21" i="14"/>
  <c r="G21" i="24"/>
  <c r="G21" i="20"/>
  <c r="G21" i="16"/>
  <c r="G21" i="22"/>
  <c r="G21" i="19"/>
  <c r="C23" i="28"/>
  <c r="C23" i="41"/>
  <c r="C23" i="30"/>
  <c r="H25" i="13"/>
  <c r="C23" i="14"/>
  <c r="C23" i="19"/>
  <c r="C23" i="21"/>
  <c r="C23" i="23"/>
  <c r="C23" i="25"/>
  <c r="C23" i="27"/>
  <c r="C23" i="42"/>
  <c r="C23" i="33"/>
  <c r="C23" i="32"/>
  <c r="C23" i="31"/>
  <c r="C23" i="18"/>
  <c r="C23" i="20"/>
  <c r="C23" i="22"/>
  <c r="C23" i="24"/>
  <c r="C23" i="26"/>
  <c r="C23" i="39"/>
  <c r="C23" i="43"/>
  <c r="C23" i="40"/>
  <c r="C23" i="38"/>
  <c r="C23" i="36"/>
  <c r="C23" i="35"/>
  <c r="C23" i="11"/>
  <c r="C23" i="17"/>
  <c r="C23" i="16"/>
  <c r="M6" i="8"/>
  <c r="J78" i="8"/>
  <c r="O6" i="8" s="1"/>
  <c r="J33" i="8"/>
  <c r="R75" i="8"/>
  <c r="R48" i="8"/>
  <c r="R88" i="8"/>
  <c r="R84" i="8"/>
  <c r="R71" i="8"/>
  <c r="R44" i="8"/>
  <c r="N73" i="13"/>
  <c r="E72" i="9"/>
  <c r="F62" i="9"/>
  <c r="M7" i="8"/>
  <c r="N78" i="8"/>
  <c r="N33" i="8"/>
  <c r="G23" i="32"/>
  <c r="G23" i="11"/>
  <c r="G23" i="14"/>
  <c r="G23" i="39"/>
  <c r="G23" i="37"/>
  <c r="G23" i="36"/>
  <c r="G23" i="33"/>
  <c r="G23" i="31"/>
  <c r="G23" i="29"/>
  <c r="G23" i="27"/>
  <c r="G23" i="21"/>
  <c r="G23" i="17"/>
  <c r="G23" i="22"/>
  <c r="G23" i="25"/>
  <c r="G23" i="42"/>
  <c r="G23" i="23"/>
  <c r="G23" i="16"/>
  <c r="G23" i="24"/>
  <c r="G23" i="38"/>
  <c r="G23" i="35"/>
  <c r="G23" i="41"/>
  <c r="G23" i="43"/>
  <c r="G23" i="19"/>
  <c r="G23" i="20"/>
  <c r="G23" i="28"/>
  <c r="G23" i="18"/>
  <c r="G23" i="26"/>
  <c r="G23" i="40"/>
  <c r="C21" i="16"/>
  <c r="C21" i="19"/>
  <c r="C21" i="21"/>
  <c r="C21" i="23"/>
  <c r="C21" i="25"/>
  <c r="C21" i="27"/>
  <c r="C21" i="34"/>
  <c r="C21" i="42"/>
  <c r="H23" i="13"/>
  <c r="I23" i="13" s="1"/>
  <c r="C21" i="18"/>
  <c r="C21" i="29"/>
  <c r="C21" i="14"/>
  <c r="C21" i="33"/>
  <c r="C21" i="37"/>
  <c r="C21" i="39"/>
  <c r="C21" i="41"/>
  <c r="C21" i="17"/>
  <c r="C21" i="20"/>
  <c r="C21" i="22"/>
  <c r="C21" i="24"/>
  <c r="C21" i="26"/>
  <c r="C21" i="31"/>
  <c r="C21" i="35"/>
  <c r="C21" i="43"/>
  <c r="C21" i="11"/>
  <c r="C21" i="28"/>
  <c r="C21" i="30"/>
  <c r="C21" i="32"/>
  <c r="C21" i="36"/>
  <c r="C21" i="38"/>
  <c r="C21" i="40"/>
  <c r="F23" i="17"/>
  <c r="F23" i="28"/>
  <c r="F23" i="37"/>
  <c r="F23" i="21"/>
  <c r="F23" i="11"/>
  <c r="F23" i="33"/>
  <c r="F23" i="16"/>
  <c r="F23" i="42"/>
  <c r="R49" i="8"/>
  <c r="R89" i="8"/>
  <c r="R76" i="8"/>
  <c r="M5" i="8"/>
  <c r="F78" i="8"/>
  <c r="O5" i="8" s="1"/>
  <c r="F33" i="8"/>
  <c r="C23" i="29"/>
  <c r="C23" i="37"/>
  <c r="G21" i="28"/>
  <c r="G21" i="36"/>
  <c r="G21" i="11"/>
  <c r="G21" i="39"/>
  <c r="G21" i="31"/>
  <c r="R50" i="8"/>
  <c r="G21" i="34"/>
  <c r="G21" i="41"/>
  <c r="D140" i="7"/>
  <c r="D141" i="7"/>
  <c r="I52" i="1"/>
  <c r="D142" i="7"/>
  <c r="D143" i="7"/>
  <c r="G86" i="9"/>
  <c r="B131" i="7"/>
  <c r="B134" i="7"/>
  <c r="B132" i="7"/>
  <c r="B133" i="7"/>
  <c r="G41" i="1"/>
  <c r="P4" i="8"/>
  <c r="B17" i="8"/>
  <c r="L4" i="8"/>
  <c r="A56" i="8"/>
  <c r="B33" i="8"/>
  <c r="R26" i="8"/>
  <c r="M4" i="8"/>
  <c r="H20" i="4"/>
  <c r="G37" i="13"/>
  <c r="A30" i="13"/>
  <c r="K47" i="13"/>
  <c r="M47" i="13" s="1"/>
  <c r="O47" i="13" s="1"/>
  <c r="Q47" i="13" s="1"/>
  <c r="C37" i="13"/>
  <c r="R72" i="8" l="1"/>
  <c r="R78" i="8" s="1"/>
  <c r="R91" i="8" s="1"/>
  <c r="R85" i="8"/>
  <c r="F23" i="30"/>
  <c r="F23" i="23"/>
  <c r="F23" i="38"/>
  <c r="F23" i="24"/>
  <c r="F23" i="34"/>
  <c r="F23" i="14"/>
  <c r="F23" i="29"/>
  <c r="F23" i="20"/>
  <c r="I25" i="13"/>
  <c r="F23" i="35"/>
  <c r="F23" i="43"/>
  <c r="F23" i="39"/>
  <c r="F5" i="13"/>
  <c r="F8" i="13" s="1"/>
  <c r="E93" i="7"/>
  <c r="E39" i="9"/>
  <c r="F23" i="41"/>
  <c r="F23" i="40"/>
  <c r="F23" i="22"/>
  <c r="F23" i="27"/>
  <c r="F23" i="18"/>
  <c r="A90" i="14"/>
  <c r="P50" i="13" s="1"/>
  <c r="A116" i="14"/>
  <c r="R50" i="13" s="1"/>
  <c r="R33" i="8"/>
  <c r="H14" i="11"/>
  <c r="H8" i="25"/>
  <c r="H8" i="34"/>
  <c r="C145" i="7"/>
  <c r="L30" i="26"/>
  <c r="G11" i="26" s="1"/>
  <c r="E11" i="26"/>
  <c r="L30" i="22"/>
  <c r="G11" i="22" s="1"/>
  <c r="E11" i="22"/>
  <c r="I23" i="1"/>
  <c r="L23" i="1" s="1"/>
  <c r="L33" i="1"/>
  <c r="D8" i="26"/>
  <c r="G7" i="26"/>
  <c r="H8" i="26" s="1"/>
  <c r="B22" i="9"/>
  <c r="E11" i="33"/>
  <c r="E12" i="33" s="1"/>
  <c r="T61" i="13" s="1"/>
  <c r="A116" i="24"/>
  <c r="R70" i="13" s="1"/>
  <c r="G147" i="18"/>
  <c r="S76" i="13"/>
  <c r="G155" i="18"/>
  <c r="H14" i="18"/>
  <c r="I6" i="8"/>
  <c r="A16" i="13" s="1"/>
  <c r="D20" i="4"/>
  <c r="A40" i="21"/>
  <c r="A118" i="21" s="1"/>
  <c r="H8" i="17"/>
  <c r="H8" i="32"/>
  <c r="I5" i="8"/>
  <c r="L30" i="38"/>
  <c r="G11" i="38" s="1"/>
  <c r="E11" i="38"/>
  <c r="G147" i="28"/>
  <c r="G155" i="28"/>
  <c r="H14" i="28"/>
  <c r="S66" i="13"/>
  <c r="B145" i="7"/>
  <c r="E12" i="14"/>
  <c r="T50" i="13" s="1"/>
  <c r="J50" i="13"/>
  <c r="G155" i="40"/>
  <c r="S54" i="13"/>
  <c r="G147" i="40"/>
  <c r="H14" i="40"/>
  <c r="H14" i="30"/>
  <c r="S64" i="13"/>
  <c r="G147" i="30"/>
  <c r="G155" i="30"/>
  <c r="G147" i="32"/>
  <c r="G155" i="32"/>
  <c r="H14" i="32"/>
  <c r="S62" i="13"/>
  <c r="R51" i="8"/>
  <c r="H8" i="14"/>
  <c r="G155" i="38"/>
  <c r="H14" i="38"/>
  <c r="S56" i="13"/>
  <c r="G147" i="38"/>
  <c r="G147" i="42"/>
  <c r="G155" i="42"/>
  <c r="S52" i="13"/>
  <c r="H14" i="42"/>
  <c r="E11" i="40"/>
  <c r="L30" i="40"/>
  <c r="G11" i="40" s="1"/>
  <c r="E11" i="32"/>
  <c r="L30" i="32"/>
  <c r="G11" i="32" s="1"/>
  <c r="S50" i="13"/>
  <c r="G147" i="14"/>
  <c r="G155" i="14"/>
  <c r="H14" i="14"/>
  <c r="L30" i="30"/>
  <c r="G11" i="30" s="1"/>
  <c r="E11" i="30"/>
  <c r="D8" i="31"/>
  <c r="G7" i="31"/>
  <c r="H8" i="37"/>
  <c r="H8" i="23"/>
  <c r="L30" i="37"/>
  <c r="G11" i="37" s="1"/>
  <c r="H8" i="24"/>
  <c r="E11" i="35"/>
  <c r="A90" i="35" s="1"/>
  <c r="P59" i="13" s="1"/>
  <c r="S73" i="13"/>
  <c r="G155" i="21"/>
  <c r="H14" i="21"/>
  <c r="G147" i="21"/>
  <c r="E12" i="21"/>
  <c r="T73" i="13" s="1"/>
  <c r="J70" i="13"/>
  <c r="E12" i="24"/>
  <c r="T70" i="13" s="1"/>
  <c r="G155" i="25"/>
  <c r="G147" i="25"/>
  <c r="H14" i="25"/>
  <c r="S69" i="13"/>
  <c r="E11" i="39"/>
  <c r="L30" i="39"/>
  <c r="G11" i="39" s="1"/>
  <c r="G147" i="23"/>
  <c r="G155" i="23"/>
  <c r="S71" i="13"/>
  <c r="H14" i="23"/>
  <c r="L30" i="31"/>
  <c r="G11" i="31" s="1"/>
  <c r="E11" i="31"/>
  <c r="E11" i="41"/>
  <c r="L30" i="41"/>
  <c r="G11" i="41" s="1"/>
  <c r="G7" i="39"/>
  <c r="D8" i="39"/>
  <c r="A90" i="23"/>
  <c r="P71" i="13" s="1"/>
  <c r="E12" i="23"/>
  <c r="T71" i="13" s="1"/>
  <c r="A64" i="23"/>
  <c r="N71" i="13" s="1"/>
  <c r="A116" i="23"/>
  <c r="R71" i="13" s="1"/>
  <c r="J71" i="13"/>
  <c r="B91" i="8"/>
  <c r="A38" i="23"/>
  <c r="L71" i="13" s="1"/>
  <c r="S70" i="13"/>
  <c r="G155" i="24"/>
  <c r="G147" i="24"/>
  <c r="H14" i="24"/>
  <c r="D8" i="41"/>
  <c r="G7" i="41"/>
  <c r="H8" i="41" s="1"/>
  <c r="G155" i="37"/>
  <c r="S57" i="13"/>
  <c r="G147" i="37"/>
  <c r="H14" i="37"/>
  <c r="A90" i="24"/>
  <c r="P70" i="13" s="1"/>
  <c r="H8" i="39"/>
  <c r="H8" i="31"/>
  <c r="C30" i="13"/>
  <c r="A116" i="36"/>
  <c r="R58" i="13" s="1"/>
  <c r="S65" i="13"/>
  <c r="H14" i="29"/>
  <c r="G147" i="29"/>
  <c r="G155" i="29"/>
  <c r="A38" i="24"/>
  <c r="L70" i="13" s="1"/>
  <c r="L52" i="13"/>
  <c r="G147" i="11"/>
  <c r="H8" i="33"/>
  <c r="A40" i="25"/>
  <c r="L69" i="13"/>
  <c r="A90" i="11"/>
  <c r="P49" i="13" s="1"/>
  <c r="J49" i="13"/>
  <c r="A38" i="11"/>
  <c r="A116" i="11"/>
  <c r="R49" i="13" s="1"/>
  <c r="E12" i="11"/>
  <c r="T49" i="13" s="1"/>
  <c r="A64" i="11"/>
  <c r="N49" i="13" s="1"/>
  <c r="G147" i="27"/>
  <c r="G155" i="27"/>
  <c r="H14" i="27"/>
  <c r="S67" i="13"/>
  <c r="J58" i="13"/>
  <c r="A38" i="36"/>
  <c r="A64" i="36"/>
  <c r="N58" i="13" s="1"/>
  <c r="E12" i="36"/>
  <c r="T58" i="13" s="1"/>
  <c r="A116" i="35"/>
  <c r="R59" i="13" s="1"/>
  <c r="H14" i="33"/>
  <c r="G147" i="33"/>
  <c r="G155" i="33"/>
  <c r="S61" i="13"/>
  <c r="A40" i="23"/>
  <c r="A92" i="23" s="1"/>
  <c r="F91" i="8"/>
  <c r="J91" i="8"/>
  <c r="G155" i="36"/>
  <c r="G147" i="36"/>
  <c r="S58" i="13"/>
  <c r="H14" i="36"/>
  <c r="L30" i="19"/>
  <c r="G11" i="19" s="1"/>
  <c r="E11" i="19"/>
  <c r="E12" i="34"/>
  <c r="T60" i="13" s="1"/>
  <c r="A38" i="34"/>
  <c r="A64" i="34"/>
  <c r="N60" i="13" s="1"/>
  <c r="J60" i="13"/>
  <c r="A90" i="34"/>
  <c r="P60" i="13" s="1"/>
  <c r="A116" i="34"/>
  <c r="R60" i="13" s="1"/>
  <c r="J20" i="4"/>
  <c r="G155" i="34"/>
  <c r="S60" i="13"/>
  <c r="G147" i="34"/>
  <c r="H14" i="34"/>
  <c r="A90" i="42"/>
  <c r="P52" i="13" s="1"/>
  <c r="A64" i="42"/>
  <c r="N52" i="13" s="1"/>
  <c r="J52" i="13"/>
  <c r="E12" i="42"/>
  <c r="T52" i="13" s="1"/>
  <c r="A116" i="42"/>
  <c r="R52" i="13" s="1"/>
  <c r="H14" i="35"/>
  <c r="G147" i="35"/>
  <c r="G155" i="35"/>
  <c r="S59" i="13"/>
  <c r="E12" i="28"/>
  <c r="T66" i="13" s="1"/>
  <c r="A90" i="28"/>
  <c r="P66" i="13" s="1"/>
  <c r="J66" i="13"/>
  <c r="A38" i="28"/>
  <c r="A116" i="28"/>
  <c r="R66" i="13" s="1"/>
  <c r="H14" i="19"/>
  <c r="G147" i="19"/>
  <c r="S75" i="13"/>
  <c r="G155" i="19"/>
  <c r="N70" i="13"/>
  <c r="E12" i="18"/>
  <c r="T76" i="13" s="1"/>
  <c r="A116" i="18"/>
  <c r="R76" i="13" s="1"/>
  <c r="A64" i="18"/>
  <c r="N76" i="13" s="1"/>
  <c r="A90" i="18"/>
  <c r="P76" i="13" s="1"/>
  <c r="A38" i="18"/>
  <c r="J76" i="13"/>
  <c r="G155" i="17"/>
  <c r="H14" i="17"/>
  <c r="S77" i="13"/>
  <c r="G147" i="17"/>
  <c r="S51" i="13"/>
  <c r="G155" i="43"/>
  <c r="G147" i="43"/>
  <c r="H14" i="43"/>
  <c r="C33" i="13"/>
  <c r="D33" i="13"/>
  <c r="F33" i="13" s="1"/>
  <c r="F38" i="13"/>
  <c r="J51" i="13"/>
  <c r="A116" i="43"/>
  <c r="R51" i="13" s="1"/>
  <c r="E12" i="43"/>
  <c r="T51" i="13" s="1"/>
  <c r="A38" i="43"/>
  <c r="A64" i="43"/>
  <c r="N51" i="13" s="1"/>
  <c r="J61" i="13"/>
  <c r="A38" i="27"/>
  <c r="A64" i="27"/>
  <c r="N67" i="13" s="1"/>
  <c r="J67" i="13"/>
  <c r="A116" i="27"/>
  <c r="R67" i="13" s="1"/>
  <c r="E12" i="27"/>
  <c r="T67" i="13" s="1"/>
  <c r="A90" i="27"/>
  <c r="P67" i="13" s="1"/>
  <c r="D30" i="13"/>
  <c r="F30" i="13" s="1"/>
  <c r="A90" i="43"/>
  <c r="P51" i="13" s="1"/>
  <c r="C31" i="13"/>
  <c r="D38" i="13"/>
  <c r="C38" i="13"/>
  <c r="A90" i="37"/>
  <c r="P57" i="13" s="1"/>
  <c r="A38" i="37"/>
  <c r="J57" i="13"/>
  <c r="A116" i="37"/>
  <c r="R57" i="13" s="1"/>
  <c r="E12" i="37"/>
  <c r="T57" i="13" s="1"/>
  <c r="A64" i="37"/>
  <c r="N57" i="13" s="1"/>
  <c r="A38" i="29"/>
  <c r="E12" i="29"/>
  <c r="T65" i="13" s="1"/>
  <c r="A90" i="29"/>
  <c r="P65" i="13" s="1"/>
  <c r="A64" i="29"/>
  <c r="N65" i="13" s="1"/>
  <c r="J65" i="13"/>
  <c r="A116" i="29"/>
  <c r="R65" i="13" s="1"/>
  <c r="A38" i="17"/>
  <c r="E12" i="17"/>
  <c r="T77" i="13" s="1"/>
  <c r="A64" i="17"/>
  <c r="N77" i="13" s="1"/>
  <c r="J77" i="13"/>
  <c r="A90" i="17"/>
  <c r="P77" i="13" s="1"/>
  <c r="A116" i="17"/>
  <c r="R77" i="13" s="1"/>
  <c r="A38" i="20"/>
  <c r="A116" i="20"/>
  <c r="R74" i="13" s="1"/>
  <c r="A64" i="20"/>
  <c r="N74" i="13" s="1"/>
  <c r="J74" i="13"/>
  <c r="E12" i="20"/>
  <c r="T74" i="13" s="1"/>
  <c r="A90" i="20"/>
  <c r="P74" i="13" s="1"/>
  <c r="D32" i="13"/>
  <c r="F32" i="13" s="1"/>
  <c r="C32" i="13"/>
  <c r="E38" i="13"/>
  <c r="J78" i="13"/>
  <c r="A38" i="16"/>
  <c r="A90" i="16"/>
  <c r="P78" i="13" s="1"/>
  <c r="E12" i="16"/>
  <c r="T78" i="13" s="1"/>
  <c r="A64" i="16"/>
  <c r="N78" i="13" s="1"/>
  <c r="A116" i="16"/>
  <c r="R78" i="13" s="1"/>
  <c r="D31" i="13"/>
  <c r="F31" i="13" s="1"/>
  <c r="H21" i="23"/>
  <c r="H21" i="30"/>
  <c r="H21" i="35"/>
  <c r="H21" i="39"/>
  <c r="H21" i="42"/>
  <c r="H21" i="25"/>
  <c r="H21" i="37"/>
  <c r="H21" i="40"/>
  <c r="H21" i="19"/>
  <c r="H21" i="28"/>
  <c r="H21" i="34"/>
  <c r="H21" i="14"/>
  <c r="H21" i="24"/>
  <c r="H21" i="17"/>
  <c r="H21" i="22"/>
  <c r="H21" i="29"/>
  <c r="H21" i="36"/>
  <c r="H21" i="20"/>
  <c r="H21" i="38"/>
  <c r="H21" i="26"/>
  <c r="H21" i="43"/>
  <c r="H21" i="21"/>
  <c r="H21" i="18"/>
  <c r="H21" i="11"/>
  <c r="H21" i="33"/>
  <c r="H21" i="41"/>
  <c r="H21" i="32"/>
  <c r="H21" i="16"/>
  <c r="H21" i="31"/>
  <c r="H21" i="27"/>
  <c r="O7" i="8"/>
  <c r="O8" i="8" s="1"/>
  <c r="N8" i="8" s="1"/>
  <c r="N91" i="8"/>
  <c r="G62" i="9"/>
  <c r="G72" i="9" s="1"/>
  <c r="F72" i="9"/>
  <c r="A92" i="21"/>
  <c r="H23" i="17"/>
  <c r="H23" i="21"/>
  <c r="H23" i="24"/>
  <c r="H23" i="23"/>
  <c r="H23" i="28"/>
  <c r="H23" i="32"/>
  <c r="H23" i="37"/>
  <c r="H23" i="11"/>
  <c r="H23" i="42"/>
  <c r="H23" i="16"/>
  <c r="H23" i="25"/>
  <c r="H23" i="29"/>
  <c r="H23" i="33"/>
  <c r="H23" i="36"/>
  <c r="H23" i="41"/>
  <c r="H23" i="18"/>
  <c r="H23" i="14"/>
  <c r="H23" i="19"/>
  <c r="H23" i="27"/>
  <c r="H23" i="31"/>
  <c r="H23" i="34"/>
  <c r="H23" i="38"/>
  <c r="H23" i="40"/>
  <c r="H23" i="20"/>
  <c r="H23" i="26"/>
  <c r="H23" i="30"/>
  <c r="H23" i="35"/>
  <c r="H23" i="39"/>
  <c r="H23" i="43"/>
  <c r="H23" i="22"/>
  <c r="B136" i="7"/>
  <c r="E143" i="7"/>
  <c r="E142" i="7"/>
  <c r="E141" i="7"/>
  <c r="E140" i="7"/>
  <c r="D145" i="7"/>
  <c r="J17" i="4"/>
  <c r="F89" i="9"/>
  <c r="H17" i="4"/>
  <c r="L30" i="1"/>
  <c r="A69" i="8"/>
  <c r="A82" i="8"/>
  <c r="F17" i="8"/>
  <c r="B42" i="8"/>
  <c r="C132" i="7"/>
  <c r="H41" i="1"/>
  <c r="C133" i="7"/>
  <c r="C134" i="7"/>
  <c r="I56" i="8"/>
  <c r="I69" i="8" s="1"/>
  <c r="I82" i="8" s="1"/>
  <c r="B348" i="9"/>
  <c r="I7" i="8"/>
  <c r="L20" i="4" l="1"/>
  <c r="C21" i="1"/>
  <c r="L17" i="4"/>
  <c r="C18" i="1"/>
  <c r="I18" i="1" s="1"/>
  <c r="L18" i="1" s="1"/>
  <c r="P6" i="8"/>
  <c r="H11" i="21"/>
  <c r="H12" i="21" s="1"/>
  <c r="A38" i="33"/>
  <c r="A40" i="14"/>
  <c r="F93" i="7"/>
  <c r="G39" i="9" s="1"/>
  <c r="F39" i="9"/>
  <c r="L6" i="8"/>
  <c r="B149" i="7"/>
  <c r="A66" i="21"/>
  <c r="A64" i="33"/>
  <c r="N61" i="13" s="1"/>
  <c r="A90" i="33"/>
  <c r="P61" i="13" s="1"/>
  <c r="A116" i="33"/>
  <c r="R61" i="13" s="1"/>
  <c r="A40" i="24"/>
  <c r="A92" i="24" s="1"/>
  <c r="G147" i="26"/>
  <c r="G155" i="26"/>
  <c r="S68" i="13"/>
  <c r="H14" i="26"/>
  <c r="E12" i="22"/>
  <c r="T72" i="13" s="1"/>
  <c r="A38" i="22"/>
  <c r="A90" i="22"/>
  <c r="P72" i="13" s="1"/>
  <c r="A116" i="22"/>
  <c r="R72" i="13" s="1"/>
  <c r="J72" i="13"/>
  <c r="A64" i="22"/>
  <c r="N72" i="13" s="1"/>
  <c r="A64" i="26"/>
  <c r="N68" i="13" s="1"/>
  <c r="J68" i="13"/>
  <c r="E12" i="26"/>
  <c r="T68" i="13" s="1"/>
  <c r="A116" i="26"/>
  <c r="R68" i="13" s="1"/>
  <c r="A90" i="26"/>
  <c r="P68" i="13" s="1"/>
  <c r="A38" i="26"/>
  <c r="A66" i="23"/>
  <c r="J62" i="13"/>
  <c r="E12" i="32"/>
  <c r="T62" i="13" s="1"/>
  <c r="A64" i="32"/>
  <c r="N62" i="13" s="1"/>
  <c r="A38" i="32"/>
  <c r="A116" i="32"/>
  <c r="R62" i="13" s="1"/>
  <c r="A90" i="32"/>
  <c r="P62" i="13" s="1"/>
  <c r="A116" i="38"/>
  <c r="R56" i="13" s="1"/>
  <c r="A38" i="38"/>
  <c r="A64" i="38"/>
  <c r="N56" i="13" s="1"/>
  <c r="J56" i="13"/>
  <c r="E12" i="38"/>
  <c r="T56" i="13" s="1"/>
  <c r="A90" i="38"/>
  <c r="P56" i="13" s="1"/>
  <c r="A116" i="30"/>
  <c r="R64" i="13" s="1"/>
  <c r="E12" i="30"/>
  <c r="T64" i="13" s="1"/>
  <c r="A64" i="30"/>
  <c r="N64" i="13" s="1"/>
  <c r="J64" i="13"/>
  <c r="A38" i="30"/>
  <c r="A90" i="30"/>
  <c r="P64" i="13" s="1"/>
  <c r="E12" i="40"/>
  <c r="T54" i="13" s="1"/>
  <c r="J54" i="13"/>
  <c r="A64" i="40"/>
  <c r="N54" i="13" s="1"/>
  <c r="A116" i="40"/>
  <c r="R54" i="13" s="1"/>
  <c r="A38" i="40"/>
  <c r="A90" i="40"/>
  <c r="P54" i="13" s="1"/>
  <c r="A15" i="13"/>
  <c r="P5" i="8"/>
  <c r="L5" i="8"/>
  <c r="E56" i="8"/>
  <c r="E69" i="8" s="1"/>
  <c r="E82" i="8" s="1"/>
  <c r="L21" i="1"/>
  <c r="A21" i="1"/>
  <c r="J53" i="13"/>
  <c r="A90" i="41"/>
  <c r="P53" i="13" s="1"/>
  <c r="A64" i="41"/>
  <c r="N53" i="13" s="1"/>
  <c r="A116" i="41"/>
  <c r="R53" i="13" s="1"/>
  <c r="E12" i="41"/>
  <c r="T53" i="13" s="1"/>
  <c r="A38" i="41"/>
  <c r="J59" i="13"/>
  <c r="A64" i="35"/>
  <c r="N59" i="13" s="1"/>
  <c r="E12" i="35"/>
  <c r="T59" i="13" s="1"/>
  <c r="G155" i="41"/>
  <c r="H14" i="41"/>
  <c r="S53" i="13"/>
  <c r="G147" i="41"/>
  <c r="G155" i="39"/>
  <c r="H14" i="39"/>
  <c r="S55" i="13"/>
  <c r="G147" i="39"/>
  <c r="J63" i="13"/>
  <c r="A90" i="31"/>
  <c r="P63" i="13" s="1"/>
  <c r="A38" i="31"/>
  <c r="E12" i="31"/>
  <c r="T63" i="13" s="1"/>
  <c r="A116" i="31"/>
  <c r="R63" i="13" s="1"/>
  <c r="A64" i="31"/>
  <c r="N63" i="13" s="1"/>
  <c r="A38" i="39"/>
  <c r="J55" i="13"/>
  <c r="A90" i="39"/>
  <c r="P55" i="13" s="1"/>
  <c r="E12" i="39"/>
  <c r="T55" i="13" s="1"/>
  <c r="A64" i="39"/>
  <c r="N55" i="13" s="1"/>
  <c r="A116" i="39"/>
  <c r="R55" i="13" s="1"/>
  <c r="A38" i="35"/>
  <c r="L59" i="13" s="1"/>
  <c r="H14" i="31"/>
  <c r="G155" i="31"/>
  <c r="G147" i="31"/>
  <c r="S63" i="13"/>
  <c r="D22" i="13" s="1"/>
  <c r="D20" i="23" s="1"/>
  <c r="A118" i="23"/>
  <c r="H11" i="23"/>
  <c r="H12" i="23" s="1"/>
  <c r="A92" i="14"/>
  <c r="A66" i="14"/>
  <c r="A118" i="14"/>
  <c r="H11" i="14"/>
  <c r="H12" i="14" s="1"/>
  <c r="A118" i="24"/>
  <c r="E12" i="19"/>
  <c r="T75" i="13" s="1"/>
  <c r="A64" i="19"/>
  <c r="N75" i="13" s="1"/>
  <c r="J75" i="13"/>
  <c r="A116" i="19"/>
  <c r="R75" i="13" s="1"/>
  <c r="A38" i="19"/>
  <c r="A90" i="19"/>
  <c r="P75" i="13" s="1"/>
  <c r="A40" i="18"/>
  <c r="L76" i="13"/>
  <c r="L58" i="13"/>
  <c r="A40" i="36"/>
  <c r="A40" i="42"/>
  <c r="L66" i="13"/>
  <c r="A40" i="28"/>
  <c r="L60" i="13"/>
  <c r="A40" i="34"/>
  <c r="A40" i="35"/>
  <c r="L49" i="13"/>
  <c r="A40" i="11"/>
  <c r="A118" i="25"/>
  <c r="A66" i="25"/>
  <c r="H11" i="25"/>
  <c r="H12" i="25" s="1"/>
  <c r="A92" i="25"/>
  <c r="L74" i="13"/>
  <c r="A40" i="20"/>
  <c r="L57" i="13"/>
  <c r="A40" i="37"/>
  <c r="L67" i="13"/>
  <c r="A40" i="27"/>
  <c r="L61" i="13"/>
  <c r="L78" i="13"/>
  <c r="A40" i="16"/>
  <c r="L77" i="13"/>
  <c r="A40" i="17"/>
  <c r="L65" i="13"/>
  <c r="A40" i="29"/>
  <c r="L51" i="13"/>
  <c r="A40" i="43"/>
  <c r="C136" i="7"/>
  <c r="C149" i="7" s="1"/>
  <c r="E145" i="7"/>
  <c r="G91" i="9"/>
  <c r="G89" i="9"/>
  <c r="J17" i="8"/>
  <c r="F42" i="8"/>
  <c r="D133" i="7"/>
  <c r="D132" i="7"/>
  <c r="D131" i="7"/>
  <c r="I41" i="1"/>
  <c r="D134" i="7"/>
  <c r="E37" i="13"/>
  <c r="I37" i="13"/>
  <c r="A32" i="13"/>
  <c r="A17" i="13"/>
  <c r="L7" i="8"/>
  <c r="M56" i="8"/>
  <c r="M69" i="8" s="1"/>
  <c r="M82" i="8" s="1"/>
  <c r="P7" i="8"/>
  <c r="A40" i="33" l="1"/>
  <c r="H38" i="13"/>
  <c r="A66" i="24"/>
  <c r="H11" i="24"/>
  <c r="H12" i="24" s="1"/>
  <c r="G22" i="13"/>
  <c r="G31" i="13"/>
  <c r="H31" i="13" s="1"/>
  <c r="I31" i="13" s="1"/>
  <c r="A40" i="26"/>
  <c r="L68" i="13"/>
  <c r="L72" i="13"/>
  <c r="A40" i="22"/>
  <c r="C16" i="13"/>
  <c r="D20" i="27"/>
  <c r="D20" i="32"/>
  <c r="I38" i="13"/>
  <c r="D20" i="39"/>
  <c r="D20" i="30"/>
  <c r="D37" i="13"/>
  <c r="H37" i="13"/>
  <c r="A31" i="13"/>
  <c r="L64" i="13"/>
  <c r="A40" i="30"/>
  <c r="L54" i="13"/>
  <c r="A40" i="40"/>
  <c r="D20" i="31"/>
  <c r="G32" i="13"/>
  <c r="H32" i="13" s="1"/>
  <c r="I32" i="13" s="1"/>
  <c r="D20" i="16"/>
  <c r="D20" i="22"/>
  <c r="L56" i="13"/>
  <c r="A40" i="38"/>
  <c r="L62" i="13"/>
  <c r="A40" i="32"/>
  <c r="L63" i="13"/>
  <c r="A40" i="31"/>
  <c r="C17" i="13"/>
  <c r="D20" i="36"/>
  <c r="D20" i="42"/>
  <c r="D20" i="37"/>
  <c r="F22" i="13"/>
  <c r="F20" i="11" s="1"/>
  <c r="D20" i="40"/>
  <c r="D20" i="11"/>
  <c r="D20" i="20"/>
  <c r="D20" i="25"/>
  <c r="D20" i="34"/>
  <c r="D20" i="29"/>
  <c r="D20" i="17"/>
  <c r="D20" i="28"/>
  <c r="D20" i="33"/>
  <c r="D20" i="24"/>
  <c r="D20" i="26"/>
  <c r="D20" i="19"/>
  <c r="A40" i="41"/>
  <c r="L53" i="13"/>
  <c r="C15" i="13"/>
  <c r="D20" i="14"/>
  <c r="D20" i="41"/>
  <c r="D20" i="35"/>
  <c r="D20" i="43"/>
  <c r="D20" i="38"/>
  <c r="D20" i="21"/>
  <c r="D20" i="18"/>
  <c r="L55" i="13"/>
  <c r="A40" i="39"/>
  <c r="A66" i="36"/>
  <c r="H11" i="36"/>
  <c r="H12" i="36" s="1"/>
  <c r="A92" i="36"/>
  <c r="A118" i="36"/>
  <c r="G33" i="13"/>
  <c r="H33" i="13" s="1"/>
  <c r="I33" i="13" s="1"/>
  <c r="A118" i="35"/>
  <c r="A92" i="35"/>
  <c r="A66" i="35"/>
  <c r="H11" i="35"/>
  <c r="H12" i="35" s="1"/>
  <c r="A92" i="28"/>
  <c r="A66" i="28"/>
  <c r="H11" i="28"/>
  <c r="H12" i="28" s="1"/>
  <c r="A118" i="28"/>
  <c r="L75" i="13"/>
  <c r="A40" i="19"/>
  <c r="A66" i="11"/>
  <c r="A118" i="11"/>
  <c r="H11" i="11"/>
  <c r="H12" i="11" s="1"/>
  <c r="A92" i="11"/>
  <c r="A92" i="34"/>
  <c r="A118" i="34"/>
  <c r="H11" i="34"/>
  <c r="H12" i="34" s="1"/>
  <c r="A66" i="34"/>
  <c r="A118" i="42"/>
  <c r="A92" i="42"/>
  <c r="A66" i="42"/>
  <c r="H11" i="42"/>
  <c r="H12" i="42" s="1"/>
  <c r="A66" i="18"/>
  <c r="A118" i="18"/>
  <c r="H11" i="18"/>
  <c r="H12" i="18" s="1"/>
  <c r="A92" i="18"/>
  <c r="J38" i="13"/>
  <c r="A118" i="43"/>
  <c r="A66" i="43"/>
  <c r="H11" i="43"/>
  <c r="H12" i="43" s="1"/>
  <c r="A92" i="43"/>
  <c r="A118" i="33"/>
  <c r="H11" i="33"/>
  <c r="H12" i="33" s="1"/>
  <c r="A66" i="33"/>
  <c r="A92" i="33"/>
  <c r="A118" i="27"/>
  <c r="A66" i="27"/>
  <c r="A92" i="27"/>
  <c r="H11" i="27"/>
  <c r="H12" i="27" s="1"/>
  <c r="A118" i="37"/>
  <c r="A66" i="37"/>
  <c r="A92" i="37"/>
  <c r="H11" i="37"/>
  <c r="H12" i="37" s="1"/>
  <c r="A66" i="20"/>
  <c r="H11" i="20"/>
  <c r="H12" i="20" s="1"/>
  <c r="A92" i="20"/>
  <c r="A118" i="20"/>
  <c r="E16" i="13"/>
  <c r="D16" i="13"/>
  <c r="A118" i="29"/>
  <c r="H11" i="29"/>
  <c r="H12" i="29" s="1"/>
  <c r="A66" i="29"/>
  <c r="A92" i="29"/>
  <c r="H11" i="17"/>
  <c r="H12" i="17" s="1"/>
  <c r="A66" i="17"/>
  <c r="A118" i="17"/>
  <c r="A92" i="17"/>
  <c r="A118" i="16"/>
  <c r="H11" i="16"/>
  <c r="H12" i="16" s="1"/>
  <c r="A66" i="16"/>
  <c r="A92" i="16"/>
  <c r="G20" i="18"/>
  <c r="G20" i="27"/>
  <c r="G20" i="34"/>
  <c r="G20" i="43"/>
  <c r="G20" i="21"/>
  <c r="G20" i="29"/>
  <c r="G20" i="37"/>
  <c r="G20" i="14"/>
  <c r="G20" i="20"/>
  <c r="G20" i="28"/>
  <c r="G20" i="36"/>
  <c r="G20" i="11"/>
  <c r="G20" i="22"/>
  <c r="G20" i="30"/>
  <c r="G20" i="38"/>
  <c r="H22" i="13"/>
  <c r="G20" i="23"/>
  <c r="G20" i="31"/>
  <c r="G20" i="39"/>
  <c r="G20" i="17"/>
  <c r="G20" i="24"/>
  <c r="G20" i="32"/>
  <c r="G20" i="40"/>
  <c r="G20" i="16"/>
  <c r="G20" i="25"/>
  <c r="G20" i="33"/>
  <c r="G20" i="41"/>
  <c r="G20" i="19"/>
  <c r="G20" i="26"/>
  <c r="G20" i="35"/>
  <c r="G20" i="42"/>
  <c r="E134" i="7"/>
  <c r="B44" i="4"/>
  <c r="E133" i="7"/>
  <c r="E132" i="7"/>
  <c r="E131" i="7"/>
  <c r="B43" i="4"/>
  <c r="H34" i="1"/>
  <c r="D15" i="4"/>
  <c r="D34" i="1"/>
  <c r="D21" i="4" s="1"/>
  <c r="N17" i="8"/>
  <c r="J42" i="8"/>
  <c r="N42" i="8" s="1"/>
  <c r="D136" i="7"/>
  <c r="D149" i="7" s="1"/>
  <c r="B42" i="4"/>
  <c r="B36" i="4"/>
  <c r="F37" i="13"/>
  <c r="A33" i="13"/>
  <c r="J37" i="13"/>
  <c r="G38" i="13" l="1"/>
  <c r="G30" i="13"/>
  <c r="H30" i="13" s="1"/>
  <c r="I30" i="13" s="1"/>
  <c r="H11" i="22"/>
  <c r="H12" i="22" s="1"/>
  <c r="A66" i="22"/>
  <c r="A92" i="22"/>
  <c r="A118" i="22"/>
  <c r="A92" i="26"/>
  <c r="A118" i="26"/>
  <c r="A66" i="26"/>
  <c r="H11" i="26"/>
  <c r="H12" i="26" s="1"/>
  <c r="C14" i="13"/>
  <c r="D14" i="13" s="1"/>
  <c r="A66" i="38"/>
  <c r="H11" i="38"/>
  <c r="H12" i="38" s="1"/>
  <c r="A92" i="38"/>
  <c r="A118" i="38"/>
  <c r="A66" i="30"/>
  <c r="H11" i="30"/>
  <c r="H12" i="30" s="1"/>
  <c r="A118" i="30"/>
  <c r="A92" i="30"/>
  <c r="A118" i="32"/>
  <c r="H11" i="32"/>
  <c r="H12" i="32" s="1"/>
  <c r="A66" i="32"/>
  <c r="A92" i="32"/>
  <c r="A118" i="40"/>
  <c r="A92" i="40"/>
  <c r="A66" i="40"/>
  <c r="H11" i="40"/>
  <c r="H12" i="40" s="1"/>
  <c r="F20" i="14"/>
  <c r="F20" i="21"/>
  <c r="A118" i="41"/>
  <c r="A66" i="41"/>
  <c r="H11" i="41"/>
  <c r="H12" i="41" s="1"/>
  <c r="A92" i="41"/>
  <c r="A92" i="39"/>
  <c r="A118" i="39"/>
  <c r="H11" i="39"/>
  <c r="H12" i="39" s="1"/>
  <c r="A66" i="39"/>
  <c r="F20" i="32"/>
  <c r="F20" i="35"/>
  <c r="F20" i="38"/>
  <c r="F20" i="22"/>
  <c r="F20" i="33"/>
  <c r="F20" i="43"/>
  <c r="F20" i="29"/>
  <c r="F20" i="27"/>
  <c r="F20" i="28"/>
  <c r="F20" i="24"/>
  <c r="F20" i="34"/>
  <c r="F20" i="40"/>
  <c r="F20" i="42"/>
  <c r="F20" i="23"/>
  <c r="F20" i="17"/>
  <c r="F20" i="25"/>
  <c r="F20" i="16"/>
  <c r="F20" i="36"/>
  <c r="F20" i="30"/>
  <c r="F20" i="37"/>
  <c r="F20" i="18"/>
  <c r="F20" i="39"/>
  <c r="F20" i="20"/>
  <c r="F20" i="41"/>
  <c r="F20" i="19"/>
  <c r="E15" i="13"/>
  <c r="D15" i="13"/>
  <c r="A92" i="31"/>
  <c r="A66" i="31"/>
  <c r="A118" i="31"/>
  <c r="H11" i="31"/>
  <c r="H12" i="31" s="1"/>
  <c r="E17" i="13"/>
  <c r="D17" i="13"/>
  <c r="F20" i="31"/>
  <c r="F20" i="26"/>
  <c r="H11" i="19"/>
  <c r="H12" i="19" s="1"/>
  <c r="A92" i="19"/>
  <c r="A118" i="19"/>
  <c r="A66" i="19"/>
  <c r="H20" i="22"/>
  <c r="H20" i="30"/>
  <c r="I22" i="13"/>
  <c r="H20" i="23"/>
  <c r="H20" i="39"/>
  <c r="H20" i="24"/>
  <c r="H20" i="40"/>
  <c r="H20" i="25"/>
  <c r="H20" i="41"/>
  <c r="H20" i="18"/>
  <c r="H20" i="26"/>
  <c r="H20" i="34"/>
  <c r="H20" i="42"/>
  <c r="H20" i="19"/>
  <c r="H20" i="27"/>
  <c r="H20" i="35"/>
  <c r="H20" i="43"/>
  <c r="H20" i="20"/>
  <c r="H20" i="28"/>
  <c r="H20" i="36"/>
  <c r="H20" i="14"/>
  <c r="H20" i="21"/>
  <c r="H20" i="29"/>
  <c r="H20" i="37"/>
  <c r="H20" i="11"/>
  <c r="H20" i="38"/>
  <c r="H20" i="31"/>
  <c r="H20" i="16"/>
  <c r="H20" i="32"/>
  <c r="H20" i="17"/>
  <c r="H20" i="33"/>
  <c r="H91" i="31"/>
  <c r="H91" i="14"/>
  <c r="H91" i="37"/>
  <c r="H91" i="23"/>
  <c r="H91" i="21"/>
  <c r="H91" i="30"/>
  <c r="H91" i="35"/>
  <c r="H91" i="43"/>
  <c r="H91" i="20"/>
  <c r="H91" i="16"/>
  <c r="H91" i="28"/>
  <c r="H91" i="27"/>
  <c r="H91" i="42"/>
  <c r="H91" i="41"/>
  <c r="H91" i="17"/>
  <c r="H91" i="22"/>
  <c r="H91" i="39"/>
  <c r="H91" i="24"/>
  <c r="H91" i="33"/>
  <c r="H91" i="11"/>
  <c r="H91" i="40"/>
  <c r="H91" i="26"/>
  <c r="H91" i="29"/>
  <c r="H91" i="19"/>
  <c r="H91" i="36"/>
  <c r="H91" i="32"/>
  <c r="H91" i="18"/>
  <c r="H91" i="38"/>
  <c r="H91" i="25"/>
  <c r="H91" i="34"/>
  <c r="B38" i="4"/>
  <c r="F21" i="4"/>
  <c r="E136" i="7"/>
  <c r="E149" i="7" s="1"/>
  <c r="B37" i="4"/>
  <c r="H15" i="4"/>
  <c r="H21" i="4"/>
  <c r="E14" i="13" l="1"/>
  <c r="G10" i="13"/>
  <c r="E13" i="16" s="1"/>
  <c r="H65" i="11"/>
  <c r="H65" i="37"/>
  <c r="H65" i="30"/>
  <c r="H65" i="16"/>
  <c r="H65" i="20"/>
  <c r="H65" i="26"/>
  <c r="H65" i="23"/>
  <c r="H65" i="19"/>
  <c r="H65" i="29"/>
  <c r="H65" i="27"/>
  <c r="H65" i="40"/>
  <c r="H65" i="24"/>
  <c r="H65" i="39"/>
  <c r="H65" i="43"/>
  <c r="H65" i="18"/>
  <c r="H65" i="25"/>
  <c r="H65" i="38"/>
  <c r="H65" i="42"/>
  <c r="H65" i="32"/>
  <c r="H65" i="36"/>
  <c r="H65" i="17"/>
  <c r="H65" i="35"/>
  <c r="H65" i="22"/>
  <c r="H65" i="34"/>
  <c r="H65" i="33"/>
  <c r="H65" i="41"/>
  <c r="H65" i="31"/>
  <c r="H65" i="28"/>
  <c r="H65" i="21"/>
  <c r="H65" i="14"/>
  <c r="H117" i="30"/>
  <c r="H117" i="32"/>
  <c r="H117" i="38"/>
  <c r="H117" i="16"/>
  <c r="H117" i="27"/>
  <c r="H117" i="40"/>
  <c r="H117" i="21"/>
  <c r="H117" i="42"/>
  <c r="H117" i="25"/>
  <c r="H117" i="24"/>
  <c r="H117" i="33"/>
  <c r="H117" i="31"/>
  <c r="H117" i="19"/>
  <c r="H117" i="43"/>
  <c r="H117" i="37"/>
  <c r="H117" i="20"/>
  <c r="H117" i="18"/>
  <c r="H117" i="28"/>
  <c r="H117" i="22"/>
  <c r="H117" i="14"/>
  <c r="H117" i="39"/>
  <c r="H117" i="23"/>
  <c r="H117" i="34"/>
  <c r="H117" i="26"/>
  <c r="H117" i="17"/>
  <c r="H117" i="36"/>
  <c r="H117" i="41"/>
  <c r="H117" i="29"/>
  <c r="H117" i="35"/>
  <c r="H117" i="11"/>
  <c r="E13" i="34"/>
  <c r="E13" i="27"/>
  <c r="E13" i="43"/>
  <c r="E13" i="40"/>
  <c r="E13" i="17"/>
  <c r="E13" i="33"/>
  <c r="E13" i="22"/>
  <c r="E13" i="11"/>
  <c r="E13" i="39"/>
  <c r="E13" i="38"/>
  <c r="E13" i="37"/>
  <c r="E13" i="24"/>
  <c r="E13" i="18"/>
  <c r="E13" i="21"/>
  <c r="E13" i="42"/>
  <c r="H39" i="34"/>
  <c r="H39" i="18"/>
  <c r="H39" i="33"/>
  <c r="H39" i="40"/>
  <c r="H39" i="27"/>
  <c r="H39" i="25"/>
  <c r="H39" i="37"/>
  <c r="H39" i="35"/>
  <c r="H39" i="21"/>
  <c r="H39" i="43"/>
  <c r="H39" i="16"/>
  <c r="H39" i="24"/>
  <c r="H39" i="20"/>
  <c r="H39" i="36"/>
  <c r="H39" i="42"/>
  <c r="H39" i="23"/>
  <c r="H39" i="30"/>
  <c r="H39" i="41"/>
  <c r="H39" i="28"/>
  <c r="H39" i="29"/>
  <c r="H39" i="26"/>
  <c r="H39" i="32"/>
  <c r="H39" i="31"/>
  <c r="H39" i="17"/>
  <c r="H39" i="19"/>
  <c r="H39" i="38"/>
  <c r="H39" i="39"/>
  <c r="H39" i="22"/>
  <c r="H39" i="14"/>
  <c r="H39" i="11"/>
  <c r="I19" i="1"/>
  <c r="B41" i="4"/>
  <c r="B46" i="4" s="1"/>
  <c r="E13" i="14" l="1"/>
  <c r="E13" i="20"/>
  <c r="E13" i="23"/>
  <c r="E13" i="28"/>
  <c r="E13" i="29"/>
  <c r="E13" i="32"/>
  <c r="E13" i="31"/>
  <c r="E13" i="36"/>
  <c r="E13" i="41"/>
  <c r="E13" i="25"/>
  <c r="E13" i="30"/>
  <c r="E13" i="26"/>
  <c r="E13" i="35"/>
  <c r="E13" i="19"/>
  <c r="C24" i="1"/>
  <c r="I24" i="1" s="1"/>
  <c r="L24" i="1" s="1"/>
  <c r="I35" i="4"/>
  <c r="I47" i="4"/>
  <c r="L19" i="1"/>
  <c r="J15" i="4"/>
  <c r="J34" i="1"/>
  <c r="J21" i="4" s="1"/>
  <c r="L34" i="1" l="1"/>
  <c r="L21" i="4" s="1"/>
  <c r="B59" i="4"/>
  <c r="C57" i="4"/>
  <c r="I57" i="4"/>
  <c r="D64" i="4"/>
  <c r="K133" i="1" l="1"/>
  <c r="K65" i="1"/>
  <c r="L120" i="1"/>
</calcChain>
</file>

<file path=xl/comments1.xml><?xml version="1.0" encoding="utf-8"?>
<comments xmlns="http://schemas.openxmlformats.org/spreadsheetml/2006/main">
  <authors>
    <author>Francisco López</author>
  </authors>
  <commentList>
    <comment ref="A18" authorId="0" shapeId="0">
      <text>
        <r>
          <rPr>
            <b/>
            <sz val="10"/>
            <color indexed="81"/>
            <rFont val="Tahoma"/>
            <family val="2"/>
          </rPr>
          <t>Francisco López:</t>
        </r>
        <r>
          <rPr>
            <sz val="10"/>
            <color indexed="81"/>
            <rFont val="Tahoma"/>
            <family val="2"/>
          </rPr>
          <t xml:space="preserve">
Anualidad según la Unidad de Gestión Económica de la FG-UCM</t>
        </r>
      </text>
    </comment>
    <comment ref="B18" authorId="0" shapeId="0">
      <text>
        <r>
          <rPr>
            <b/>
            <sz val="10"/>
            <color indexed="81"/>
            <rFont val="Tahoma"/>
            <family val="2"/>
          </rPr>
          <t>Francisco López:</t>
        </r>
        <r>
          <rPr>
            <sz val="10"/>
            <color indexed="81"/>
            <rFont val="Tahoma"/>
            <family val="2"/>
          </rPr>
          <t xml:space="preserve">
Anualidad según presupuesto</t>
        </r>
      </text>
    </comment>
    <comment ref="C18" authorId="0" shapeId="0">
      <text>
        <r>
          <rPr>
            <b/>
            <sz val="10"/>
            <color indexed="81"/>
            <rFont val="Tahoma"/>
            <family val="2"/>
          </rPr>
          <t>Francisco López:</t>
        </r>
        <r>
          <rPr>
            <sz val="10"/>
            <color indexed="81"/>
            <rFont val="Tahoma"/>
            <family val="2"/>
          </rPr>
          <t xml:space="preserve">
Fin periodo de ejecución</t>
        </r>
      </text>
    </comment>
    <comment ref="D18" authorId="0" shapeId="0">
      <text>
        <r>
          <rPr>
            <b/>
            <sz val="10"/>
            <color indexed="81"/>
            <rFont val="Tahoma"/>
            <family val="2"/>
          </rPr>
          <t>Francisco López:</t>
        </r>
        <r>
          <rPr>
            <sz val="10"/>
            <color indexed="81"/>
            <rFont val="Tahoma"/>
            <family val="2"/>
          </rPr>
          <t xml:space="preserve">
Fin periodo justificación</t>
        </r>
      </text>
    </comment>
  </commentList>
</comments>
</file>

<file path=xl/comments10.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1.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2.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3.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4.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5.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6.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7.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8.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19.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xml><?xml version="1.0" encoding="utf-8"?>
<comments xmlns="http://schemas.openxmlformats.org/spreadsheetml/2006/main">
  <authors>
    <author>Francisco López García</author>
  </authors>
  <commentList>
    <comment ref="C13" authorId="0" shapeId="0">
      <text>
        <r>
          <rPr>
            <b/>
            <sz val="10"/>
            <color indexed="81"/>
            <rFont val="Tahoma"/>
            <family val="2"/>
          </rPr>
          <t>Francisco López García:</t>
        </r>
        <r>
          <rPr>
            <sz val="10"/>
            <color indexed="81"/>
            <rFont val="Tahoma"/>
            <family val="2"/>
          </rPr>
          <t xml:space="preserve">
Datos procedentes de la columna "gasto anual" de cada una de las anualidades de la tabla.
</t>
        </r>
      </text>
    </comment>
    <comment ref="G21" authorId="0" shapeId="0">
      <text>
        <r>
          <rPr>
            <b/>
            <sz val="10"/>
            <color indexed="81"/>
            <rFont val="Tahoma"/>
            <family val="2"/>
          </rPr>
          <t>Francisco López García:</t>
        </r>
        <r>
          <rPr>
            <sz val="10"/>
            <color indexed="81"/>
            <rFont val="Tahoma"/>
            <family val="2"/>
          </rPr>
          <t xml:space="preserve">
Datos procedentes de la columna "Precio total contrato"</t>
        </r>
      </text>
    </comment>
  </commentList>
</comments>
</file>

<file path=xl/comments20.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1.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2.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3.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4.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5.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6.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7.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8.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29.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3.xml><?xml version="1.0" encoding="utf-8"?>
<comments xmlns="http://schemas.openxmlformats.org/spreadsheetml/2006/main">
  <authors>
    <author>Francisco López</author>
  </authors>
  <commentList>
    <comment ref="H3" authorId="0" shapeId="0">
      <text>
        <r>
          <rPr>
            <b/>
            <sz val="10"/>
            <color indexed="81"/>
            <rFont val="Tahoma"/>
            <family val="2"/>
          </rPr>
          <t>Francisco López:</t>
        </r>
        <r>
          <rPr>
            <sz val="10"/>
            <color indexed="81"/>
            <rFont val="Tahoma"/>
            <family val="2"/>
          </rPr>
          <t xml:space="preserve">
Anualidad según la Unidad de Gestión Económica de la FG-UCM</t>
        </r>
      </text>
    </comment>
    <comment ref="I3" authorId="0" shapeId="0">
      <text>
        <r>
          <rPr>
            <b/>
            <sz val="10"/>
            <color indexed="81"/>
            <rFont val="Tahoma"/>
            <family val="2"/>
          </rPr>
          <t>Francisco López:</t>
        </r>
        <r>
          <rPr>
            <sz val="10"/>
            <color indexed="81"/>
            <rFont val="Tahoma"/>
            <family val="2"/>
          </rPr>
          <t xml:space="preserve">
Anualidad según presupuesto</t>
        </r>
      </text>
    </comment>
    <comment ref="J3" authorId="0" shapeId="0">
      <text>
        <r>
          <rPr>
            <b/>
            <sz val="10"/>
            <color indexed="81"/>
            <rFont val="Tahoma"/>
            <family val="2"/>
          </rPr>
          <t>Francisco López:</t>
        </r>
        <r>
          <rPr>
            <sz val="10"/>
            <color indexed="81"/>
            <rFont val="Tahoma"/>
            <family val="2"/>
          </rPr>
          <t xml:space="preserve">
Fin periodo de ejecución</t>
        </r>
      </text>
    </comment>
    <comment ref="K3" authorId="0" shapeId="0">
      <text>
        <r>
          <rPr>
            <b/>
            <sz val="10"/>
            <color indexed="81"/>
            <rFont val="Tahoma"/>
            <family val="2"/>
          </rPr>
          <t>Francisco López:</t>
        </r>
        <r>
          <rPr>
            <sz val="10"/>
            <color indexed="81"/>
            <rFont val="Tahoma"/>
            <family val="2"/>
          </rPr>
          <t xml:space="preserve">
Fin periodo justificación</t>
        </r>
      </text>
    </comment>
    <comment ref="B32" authorId="0" shapeId="0">
      <text>
        <r>
          <rPr>
            <b/>
            <sz val="8"/>
            <color indexed="81"/>
            <rFont val="Tahoma"/>
            <family val="2"/>
          </rPr>
          <t>Francisco López:</t>
        </r>
        <r>
          <rPr>
            <sz val="8"/>
            <color indexed="81"/>
            <rFont val="Tahoma"/>
            <family val="2"/>
          </rPr>
          <t xml:space="preserve">
Introducir en decimales según convocatoria 
</t>
        </r>
      </text>
    </comment>
    <comment ref="B56" authorId="0" shapeId="0">
      <text>
        <r>
          <rPr>
            <b/>
            <sz val="8"/>
            <color indexed="81"/>
            <rFont val="Tahoma"/>
            <family val="2"/>
          </rPr>
          <t>Francisco López:</t>
        </r>
        <r>
          <rPr>
            <sz val="8"/>
            <color indexed="81"/>
            <rFont val="Tahoma"/>
            <family val="2"/>
          </rPr>
          <t xml:space="preserve">
Este campo refleja la fecha final del periodo de ejecución.</t>
        </r>
      </text>
    </comment>
    <comment ref="F56" authorId="0" shapeId="0">
      <text>
        <r>
          <rPr>
            <b/>
            <sz val="8"/>
            <color indexed="81"/>
            <rFont val="Tahoma"/>
            <family val="2"/>
          </rPr>
          <t>Francisco López:</t>
        </r>
        <r>
          <rPr>
            <sz val="8"/>
            <color indexed="81"/>
            <rFont val="Tahoma"/>
            <family val="2"/>
          </rPr>
          <t xml:space="preserve">
Este campo refleja la fecha final del periodo de ejecución.</t>
        </r>
      </text>
    </comment>
    <comment ref="J56" authorId="0" shapeId="0">
      <text>
        <r>
          <rPr>
            <b/>
            <sz val="8"/>
            <color indexed="81"/>
            <rFont val="Tahoma"/>
            <family val="2"/>
          </rPr>
          <t>Francisco López:</t>
        </r>
        <r>
          <rPr>
            <sz val="8"/>
            <color indexed="81"/>
            <rFont val="Tahoma"/>
            <family val="2"/>
          </rPr>
          <t xml:space="preserve">
Este campo refleja la fecha final del periodo de ejecución.</t>
        </r>
      </text>
    </comment>
    <comment ref="N56" authorId="0" shapeId="0">
      <text>
        <r>
          <rPr>
            <b/>
            <sz val="8"/>
            <color indexed="81"/>
            <rFont val="Tahoma"/>
            <family val="2"/>
          </rPr>
          <t>Francisco López:</t>
        </r>
        <r>
          <rPr>
            <sz val="8"/>
            <color indexed="81"/>
            <rFont val="Tahoma"/>
            <family val="2"/>
          </rPr>
          <t xml:space="preserve">
Este campo refleja la fecha final del periodo de ejecución.</t>
        </r>
      </text>
    </comment>
  </commentList>
</comments>
</file>

<file path=xl/comments30.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31.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32.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33.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4.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5.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6.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7.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8.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comments9.xml><?xml version="1.0" encoding="utf-8"?>
<comments xmlns="http://schemas.openxmlformats.org/spreadsheetml/2006/main">
  <authors>
    <author>Francisco López García</author>
  </authors>
  <commentList>
    <comment ref="G7"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H7" authorId="0" shapeId="0">
      <text>
        <r>
          <rPr>
            <b/>
            <sz val="10"/>
            <color indexed="81"/>
            <rFont val="Tahoma"/>
            <family val="2"/>
          </rPr>
          <t>Francisco López García:</t>
        </r>
        <r>
          <rPr>
            <sz val="10"/>
            <color indexed="81"/>
            <rFont val="Tahoma"/>
            <family val="2"/>
          </rPr>
          <t xml:space="preserve">
Horas resultantes del reparto que hace el IP</t>
        </r>
      </text>
    </comment>
    <comment ref="D8" authorId="0" shapeId="0">
      <text>
        <r>
          <rPr>
            <b/>
            <sz val="10"/>
            <color indexed="81"/>
            <rFont val="Tahoma"/>
            <family val="2"/>
          </rPr>
          <t xml:space="preserve">Francisco López García:
</t>
        </r>
        <r>
          <rPr>
            <sz val="10"/>
            <color indexed="81"/>
            <rFont val="Tahoma"/>
            <family val="2"/>
          </rPr>
          <t>Horas resultantes de los cálculos con la tabla de justificación MINECO</t>
        </r>
      </text>
    </comment>
    <comment ref="E8" authorId="0" shapeId="0">
      <text>
        <r>
          <rPr>
            <b/>
            <sz val="10"/>
            <color indexed="81"/>
            <rFont val="Tahoma"/>
            <family val="2"/>
          </rPr>
          <t>Francisco López García:</t>
        </r>
        <r>
          <rPr>
            <sz val="10"/>
            <color indexed="81"/>
            <rFont val="Tahoma"/>
            <family val="2"/>
          </rPr>
          <t xml:space="preserve">
Suma de horas que el  IP asigna a tareas</t>
        </r>
      </text>
    </comment>
    <comment ref="H8"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G11" authorId="0" shapeId="0">
      <text>
        <r>
          <rPr>
            <b/>
            <sz val="10"/>
            <color indexed="81"/>
            <rFont val="Tahoma"/>
            <family val="2"/>
          </rPr>
          <t xml:space="preserve">Francisco López García:
</t>
        </r>
        <r>
          <rPr>
            <sz val="10"/>
            <color indexed="81"/>
            <rFont val="Tahoma"/>
            <family val="2"/>
          </rPr>
          <t>Importe resultante de los cálculos con la tabla de justificación MINECO</t>
        </r>
      </text>
    </comment>
    <comment ref="H11" authorId="0" shapeId="0">
      <text>
        <r>
          <rPr>
            <b/>
            <sz val="10"/>
            <color indexed="81"/>
            <rFont val="Tahoma"/>
            <family val="2"/>
          </rPr>
          <t>Francisco López García:</t>
        </r>
        <r>
          <rPr>
            <sz val="10"/>
            <color indexed="81"/>
            <rFont val="Tahoma"/>
            <family val="2"/>
          </rPr>
          <t xml:space="preserve">
Importe resultante de sumar el reparto de las anualidades.</t>
        </r>
      </text>
    </comment>
    <comment ref="H12" authorId="0" shapeId="0">
      <text>
        <r>
          <rPr>
            <b/>
            <sz val="10"/>
            <color indexed="81"/>
            <rFont val="Tahoma"/>
            <family val="2"/>
          </rPr>
          <t>Francisco López García:</t>
        </r>
        <r>
          <rPr>
            <sz val="10"/>
            <color indexed="81"/>
            <rFont val="Tahoma"/>
            <family val="2"/>
          </rPr>
          <t xml:space="preserve">
Este es el </t>
        </r>
        <r>
          <rPr>
            <i/>
            <sz val="10"/>
            <color indexed="81"/>
            <rFont val="Tahoma"/>
            <family val="2"/>
          </rPr>
          <t>importe económico</t>
        </r>
        <r>
          <rPr>
            <sz val="10"/>
            <color indexed="81"/>
            <rFont val="Tahoma"/>
            <family val="2"/>
          </rPr>
          <t xml:space="preserve"> que falta por repartir entre las </t>
        </r>
        <r>
          <rPr>
            <b/>
            <u/>
            <sz val="10"/>
            <color indexed="81"/>
            <rFont val="Tahoma"/>
            <family val="2"/>
          </rPr>
          <t>anualidades</t>
        </r>
        <r>
          <rPr>
            <sz val="10"/>
            <color indexed="81"/>
            <rFont val="Tahoma"/>
            <family val="2"/>
          </rPr>
          <t xml:space="preserve"> del proyecto. Si el número es negativo, ha repartido Vd. demasiadas horas respecto a las presupuestadas.</t>
        </r>
      </text>
    </comment>
    <comment ref="H14" authorId="0" shapeId="0">
      <text>
        <r>
          <rPr>
            <b/>
            <sz val="10"/>
            <color indexed="81"/>
            <rFont val="Tahoma"/>
            <family val="2"/>
          </rPr>
          <t>Francisco López García:</t>
        </r>
        <r>
          <rPr>
            <sz val="10"/>
            <color indexed="81"/>
            <rFont val="Tahoma"/>
            <family val="2"/>
          </rPr>
          <t xml:space="preserve">
Estas son las </t>
        </r>
        <r>
          <rPr>
            <i/>
            <sz val="10"/>
            <color indexed="81"/>
            <rFont val="Tahoma"/>
            <family val="2"/>
          </rPr>
          <t>horas</t>
        </r>
        <r>
          <rPr>
            <sz val="10"/>
            <color indexed="81"/>
            <rFont val="Tahoma"/>
            <family val="2"/>
          </rPr>
          <t xml:space="preserve"> que faltan por repartir entre las </t>
        </r>
        <r>
          <rPr>
            <b/>
            <u/>
            <sz val="10"/>
            <color indexed="81"/>
            <rFont val="Tahoma"/>
            <family val="2"/>
          </rPr>
          <t xml:space="preserve">tareas </t>
        </r>
        <r>
          <rPr>
            <sz val="10"/>
            <color indexed="81"/>
            <rFont val="Tahoma"/>
            <family val="2"/>
          </rPr>
          <t>del proyecto. Si el número es negativo, ha repartido Vd. demasiadas horas respecto a las presupuestadas.</t>
        </r>
      </text>
    </comment>
  </commentList>
</comments>
</file>

<file path=xl/sharedStrings.xml><?xml version="1.0" encoding="utf-8"?>
<sst xmlns="http://schemas.openxmlformats.org/spreadsheetml/2006/main" count="13216" uniqueCount="862">
  <si>
    <t>HISTORIA MODERNA</t>
  </si>
  <si>
    <t>INGENIERIA QUIMICA</t>
  </si>
  <si>
    <t>INMUNOLOGIA</t>
  </si>
  <si>
    <t>LENGUA ESPAÑOLA</t>
  </si>
  <si>
    <t>LENGUAJES Y SISTEMAS INFORMATICOS</t>
  </si>
  <si>
    <t>LOGICA Y FILOSOFIA DE LA CIENCIA</t>
  </si>
  <si>
    <t>MATEMATICA APLICADA</t>
  </si>
  <si>
    <t>MEDICINA</t>
  </si>
  <si>
    <t>MEDICINA LEGAL Y FORENSE</t>
  </si>
  <si>
    <t>MEDICINA PREVENTIVA Y SALUD PUBLICA</t>
  </si>
  <si>
    <t>MEDICINA Y CIRUGIA ANIMAL</t>
  </si>
  <si>
    <t>METODOLOGIA DE LAS CIENCIAS DEL COMPORTAMIENTO</t>
  </si>
  <si>
    <t>METODOS DE INVESTIGACION Y DIAGNOSTICO EN EDUCACION</t>
  </si>
  <si>
    <t>MICROBIOLOGIA</t>
  </si>
  <si>
    <t>MUSICA</t>
  </si>
  <si>
    <t>NUTRICION Y BROMATOLOGIA</t>
  </si>
  <si>
    <t>OBSTETRICIA Y GINECOLOGIA</t>
  </si>
  <si>
    <t>OFTALMOLOGIA</t>
  </si>
  <si>
    <t>OPTICA</t>
  </si>
  <si>
    <t>ORGANIZACION DE EMPRESAS</t>
  </si>
  <si>
    <t>PALEONTOLOGIA</t>
  </si>
  <si>
    <t>PARASITOLOGIA</t>
  </si>
  <si>
    <t>PEDIATRIA</t>
  </si>
  <si>
    <t>PERIODISMO</t>
  </si>
  <si>
    <t>PERSONALIDAD, EVALUACION Y TRATAMIENTOS PSICOLOGICOS</t>
  </si>
  <si>
    <t>PETROLOGIA Y GEOQUIMICA</t>
  </si>
  <si>
    <t>PINTURA</t>
  </si>
  <si>
    <t>PREHISTORIA</t>
  </si>
  <si>
    <t>PRODUCCION ANIMAL</t>
  </si>
  <si>
    <t>PSICOBIOLOGIA</t>
  </si>
  <si>
    <t>PSICOLOGIA BASICA</t>
  </si>
  <si>
    <t>PSICOLOGIA EVOLUTIVA Y DE LA EDUCACION</t>
  </si>
  <si>
    <t>PSICOLOGIA SOCIAL</t>
  </si>
  <si>
    <t>PSIQUIATRIA</t>
  </si>
  <si>
    <t>QUIMICA ANALITICA</t>
  </si>
  <si>
    <t>QUIMICA FISICA</t>
  </si>
  <si>
    <t>QUIMICA INORGANICA</t>
  </si>
  <si>
    <t>QUIMICA ORGANICA</t>
  </si>
  <si>
    <t>RADIOLOGIA Y MEDICINA FISICA</t>
  </si>
  <si>
    <t>SOCIOLOGIA</t>
  </si>
  <si>
    <t>TEORIA E HISTORIA DE LA EDUCACION</t>
  </si>
  <si>
    <t>TRABAJO SOCIAL Y SERVICIOS SOCIALES</t>
  </si>
  <si>
    <t>AN. GEOGRAFICO REG. Y GEOGRAFIA FISICA</t>
  </si>
  <si>
    <t>ANATOMIA Y ANAT. PATOLOGICA COMPARADAS</t>
  </si>
  <si>
    <t>ANATOMIA Y EMBRIOLOGIA HUMANA I</t>
  </si>
  <si>
    <t>ANATOMIA Y EMBRIOLOGIA HUMANA II</t>
  </si>
  <si>
    <t>ARQUITECTURA COMPUTADORES Y AUTOMATICA</t>
  </si>
  <si>
    <t>BIOLOGIA CELULAR (MORF.MICROSCOPICA)</t>
  </si>
  <si>
    <t>BIOLOGIA VEGETAL I</t>
  </si>
  <si>
    <t>BIOLOGIA VEGETAL II</t>
  </si>
  <si>
    <t>BIOQUIMICA Y BIOLOGIA MOLECULAR I</t>
  </si>
  <si>
    <t>BIOQUIMICA Y BIOLOGIA MOLECULAR II</t>
  </si>
  <si>
    <t>BIOQUIMICA Y BIOLOGIA MOLECULAR III</t>
  </si>
  <si>
    <t>BIOQUIMICA Y BIOLOGIA MOLECULAR IV</t>
  </si>
  <si>
    <t>C. MATERIALES E INGENIERIA METALURGICA</t>
  </si>
  <si>
    <t>CC. Y TEC. HISTORIOGRAFIC. Y ARQUEOLOGIA</t>
  </si>
  <si>
    <t>CIENCIA POLITICA Y ADMINISTRACION I</t>
  </si>
  <si>
    <t>CIENCIA POLITICA Y ADMINISTRACION II</t>
  </si>
  <si>
    <t>CIENCIA POLITICA Y ADMINISTRACION III</t>
  </si>
  <si>
    <t>CIRUGIA I</t>
  </si>
  <si>
    <t>COMERCIALIZACION E INVESTIG. DE MERCADOS</t>
  </si>
  <si>
    <t>COMUNICACION AUDIOVISUAL Y PUBLICIDAD I</t>
  </si>
  <si>
    <t>COMUNICACION AUDIOVISUAL Y PUBLICIDAD II</t>
  </si>
  <si>
    <t>DERECHO INT. PUB. Y DERECHO INT. PRIV.</t>
  </si>
  <si>
    <t>DERECHO INT. PUB. Y RELACIONES INT.</t>
  </si>
  <si>
    <t>DERECHO TRABAJO Y SEGURIDAD SOCIAL</t>
  </si>
  <si>
    <t>DIBUJO I</t>
  </si>
  <si>
    <t>DIBUJO II</t>
  </si>
  <si>
    <t>Jornada laboral anual (1)</t>
  </si>
  <si>
    <t>Inicio período contratación (día, mes y año)</t>
  </si>
  <si>
    <t>Fin período contratación (día, mes y año)</t>
  </si>
  <si>
    <t>Total de días trabajados</t>
  </si>
  <si>
    <t>Coste anual</t>
  </si>
  <si>
    <t>Coste Imputado Actividad</t>
  </si>
  <si>
    <r>
      <t xml:space="preserve">Sumatorio Bases Contingencias Comunes </t>
    </r>
    <r>
      <rPr>
        <sz val="10"/>
        <color indexed="10"/>
        <rFont val="Arial"/>
        <family val="2"/>
      </rPr>
      <t>(enero a diciembre)</t>
    </r>
    <r>
      <rPr>
        <sz val="10"/>
        <rFont val="Arial"/>
        <family val="2"/>
      </rPr>
      <t xml:space="preserve"> (5)</t>
    </r>
  </si>
  <si>
    <t>Seguridad Social a cargo del beneficiario (7)=(5)*(6)</t>
  </si>
  <si>
    <t xml:space="preserve">Total de horas trabajadas efectivas en el año </t>
  </si>
  <si>
    <t>Salario Bruto</t>
  </si>
  <si>
    <t>Coeficiente aplicado</t>
  </si>
  <si>
    <t>Coste hora</t>
  </si>
  <si>
    <t xml:space="preserve">Coste Total </t>
  </si>
  <si>
    <t>Horas Imputadas al proyecto</t>
  </si>
  <si>
    <t xml:space="preserve">horas </t>
  </si>
  <si>
    <t>Faltan por distribuir</t>
  </si>
  <si>
    <t xml:space="preserve"> Se deben distribuir </t>
  </si>
  <si>
    <t>DIDACTICA DE LAS MATEMATICAS</t>
  </si>
  <si>
    <t>ECONOMIA APLICADA I</t>
  </si>
  <si>
    <t>ECONOMIA APLICADA II</t>
  </si>
  <si>
    <t>ECONOMIA APLICADA III</t>
  </si>
  <si>
    <t>ECONOMIA APLICADA IV</t>
  </si>
  <si>
    <t>ECONOMIA APLICADA V</t>
  </si>
  <si>
    <t>ECONOMIA APLICADA VI</t>
  </si>
  <si>
    <t>ECONOMIA FINANCIERA Y CONTABILIDAD I</t>
  </si>
  <si>
    <t>ECONOMIA FINANCIERA Y CONTABILIDAD II</t>
  </si>
  <si>
    <t>ECONOMIA FINANCIERA Y CONTABILIDAD III</t>
  </si>
  <si>
    <t>EDAFOLOGIA</t>
  </si>
  <si>
    <t>ESTADISTICA E INVESTIG. OPERATIVA I</t>
  </si>
  <si>
    <t>ESTADISTICA E INVESTIG. OPERATIVA II</t>
  </si>
  <si>
    <t>ESTADISTICA E INVESTIG. OPERATIVA III</t>
  </si>
  <si>
    <t>ESTOMATOLOGIA I</t>
  </si>
  <si>
    <t>ESTOMATOLOGIA II</t>
  </si>
  <si>
    <t>ESTOMATOLOGIA III</t>
  </si>
  <si>
    <t>ESTOMATOLOGIA IV</t>
  </si>
  <si>
    <t>ESTUDIOS HEBREOS Y ARAMEOS</t>
  </si>
  <si>
    <t>EXPRESION MUSICAL Y CORPORAL</t>
  </si>
  <si>
    <t>FARMACOLOGIA (FARMACOGNOSIA Y FARMACOL.)</t>
  </si>
  <si>
    <t>FILOLOGIA ESPAÑOLA II</t>
  </si>
  <si>
    <t>FILOLOGIA ESPAÑOLA III</t>
  </si>
  <si>
    <t>FILOLOGIA ESPAÑOLA IV</t>
  </si>
  <si>
    <t>FILOLOGIA GRIEGA Y LINGUIST. INDOEUROPEA</t>
  </si>
  <si>
    <t>FILOLOGIA INGLESA I</t>
  </si>
  <si>
    <t>FILOLOGIA INGLESA II</t>
  </si>
  <si>
    <t>FILOLOGIA ROMAN., F. ESL. Y LING. GRAL.</t>
  </si>
  <si>
    <t>FILOSOFIA DERECHO, MORAL Y POLITICA I</t>
  </si>
  <si>
    <t>FILOSOFIA DERECHO, MORAL Y POLITICA II</t>
  </si>
  <si>
    <t>FILOSOFIA I</t>
  </si>
  <si>
    <t>FILOSOFIA III</t>
  </si>
  <si>
    <t>FILOSOFIA IV</t>
  </si>
  <si>
    <t>FISICA APLICADA I</t>
  </si>
  <si>
    <t>FISICA APLICADA III</t>
  </si>
  <si>
    <t>FISICA ATOMICA, MOLECULAR Y NUCLEAR</t>
  </si>
  <si>
    <t>FISICA DE LA TIERRA, ASRON. ASTROF. I</t>
  </si>
  <si>
    <t>FISICA DE LA TIERRA, ASTRON. ASTROF. II</t>
  </si>
  <si>
    <t>FISICA DE LOS MATERIALES</t>
  </si>
  <si>
    <t>FISICA TEORIA I</t>
  </si>
  <si>
    <t>FISICA TEORIA II</t>
  </si>
  <si>
    <t>FISIOLOGIA  (FISIOLOGIA ANIMAL II)</t>
  </si>
  <si>
    <t>FISIOLOGIA (FISIOLOGIA ANIMAL)</t>
  </si>
  <si>
    <t>FUNDAMENTOS DEL ANALISIS ECONOMICO I</t>
  </si>
  <si>
    <t>FUNDAMENTOS DEL ANALISIS ECONOMICO II</t>
  </si>
  <si>
    <t>GEODINAMICA</t>
  </si>
  <si>
    <t>HISTORIA DE AMERICA I</t>
  </si>
  <si>
    <t>HISTORIA DE AMERICA II</t>
  </si>
  <si>
    <t>HISTORIA DE LA COMUNICACION SOCIAL</t>
  </si>
  <si>
    <t>HISTORIA DEL ARTE I</t>
  </si>
  <si>
    <t>HISTORIA DEL ARTE II</t>
  </si>
  <si>
    <t>HISTORIA DEL ARTE III</t>
  </si>
  <si>
    <t>HISTORIA DEL DERECHO Y DE LAS INSTITUC.</t>
  </si>
  <si>
    <t>HISTORIA DEL PENSAM. Y MOV. SOC. Y POL.</t>
  </si>
  <si>
    <t>HISTORIA E INSTITUCIONES ECONOMICAS II</t>
  </si>
  <si>
    <t>INGENIERIA SOFTWARE E INT.ARTIF. -L.S.I.</t>
  </si>
  <si>
    <t>LENGUA ESP. Y TEORIA LIT. Y LIT. COMP.</t>
  </si>
  <si>
    <t>MATEMATICA APLICADA (BIOMATEMATICA)</t>
  </si>
  <si>
    <t>MEDICINA FIS. Y REHABIL., HIDROL. MED.</t>
  </si>
  <si>
    <t>MEDICINA I</t>
  </si>
  <si>
    <t>MEDICINA II</t>
  </si>
  <si>
    <t>MEDICINA PREV. SALUD PUB. HIST. CIENCIA</t>
  </si>
  <si>
    <r>
      <t xml:space="preserve">RECURSOS </t>
    </r>
    <r>
      <rPr>
        <b/>
        <sz val="12"/>
        <rFont val="Arial"/>
        <family val="2"/>
      </rPr>
      <t xml:space="preserve">ASIGNADOS </t>
    </r>
    <r>
      <rPr>
        <sz val="12"/>
        <rFont val="Arial"/>
        <family val="2"/>
      </rPr>
      <t>POR ANUALIDADES</t>
    </r>
  </si>
  <si>
    <t>Anualidades</t>
  </si>
  <si>
    <t>carga horaria</t>
  </si>
  <si>
    <t>gasto anual</t>
  </si>
  <si>
    <t>DATOS DEL CONTRATO</t>
  </si>
  <si>
    <t>CARGAS HORARIAS Y GASTOS ASOCIADOS</t>
  </si>
  <si>
    <t>METODOLOGIA DE LAS CC DEL COMPORTAMIENTO</t>
  </si>
  <si>
    <t>METODOS INVESTIG. Y DIAG. EN EDUCACION</t>
  </si>
  <si>
    <t>MICROBIOLOGIA I</t>
  </si>
  <si>
    <t>MICROBIOLOGIA II</t>
  </si>
  <si>
    <t>MICROBIOLOGIA III</t>
  </si>
  <si>
    <t>MUSICOLOGIA</t>
  </si>
  <si>
    <t>NUTRICION Y BROMATOLOGIA I</t>
  </si>
  <si>
    <t>NUTRICION Y BROMATOLOGIA II</t>
  </si>
  <si>
    <t>NUTRICION, BROMATOLOGIA Y TECNOL. ALIM.</t>
  </si>
  <si>
    <t>OFTALMOLOGIA Y OTORRINOLARINGOLOGIA</t>
  </si>
  <si>
    <t>OPTICA II</t>
  </si>
  <si>
    <t>PERIODISMO I</t>
  </si>
  <si>
    <t>PERIODISMO II</t>
  </si>
  <si>
    <t>PERIODISMO III</t>
  </si>
  <si>
    <t>PERIODISMO IV</t>
  </si>
  <si>
    <t>PERSONALIDAD, EVALUACION Y TRAT. PSI. I</t>
  </si>
  <si>
    <t>PERSONALIDAD, EVALUACION Y TRAT. PSI. II</t>
  </si>
  <si>
    <t>PSICOLOGIA BASICA I</t>
  </si>
  <si>
    <t>PSICOLOGIA BASICA II</t>
  </si>
  <si>
    <t>QUIMICA FISICA I</t>
  </si>
  <si>
    <t>QUIMICA FISICA II</t>
  </si>
  <si>
    <t>QUIMICA INORGANICA I</t>
  </si>
  <si>
    <t>QUIMICA INORGANICA Y BIOINORGANICA</t>
  </si>
  <si>
    <t>QUIMICA ORGANICA I</t>
  </si>
  <si>
    <t>QUIMICA ORGANICA Y FARMACEUTICA</t>
  </si>
  <si>
    <t>SANIDAD ANIMAL</t>
  </si>
  <si>
    <t>SISTEMAS INFORMATICOS Y COMPUT. -LSICCIA</t>
  </si>
  <si>
    <t>SOCIOLOGIA I</t>
  </si>
  <si>
    <t>SOCIOLOGIA II</t>
  </si>
  <si>
    <t>SOCIOLOGIA III</t>
  </si>
  <si>
    <t>SOCIOLOGIA IV</t>
  </si>
  <si>
    <t>SOCIOLOGIA V</t>
  </si>
  <si>
    <t>SOCIOLOGIA VI</t>
  </si>
  <si>
    <t>TOXICOLOGIA Y FARMACOLOGIA</t>
  </si>
  <si>
    <t>TOXICOLOGIA Y LEGISLACION SANITARIA</t>
  </si>
  <si>
    <t>ZOOLOGIA Y ANTROPOLOGIA FISICA</t>
  </si>
  <si>
    <t>E.E.P.MEDIC.ED.F.DEPORTE</t>
  </si>
  <si>
    <t>E.E.P.MEDICINA LEGAL</t>
  </si>
  <si>
    <t>E.U.ENFERMERIA,F. Y P.</t>
  </si>
  <si>
    <t>E.U.ESTADISTICA</t>
  </si>
  <si>
    <t>E.U.ESTUDIOS EMP.</t>
  </si>
  <si>
    <t>E.U.OPTICA</t>
  </si>
  <si>
    <t>E.U.TRABAJO SOCIAL</t>
  </si>
  <si>
    <t>F.BELLAS ARTES</t>
  </si>
  <si>
    <t>F.CC. QUIMICAS</t>
  </si>
  <si>
    <t>F.CC.BIOLOGICAS</t>
  </si>
  <si>
    <t>F.CC.DOCUMENTACIÓN</t>
  </si>
  <si>
    <t>F.CC.ECONOMICAS Y EMP.</t>
  </si>
  <si>
    <t>F.CC.FISICAS</t>
  </si>
  <si>
    <t>F.CC.GEOLOGICAS</t>
  </si>
  <si>
    <t>F.CC.INFORMACION</t>
  </si>
  <si>
    <t>F.CC.MATEMATICAS</t>
  </si>
  <si>
    <t>F.CC.POLITICAS Y SOCIOL.</t>
  </si>
  <si>
    <t>F.DERECHO</t>
  </si>
  <si>
    <t>F.EDUCACION-C.F.P.</t>
  </si>
  <si>
    <t>F.FARMACIA</t>
  </si>
  <si>
    <t>F.FILOLOGIA</t>
  </si>
  <si>
    <t>F.FILOSOFIA</t>
  </si>
  <si>
    <t>F.GEOGRAFIA E HISTORIA</t>
  </si>
  <si>
    <t>F.MEDICINA</t>
  </si>
  <si>
    <t>F.ODONTOLOGIA</t>
  </si>
  <si>
    <t>F.PSICOLOGIA</t>
  </si>
  <si>
    <t>F.VETERINARIA</t>
  </si>
  <si>
    <t>Centro/Dpto./Area conocimiento</t>
  </si>
  <si>
    <t>Coste/hora</t>
  </si>
  <si>
    <t>Personal externo</t>
  </si>
  <si>
    <t>Subtotal por año</t>
  </si>
  <si>
    <t>inventariable general</t>
  </si>
  <si>
    <t>equipos informáticos</t>
  </si>
  <si>
    <t>COMPRA</t>
  </si>
  <si>
    <t>ALQUILER</t>
  </si>
  <si>
    <t>Subtotal  Invetariable</t>
  </si>
  <si>
    <t>Subtotal Materiales</t>
  </si>
  <si>
    <t>Nombre</t>
  </si>
  <si>
    <t>Categoría prof.</t>
  </si>
  <si>
    <t>DOCTOR</t>
  </si>
  <si>
    <t>LICENCIADO/INGENIERO</t>
  </si>
  <si>
    <t>DIPLOMADO/INGENIERO TÉCNICO</t>
  </si>
  <si>
    <t>ENSEÑANZAS MEDIAS</t>
  </si>
  <si>
    <t xml:space="preserve">Subtotales horas de dedicación </t>
  </si>
  <si>
    <t>coste por 
trabajador</t>
  </si>
  <si>
    <t>AVANZA Ciudadanía Digital</t>
  </si>
  <si>
    <t>AVANZA Formación</t>
  </si>
  <si>
    <t>AVANZA Competitividad I+D</t>
  </si>
  <si>
    <t>AVANZA TIC Verdes</t>
  </si>
  <si>
    <t>AVANZA Contenidos Digitales</t>
  </si>
  <si>
    <t>Presupuesto
subenviconable personal propio</t>
  </si>
  <si>
    <t>Subenvionable personal externo</t>
  </si>
  <si>
    <t>SUBCONTR.</t>
  </si>
  <si>
    <t>Subvención solicitada 
en este capítulo</t>
  </si>
  <si>
    <t xml:space="preserve">Gastos NO financiables </t>
  </si>
  <si>
    <t>email:</t>
  </si>
  <si>
    <t>Nombre:</t>
  </si>
  <si>
    <t>Apellidos:</t>
  </si>
  <si>
    <t>Telefono:</t>
  </si>
  <si>
    <t>Meses:</t>
  </si>
  <si>
    <t>Límite en el proyecto</t>
  </si>
  <si>
    <t>Personal</t>
  </si>
  <si>
    <t>Otros gastos</t>
  </si>
  <si>
    <t>Inventariable</t>
  </si>
  <si>
    <t>Desviación</t>
  </si>
  <si>
    <t>Fungible</t>
  </si>
  <si>
    <t>Prespuestado</t>
  </si>
  <si>
    <t>Límite</t>
  </si>
  <si>
    <t>Saldo</t>
  </si>
  <si>
    <t>TOTAL</t>
  </si>
  <si>
    <t xml:space="preserve">Partidas </t>
  </si>
  <si>
    <t>Subtotales costes por anualidad</t>
  </si>
  <si>
    <t>Equipamiento inventariable</t>
  </si>
  <si>
    <t>PRESUPUESTO NO FINANCIABLE EN ESTA CONVOCATORIA</t>
  </si>
  <si>
    <t>nº</t>
  </si>
  <si>
    <t>Saldo de viabilidad</t>
  </si>
  <si>
    <t>VIABILIDAD DE LA SOLICITUD</t>
  </si>
  <si>
    <t>Categoría profesional</t>
  </si>
  <si>
    <t>cantidad €</t>
  </si>
  <si>
    <t>PRIMERO</t>
  </si>
  <si>
    <t xml:space="preserve">El presupuesto  es </t>
  </si>
  <si>
    <t>SEGUNDO</t>
  </si>
  <si>
    <t>Las horas totales de personal externo son :</t>
  </si>
  <si>
    <t>y las horas totales de personal propio son :</t>
  </si>
  <si>
    <t>TERCERO</t>
  </si>
  <si>
    <t>PRESUPUESTO</t>
  </si>
  <si>
    <t xml:space="preserve">Equipamiento informático </t>
  </si>
  <si>
    <t xml:space="preserve">Solicitud de financiación  </t>
  </si>
  <si>
    <t xml:space="preserve">y presenta un saldo de viabilidad </t>
  </si>
  <si>
    <t xml:space="preserve">En Madrid , a </t>
  </si>
  <si>
    <t xml:space="preserve">Fdo.: </t>
  </si>
  <si>
    <t>Viajes y dietas</t>
  </si>
  <si>
    <t>OTROS INGRESOS PARA COFINANCIAR EL PRESUPUESTO NO FINANCIABLE EN ESTA CONVOCATORIA</t>
  </si>
  <si>
    <t>TOTAL OTROS INGRESOS</t>
  </si>
  <si>
    <t>Depto.</t>
  </si>
  <si>
    <t>Área</t>
  </si>
  <si>
    <t>Persona de contacto del  coordinador</t>
  </si>
  <si>
    <t xml:space="preserve">Investigador de la UCM en la Facultad /Escuela </t>
  </si>
  <si>
    <t xml:space="preserve">Presenta a financiación un proyecto por importe de: </t>
  </si>
  <si>
    <t>Pestaña: Solicitud para cumplimentar</t>
  </si>
  <si>
    <t>Costes de personal</t>
  </si>
  <si>
    <t>Otros costes directos</t>
  </si>
  <si>
    <t xml:space="preserve">Límite en el proyecto </t>
  </si>
  <si>
    <t>Resumen del presupuesto</t>
  </si>
  <si>
    <t>Datos personales y de convocatoria</t>
  </si>
  <si>
    <t xml:space="preserve">Aparatos y equipos </t>
  </si>
  <si>
    <t>APARATOS Y EQUIPOS (INVENTARIABLE)</t>
  </si>
  <si>
    <t>EQUIPOS INFORMÁTICOS (INVENTARIABLE)</t>
  </si>
  <si>
    <t>Pestaña: Solicitud para imprimir</t>
  </si>
  <si>
    <t>Volver a planificación de contratos</t>
  </si>
  <si>
    <t>Saldo partida personal</t>
  </si>
  <si>
    <t>Pestaña: Observaciones</t>
  </si>
  <si>
    <t>Por favor, háganos sus comentarios en materia de personal propio y externo.</t>
  </si>
  <si>
    <t>Refleje en su caso nombre, categoría y cualquier dato que ayude a identificar el problema.</t>
  </si>
  <si>
    <t xml:space="preserve">Segimiento OTRI: </t>
  </si>
  <si>
    <t>DATOS PERSONALES Y DE CONVOCATORIA</t>
  </si>
  <si>
    <t>Por favor, háganos sus comentarios en materia de DATOS PERSONALES O IDENTIFICACIÓN DE LA CONVOCATORIA</t>
  </si>
  <si>
    <t>Refleje cualquier dato que ayude a identificar el problema.</t>
  </si>
  <si>
    <t>LÍMITE EN EL PROYECTO</t>
  </si>
  <si>
    <t>Por favor, háganos sus comentarios sobre la tabla "Límite en el proyecto"</t>
  </si>
  <si>
    <t>Por favor, háganos sus comentarios sobre la tabla "Resumen del presupuesto"</t>
  </si>
  <si>
    <t>EQUIPAMIENTO Y MATERIAL INVENTARIABLE</t>
  </si>
  <si>
    <t>Por favor, háganos sus comentarios sobre la tabla "Aparatos y Equipos" y "Equipamiento Informático"</t>
  </si>
  <si>
    <t xml:space="preserve">Por favor, háganos sus comentarios sobre la tabla "Subcontratación" </t>
  </si>
  <si>
    <t xml:space="preserve">Por favor, háganos sus comentarios sobre la tabla "Otros costes directos" </t>
  </si>
  <si>
    <t>OBSERVACIONES GENERALES</t>
  </si>
  <si>
    <t>Por favor, háganos sus comentarios aquí si su consulta no es clasificable en los apartados anteriores.</t>
  </si>
  <si>
    <t>PROF. ASOCIADO</t>
  </si>
  <si>
    <t>PROF. ASOCIADO CC. DE LA SALUD</t>
  </si>
  <si>
    <t>PROF. AYUDANTE DOCTOR</t>
  </si>
  <si>
    <t>PROF.COLABORADOR</t>
  </si>
  <si>
    <t>PROF. CONTRATADO DOCTOR</t>
  </si>
  <si>
    <t>PROF. EMERITO</t>
  </si>
  <si>
    <t>PROF. TITULAR  UNIVERSIDAD</t>
  </si>
  <si>
    <t>PROF. TITULAR E.U.</t>
  </si>
  <si>
    <t>CAT.  E.U.</t>
  </si>
  <si>
    <t>CAT. UNIVERSIDAD</t>
  </si>
  <si>
    <t>Descripción de las pestañas de esta solicitud electrónica</t>
  </si>
  <si>
    <t>horas totales</t>
  </si>
  <si>
    <t>Remanente horas</t>
  </si>
  <si>
    <t>Gasto total contratos</t>
  </si>
  <si>
    <t>Nº horas concedidas</t>
  </si>
  <si>
    <t>PERSONAL UCM O EXTERNO</t>
  </si>
  <si>
    <t>Nº TRABAJADOR</t>
  </si>
  <si>
    <t xml:space="preserve">Nº de horas </t>
  </si>
  <si>
    <t>porcentaje gastado</t>
  </si>
  <si>
    <t>GASTOS</t>
  </si>
  <si>
    <r>
      <t xml:space="preserve">RECURSOS </t>
    </r>
    <r>
      <rPr>
        <b/>
        <sz val="12"/>
        <rFont val="Arial"/>
        <family val="2"/>
      </rPr>
      <t xml:space="preserve">ASIGNADOS </t>
    </r>
    <r>
      <rPr>
        <sz val="12"/>
        <rFont val="Arial"/>
        <family val="2"/>
      </rPr>
      <t>POR CATEGORÍAS</t>
    </r>
  </si>
  <si>
    <t>CONTRATOS</t>
  </si>
  <si>
    <t xml:space="preserve">BECAS </t>
  </si>
  <si>
    <t>Esta tabla tiene como único fin ayudarle a hacer los cálculos si su coordinador ya le ha dicho la cantidad máxima de subvención a la que puede optar dentro del consorcio. No es obligatorio usarla, es sólo una orientación para facilitarle la tarea.</t>
  </si>
  <si>
    <t>En este apartado puede Vd. comunicarnos cualquier sugerencia, problema o duda que haya encontrado al cumplimentar la información que se pide en esta solicitud electrónica. Si lo prefiere, puede Vd. contactar con nosotros en los siguientes datos:
OTRI - UCM
Francisco López García
c/. Donoso Cortés, 65 1º izda.
28015 Madrid
Tel.: 91 394 64 72
correo electrónico: frlopezg@pas.ucm.es</t>
  </si>
  <si>
    <t>El personal propio no imputa costes al proyecto.</t>
  </si>
  <si>
    <t>Presupuetado en aparatos y equipos (%)</t>
  </si>
  <si>
    <t>Presupuetado en equipos informáticos (%)</t>
  </si>
  <si>
    <t>Presupuestado en materiales
(%)</t>
  </si>
  <si>
    <t>Presupuestado
 personal propio 
(%)</t>
  </si>
  <si>
    <t>Presupuesto Otros Costes Directos
(%)</t>
  </si>
  <si>
    <t>Contrato escrito</t>
  </si>
  <si>
    <t>Presupuesto en Subcontratación (%)</t>
  </si>
  <si>
    <t>Horas totales personal UCM</t>
  </si>
  <si>
    <t>Horas totales personal externo</t>
  </si>
  <si>
    <t>contratado 1</t>
  </si>
  <si>
    <t>contratado 2</t>
  </si>
  <si>
    <t>contratado 3</t>
  </si>
  <si>
    <t>contratado 4</t>
  </si>
  <si>
    <t>contratado 5</t>
  </si>
  <si>
    <t>contratado 6</t>
  </si>
  <si>
    <t>contratado 7</t>
  </si>
  <si>
    <t>NÚMERO CONTRATADOS EXTERNOS</t>
  </si>
  <si>
    <t>CALCULO PRECIO/HORA MÁXIMO</t>
  </si>
  <si>
    <t>VALOR /HORA MÁXIMO</t>
  </si>
  <si>
    <t>TOTAL HORAS PRESUPUESTADAS</t>
  </si>
  <si>
    <t>TOTAL HORAS PRESUPUESTADAS POR CATEGORÍA</t>
  </si>
  <si>
    <t>Estos son los datos que Vd. declara en personal contratado externo</t>
  </si>
  <si>
    <t>Precio hora máximo</t>
  </si>
  <si>
    <t>LICENCIADO / INGENIERO</t>
  </si>
  <si>
    <t>DIPLOMADO/ INGENIERO TÉCNICO</t>
  </si>
  <si>
    <t>Datos del proyecto</t>
  </si>
  <si>
    <t>Reparto costes indirectos</t>
  </si>
  <si>
    <t>Calendario del proyecto</t>
  </si>
  <si>
    <t>% concedido s/ costes directos</t>
  </si>
  <si>
    <t>% IP</t>
  </si>
  <si>
    <t>anualidad</t>
  </si>
  <si>
    <t>gastos</t>
  </si>
  <si>
    <t>pagos</t>
  </si>
  <si>
    <t>Persona contacto</t>
  </si>
  <si>
    <t>Fecha inicio</t>
  </si>
  <si>
    <t>Fecha fin</t>
  </si>
  <si>
    <t>GRAN TOTAL</t>
  </si>
  <si>
    <r>
      <t xml:space="preserve">PRECIO </t>
    </r>
    <r>
      <rPr>
        <b/>
        <u/>
        <sz val="10"/>
        <rFont val="Arial"/>
        <family val="2"/>
      </rPr>
      <t>ANUAL</t>
    </r>
    <r>
      <rPr>
        <sz val="10"/>
        <rFont val="Arial"/>
        <family val="2"/>
      </rPr>
      <t xml:space="preserve"> DEL CONTRATO</t>
    </r>
  </si>
  <si>
    <r>
      <t xml:space="preserve">PRECIO </t>
    </r>
    <r>
      <rPr>
        <b/>
        <u/>
        <sz val="10"/>
        <rFont val="Arial"/>
        <family val="2"/>
      </rPr>
      <t>TOTAL</t>
    </r>
    <r>
      <rPr>
        <sz val="10"/>
        <rFont val="Arial"/>
        <family val="2"/>
      </rPr>
      <t xml:space="preserve"> DEL CONTRATO</t>
    </r>
  </si>
  <si>
    <t>SALDO EN LA PARTIDA DE PERSONAL PARA ESTE AÑO</t>
  </si>
  <si>
    <t xml:space="preserve">MODALIDAD </t>
  </si>
  <si>
    <t>MODALIDAD</t>
  </si>
  <si>
    <t xml:space="preserve">CÁLCULO COSTES INDIRECTOS </t>
  </si>
  <si>
    <t>TOTALES COSTES INDIRECTOS</t>
  </si>
  <si>
    <t>Costes de personal justificados.</t>
  </si>
  <si>
    <t>Total personal justificado</t>
  </si>
  <si>
    <t>Porcentage de retención</t>
  </si>
  <si>
    <t>Costes directos</t>
  </si>
  <si>
    <t>Costes directos totales</t>
  </si>
  <si>
    <t>Costes indirectos imputables</t>
  </si>
  <si>
    <t>Costes indirectos totales</t>
  </si>
  <si>
    <t xml:space="preserve">Gastos justificados </t>
  </si>
  <si>
    <t>Periodo
 justificación</t>
  </si>
  <si>
    <t>TOTAL GASTOS JUSTIFICADOS</t>
  </si>
  <si>
    <t>Remanentes anualidad</t>
  </si>
  <si>
    <t>Remanentes totales del proyecto</t>
  </si>
  <si>
    <t>Porcentaje no gastado</t>
  </si>
  <si>
    <t>Porcentajes totales no gastados del proyecto</t>
  </si>
  <si>
    <t>PENDIENTE ADLANTO</t>
  </si>
  <si>
    <t xml:space="preserve">ANUALIDAD </t>
  </si>
  <si>
    <t>ANUALIDAD</t>
  </si>
  <si>
    <t>ADELANTO</t>
  </si>
  <si>
    <t>LA FECHA DE HOY ES:</t>
  </si>
  <si>
    <t>% UCM</t>
  </si>
  <si>
    <t>TABLA DE COMPROBACIÓN</t>
  </si>
  <si>
    <t>SÍ</t>
  </si>
  <si>
    <t>NO</t>
  </si>
  <si>
    <t>QUESTIONARIO</t>
  </si>
  <si>
    <t>SÍ/NO</t>
  </si>
  <si>
    <t>OBERVACIONES</t>
  </si>
  <si>
    <t>MEMORIA DE INVESTIGACIÓN definitiva</t>
  </si>
  <si>
    <t>ACUERDO DE COLABORACIÓN definitivo</t>
  </si>
  <si>
    <t>Se aporta documentación adicional</t>
  </si>
  <si>
    <t xml:space="preserve">Descripción </t>
  </si>
  <si>
    <t>Se aporta información adicional</t>
  </si>
  <si>
    <t>OTRA INFORMACIÓN/DOCUMENTACIÓN APORTADA</t>
  </si>
  <si>
    <r>
      <t xml:space="preserve">POR FAVOR, RESPONDA A </t>
    </r>
    <r>
      <rPr>
        <b/>
        <u/>
        <sz val="8"/>
        <color indexed="9"/>
        <rFont val="Arial"/>
        <family val="2"/>
      </rPr>
      <t>TODAS</t>
    </r>
    <r>
      <rPr>
        <b/>
        <sz val="8"/>
        <color indexed="9"/>
        <rFont val="Arial"/>
        <family val="2"/>
      </rPr>
      <t xml:space="preserve"> LAS PREGUNTAS.</t>
    </r>
  </si>
  <si>
    <t>DECLARACIÓN SOBRE TAREAS DE INVESTIGACIÓN</t>
  </si>
  <si>
    <t>INDIQUE LAS TAREAS DE INVESTIGACIÓN EN LAS QUE PARTICIPA SEGÚN LA DENOMINACIÓN DE LA MEMORIA DE INVESTIGACIÓN</t>
  </si>
  <si>
    <t>CÓDIGO</t>
  </si>
  <si>
    <t>DENOMINACIÓN DE LA TAREA</t>
  </si>
  <si>
    <t>Personal externo adscrito a esta tarea</t>
  </si>
  <si>
    <t>concedido</t>
  </si>
  <si>
    <t xml:space="preserve">asignado </t>
  </si>
  <si>
    <t>remanente</t>
  </si>
  <si>
    <t>Personal UCM adscrito a esta tarea</t>
  </si>
  <si>
    <t>INDIQUE CON LA MÁXIMA PRECISIÓN LAS FUENTES DE FINANCIACIÓN QUE VA A DESTINAR A SUFRAGAR EL INVENTARIABLE NO FINANCIADO.</t>
  </si>
  <si>
    <t>CONTRATO DE INVESTIGACIÓN</t>
  </si>
  <si>
    <t>REMANENTE DE UN PROYECTO JUSTIFICADO Y CERRADO</t>
  </si>
  <si>
    <t>PORCENTAJE DE INVENTARIABLE NO CARGADO EN OTRO PROYECTO</t>
  </si>
  <si>
    <t>FUENTE EXTERNA DE FINANCIACIÓN</t>
  </si>
  <si>
    <t>DESCRIPCIÓN DETALLADA DE LA FUENTE DE FINANCIACIÓN EXTERNA</t>
  </si>
  <si>
    <t>IMPORTE</t>
  </si>
  <si>
    <t>OTROS (PROPORCIONE A CONTINUACIÓN UNA DESCRIPCIÓN DETALLADA)</t>
  </si>
  <si>
    <t>Tiente Vd un plazo de</t>
  </si>
  <si>
    <t>dias naturales para presentar su solicitud en la OTRI-UCM</t>
  </si>
  <si>
    <t>YO, DON / DOÑA</t>
  </si>
  <si>
    <t xml:space="preserve"> y declaro que:</t>
  </si>
  <si>
    <t>POR FAVOR, NO OLVIDE QUE:</t>
  </si>
  <si>
    <t>Teléfono:</t>
  </si>
  <si>
    <t>Subtotal personal</t>
  </si>
  <si>
    <t>Subtotal subcontratación</t>
  </si>
  <si>
    <t>Subtotal otros costes</t>
  </si>
  <si>
    <t>Número de contabilidad</t>
  </si>
  <si>
    <t>Alertas</t>
  </si>
  <si>
    <t>alertas activas</t>
  </si>
  <si>
    <t>tarea cumplida</t>
  </si>
  <si>
    <t xml:space="preserve">Adelanto anualidades </t>
  </si>
  <si>
    <t>Seguimiento justificaciones</t>
  </si>
  <si>
    <t>solicitar datos de gasto a FG-UCM</t>
  </si>
  <si>
    <t>cumplimentar documentación</t>
  </si>
  <si>
    <t>firmas</t>
  </si>
  <si>
    <t>envío</t>
  </si>
  <si>
    <t>requisitos especiales*</t>
  </si>
  <si>
    <t>*</t>
  </si>
  <si>
    <t>año</t>
  </si>
  <si>
    <t>dias que faltan para fin anualidad</t>
  </si>
  <si>
    <t xml:space="preserve">Denominación de partidas </t>
  </si>
  <si>
    <t>Descripción de la regla de gasto</t>
  </si>
  <si>
    <t>Fórmula</t>
  </si>
  <si>
    <t>personal</t>
  </si>
  <si>
    <t>inventariable</t>
  </si>
  <si>
    <t>fungible</t>
  </si>
  <si>
    <t>viajes y dietas</t>
  </si>
  <si>
    <t>otros gastos</t>
  </si>
  <si>
    <t>costes indirectos</t>
  </si>
  <si>
    <t>NIF</t>
  </si>
  <si>
    <t>Titulación</t>
  </si>
  <si>
    <t>Puesto</t>
  </si>
  <si>
    <t>Jornada laboral anual</t>
  </si>
  <si>
    <t>Inicio Periodo IMPUTADO</t>
  </si>
  <si>
    <t>Fin de periodo IMPUTADO</t>
  </si>
  <si>
    <t>PRIMER TRIMESTRE</t>
  </si>
  <si>
    <t>SEGUNDO TRIMESTRE</t>
  </si>
  <si>
    <t>TERCER TRIMESTRE</t>
  </si>
  <si>
    <t>CUARTO TRIMESTRE</t>
  </si>
  <si>
    <t>SEMANA</t>
  </si>
  <si>
    <t>HORAS</t>
  </si>
  <si>
    <t>S1</t>
  </si>
  <si>
    <t>S2</t>
  </si>
  <si>
    <t>S3</t>
  </si>
  <si>
    <t>S4</t>
  </si>
  <si>
    <t>S5</t>
  </si>
  <si>
    <t>S6</t>
  </si>
  <si>
    <t>S7</t>
  </si>
  <si>
    <t>S8</t>
  </si>
  <si>
    <t>S9</t>
  </si>
  <si>
    <t>S10</t>
  </si>
  <si>
    <t>S11</t>
  </si>
  <si>
    <t>S12</t>
  </si>
  <si>
    <t>S13</t>
  </si>
  <si>
    <t>SUBTOTAL</t>
  </si>
  <si>
    <t>NÚMERO TOTAL DE HORAS DEL TRABAJADOR DURANTE EL PERÍODO</t>
  </si>
  <si>
    <t>SALDO PARCIAL  (horas no imputadas)</t>
  </si>
  <si>
    <t>Denominación de la tarea</t>
  </si>
  <si>
    <t>Horas imputadas</t>
  </si>
  <si>
    <t>Ingreso</t>
  </si>
  <si>
    <t>Remanente</t>
  </si>
  <si>
    <t>fecha 1</t>
  </si>
  <si>
    <t>fecha 2</t>
  </si>
  <si>
    <t>fecha 3</t>
  </si>
  <si>
    <t>Total ingresado</t>
  </si>
  <si>
    <t>Remanente respecto a lo concedido</t>
  </si>
  <si>
    <t>Remantente respecto al ingreso</t>
  </si>
  <si>
    <t>Total ingresos proyecto</t>
  </si>
  <si>
    <t>Total remanente</t>
  </si>
  <si>
    <t>presupuestado</t>
  </si>
  <si>
    <t>Calendario del proyecto (plazos de ejecución y justificación)</t>
  </si>
  <si>
    <t>justificado</t>
  </si>
  <si>
    <t>gastado</t>
  </si>
  <si>
    <t>ingresado</t>
  </si>
  <si>
    <t>resumen remanentes sobre ingresos</t>
  </si>
  <si>
    <t>resumen remanentes sobre presupuesto</t>
  </si>
  <si>
    <t>Totales</t>
  </si>
  <si>
    <t>ENTRADA DE DATOS DE CONCESIÓN / MOFIDICACIÓN</t>
  </si>
  <si>
    <t>Personal propio o externo</t>
  </si>
  <si>
    <t>Horas imputadas a tareas</t>
  </si>
  <si>
    <t>¿En qué tareas ha trabajado este miembro del equipo y cuántas horas ha imputado a cada tarea?</t>
  </si>
  <si>
    <t>PLAZO DE ENTREGA DE SOLICITUDES EN LA OTRI HASTA EL</t>
  </si>
  <si>
    <t xml:space="preserve">Costes indirectos </t>
  </si>
  <si>
    <t>Jornada anual</t>
  </si>
  <si>
    <t>Nº empleados medio a jornada completa</t>
  </si>
  <si>
    <t>Horas totales UCM</t>
  </si>
  <si>
    <t>Cuentas</t>
  </si>
  <si>
    <t>Datos institucionales</t>
  </si>
  <si>
    <t>DATOS PROVISIONALES</t>
  </si>
  <si>
    <t>DATOS DEFINITIVOS</t>
  </si>
  <si>
    <t>624X</t>
  </si>
  <si>
    <t>DENOMINACIÓN</t>
  </si>
  <si>
    <t>Elementos de transporte</t>
  </si>
  <si>
    <t>Arrendamientos y cánones</t>
  </si>
  <si>
    <t>Reparaciones y conservación</t>
  </si>
  <si>
    <t>Servicios de profesionales independientes</t>
  </si>
  <si>
    <t>Transportes: aquellos realizados por terceros por cuenta de la empresa</t>
  </si>
  <si>
    <t>Transportes realizados para las ventas</t>
  </si>
  <si>
    <t>Primas de seguros</t>
  </si>
  <si>
    <t>Publicidad, propaganda y relaciones públicas</t>
  </si>
  <si>
    <t>Suministros</t>
  </si>
  <si>
    <t>Comunicaciones y otros servicios</t>
  </si>
  <si>
    <t>Dietas</t>
  </si>
  <si>
    <t>Locomoción</t>
  </si>
  <si>
    <t>Traslados</t>
  </si>
  <si>
    <t xml:space="preserve">Amortización del inmovilizado inmaterial </t>
  </si>
  <si>
    <t xml:space="preserve">Amortización del inmovilizado material </t>
  </si>
  <si>
    <t xml:space="preserve">plazo máximo </t>
  </si>
  <si>
    <t>plazo mínimo</t>
  </si>
  <si>
    <t>Fecha tope fin proyecto</t>
  </si>
  <si>
    <t>Fecha tope inicio proyecto y fin entrega sotudes.</t>
  </si>
  <si>
    <t>SUBCONTRATACIÓN
(Recuerde incluir la subcontratación en las tareas de investigación de la memoria. La UCM no admite personal autónomo)</t>
  </si>
  <si>
    <t>contratado 8</t>
  </si>
  <si>
    <t>contratado 9</t>
  </si>
  <si>
    <t>contratado 10</t>
  </si>
  <si>
    <t>contratado 11</t>
  </si>
  <si>
    <t>contratado 12</t>
  </si>
  <si>
    <t>contratado 13</t>
  </si>
  <si>
    <t>contratado 14</t>
  </si>
  <si>
    <t>contratado 15</t>
  </si>
  <si>
    <t>Resultados</t>
  </si>
  <si>
    <t>PARTIDA ADMITIDA
EN CONVOCATORIA</t>
  </si>
  <si>
    <t>DEDICACIÓN 100% EQUIPO CUYA VIDA ÚTIL COINCIDE CON PROYECTO</t>
  </si>
  <si>
    <t>Estado del adelanto:</t>
  </si>
  <si>
    <t>Plazo solicitud adelanto:</t>
  </si>
  <si>
    <t>¿Se acumulan los remanentes?</t>
  </si>
  <si>
    <r>
      <t xml:space="preserve">DENOMINACIÓN
 </t>
    </r>
    <r>
      <rPr>
        <sz val="8"/>
        <rFont val="Arial"/>
        <family val="2"/>
      </rPr>
      <t>(Datos en "Fórmulas y cálculos")</t>
    </r>
  </si>
  <si>
    <t xml:space="preserve">Máximo Costes Indirectos Presupuestados. </t>
  </si>
  <si>
    <t>Cuentas UCM * (horas proyecto / horas UCM)
 SIN REPARTO AL IP</t>
  </si>
  <si>
    <t xml:space="preserve">PLAZO OFICIAL: </t>
  </si>
  <si>
    <t>Capítulo de gasto</t>
  </si>
  <si>
    <t>PRUEBA</t>
  </si>
  <si>
    <t>PATATINA PATATÚN</t>
  </si>
  <si>
    <t>HOY ES</t>
  </si>
  <si>
    <t>FINANCIACIÓN TOTAL 
DEL CONSORCIO</t>
  </si>
  <si>
    <t>PORCENTAJE PARCITIPACIÓN UCM EN EL CONSORCIO</t>
  </si>
  <si>
    <t>TIPO DE PRESUPUESTO
(real o financiable)</t>
  </si>
  <si>
    <t>Referencia de la concesión</t>
  </si>
  <si>
    <t>Denominación del equipo</t>
  </si>
  <si>
    <t>APARATOS Y EQUIPOS</t>
  </si>
  <si>
    <t>TOTAL APARATOS Y EQUIPOS</t>
  </si>
  <si>
    <t>MATERIAL INFORMÁTICO</t>
  </si>
  <si>
    <t>TOTAL MATERIAL INFORMÁTICO</t>
  </si>
  <si>
    <t>COSTES REALES POR ANUALIDAD</t>
  </si>
  <si>
    <r>
      <t xml:space="preserve">COSTES </t>
    </r>
    <r>
      <rPr>
        <b/>
        <sz val="12"/>
        <rFont val="Arial"/>
        <family val="2"/>
      </rPr>
      <t>REALES</t>
    </r>
    <r>
      <rPr>
        <sz val="12"/>
        <rFont val="Arial"/>
        <family val="2"/>
      </rPr>
      <t xml:space="preserve"> DE MATERIAL INVENTARIABLE</t>
    </r>
  </si>
  <si>
    <t>CÁLCULO COSTES INIDRECTOS AVANZA</t>
  </si>
  <si>
    <r>
      <t xml:space="preserve">COSTES DE PERSONAL </t>
    </r>
    <r>
      <rPr>
        <b/>
        <sz val="10"/>
        <rFont val="Arial"/>
        <family val="2"/>
      </rPr>
      <t>PRESUPUESTADOS</t>
    </r>
  </si>
  <si>
    <t xml:space="preserve">Personal externo: </t>
  </si>
  <si>
    <t>Total presupuestado por anualidad</t>
  </si>
  <si>
    <r>
      <t xml:space="preserve">COSTES DE PERSONAL </t>
    </r>
    <r>
      <rPr>
        <b/>
        <sz val="10"/>
        <rFont val="Arial"/>
        <family val="2"/>
      </rPr>
      <t>IMPUTABLES</t>
    </r>
  </si>
  <si>
    <t>Total presupuestado imputado por anualidad</t>
  </si>
  <si>
    <t>Costes indirectos IMPUTADOS</t>
  </si>
  <si>
    <t>F.INFORMATICA</t>
  </si>
  <si>
    <t xml:space="preserve">Nº máximo horas </t>
  </si>
  <si>
    <t>Nº contratos</t>
  </si>
  <si>
    <t>Dotación económica</t>
  </si>
  <si>
    <r>
      <t xml:space="preserve">PRESUPUESTO </t>
    </r>
    <r>
      <rPr>
        <b/>
        <sz val="10"/>
        <rFont val="Arial"/>
        <family val="2"/>
      </rPr>
      <t>SOLICITADO</t>
    </r>
    <r>
      <rPr>
        <sz val="10"/>
        <rFont val="Arial"/>
        <family val="2"/>
      </rPr>
      <t xml:space="preserve"> EN PERSONAL</t>
    </r>
  </si>
  <si>
    <t>DISTRIBUCIÓN DE HORAS PARA D./DÑA.</t>
  </si>
  <si>
    <t>Asignación de recursos CONCEDIDOS a personal
Rellenar únicamente las casillas en amarillo</t>
  </si>
  <si>
    <t>ASIGNACIÓN DE HORAS A TAREAS PARA D./DÑA.</t>
  </si>
  <si>
    <t>TAREA 7</t>
  </si>
  <si>
    <t>Horas imputadas al proyecto</t>
  </si>
  <si>
    <t>Total concedido para personal</t>
  </si>
  <si>
    <t>Precio / hora del futuro contrato</t>
  </si>
  <si>
    <t>Precio de este contrato</t>
  </si>
  <si>
    <t xml:space="preserve">Saldo de la partida de personal </t>
  </si>
  <si>
    <t>Precio /hora</t>
  </si>
  <si>
    <t>Precio total contrato</t>
  </si>
  <si>
    <t>Prespuesto concedido partida personal</t>
  </si>
  <si>
    <t>PLANIFICACIÓN INICIAL</t>
  </si>
  <si>
    <t>Fecha última modificación</t>
  </si>
  <si>
    <t>numero</t>
  </si>
  <si>
    <t>DE:</t>
  </si>
  <si>
    <t>A:</t>
  </si>
  <si>
    <t>TOTALES</t>
  </si>
  <si>
    <t>TOTAL PRESUPUESTO PRESUPUESTADO POR CATEGORÍA</t>
  </si>
  <si>
    <t>TOTAL PRESUPUESTADO POR CATEGORÍA</t>
  </si>
  <si>
    <t xml:space="preserve">AÑO CONVOCATORIA: </t>
  </si>
  <si>
    <t xml:space="preserve">REFERENCIA: </t>
  </si>
  <si>
    <t>CÁLCULO COSTES INDIRECTOS INNPACTO
(VÉASE FÓRMULA EN LA DESCRICIÓN DE LAS PARTIDAS)</t>
  </si>
  <si>
    <t>PARTIDAS DE GASTO</t>
  </si>
  <si>
    <t>SUMA DE CUENTAS x (HORAS PROYECTO/HORAS UCM)</t>
  </si>
  <si>
    <t xml:space="preserve">ANUALIDAD: </t>
  </si>
  <si>
    <t>Personal externo:</t>
  </si>
  <si>
    <t>Personal propio:</t>
  </si>
  <si>
    <t>Horas totales anuales</t>
  </si>
  <si>
    <t>Costes indirectos PRESUPUESTADOS</t>
  </si>
  <si>
    <t>Costes indirectos REALES</t>
  </si>
  <si>
    <r>
      <t xml:space="preserve">DECLARACIÓN DE HORAS </t>
    </r>
    <r>
      <rPr>
        <b/>
        <sz val="10"/>
        <rFont val="Arial"/>
        <family val="2"/>
      </rPr>
      <t>CONTRATADAS</t>
    </r>
    <r>
      <rPr>
        <sz val="10"/>
        <rFont val="Arial"/>
        <family val="2"/>
      </rPr>
      <t xml:space="preserve"> DEL PROYECTO</t>
    </r>
  </si>
  <si>
    <r>
      <t xml:space="preserve">DECLARACIÓN DE HORAS </t>
    </r>
    <r>
      <rPr>
        <b/>
        <sz val="10"/>
        <rFont val="Arial"/>
        <family val="2"/>
      </rPr>
      <t>PRESUPUESTADAS</t>
    </r>
    <r>
      <rPr>
        <sz val="10"/>
        <rFont val="Arial"/>
        <family val="2"/>
      </rPr>
      <t xml:space="preserve"> DEL PROYECTO</t>
    </r>
  </si>
  <si>
    <t>¿se necesitan 3 ofertas?</t>
  </si>
  <si>
    <t>Costes de generación de patentes</t>
  </si>
  <si>
    <t>Prestación de servicios relacionados con el proyecto</t>
  </si>
  <si>
    <t>horas</t>
  </si>
  <si>
    <t>Fuentes de financiación externas</t>
  </si>
  <si>
    <t>Otros</t>
  </si>
  <si>
    <t>IP</t>
  </si>
  <si>
    <t>Referencia</t>
  </si>
  <si>
    <t>Acrónimo</t>
  </si>
  <si>
    <t>Título</t>
  </si>
  <si>
    <t>C/A</t>
  </si>
  <si>
    <t>Presupuesto</t>
  </si>
  <si>
    <t>Total</t>
  </si>
  <si>
    <t>Materiales utilizados</t>
  </si>
  <si>
    <t>Dedicación</t>
  </si>
  <si>
    <t>SUBCONTRATACIÓN</t>
  </si>
  <si>
    <t>Entidad subcontratada</t>
  </si>
  <si>
    <t>Actividad subcontratada</t>
  </si>
  <si>
    <t>OTROS COSTES DIRECTOS</t>
  </si>
  <si>
    <t>Descripción</t>
  </si>
  <si>
    <t>Concepto</t>
  </si>
  <si>
    <t>RESUMEN DEL PRESUPUESTO</t>
  </si>
  <si>
    <t>Aparatos y equipos</t>
  </si>
  <si>
    <t>Gasto de personal</t>
  </si>
  <si>
    <t>Subcontratación</t>
  </si>
  <si>
    <t>Otros Costes directos</t>
  </si>
  <si>
    <t>Costes indirectos</t>
  </si>
  <si>
    <t>GASTOS DE PERSONAL PROPIO</t>
  </si>
  <si>
    <t>GASTOS DE PERSONAL EXTERNO</t>
  </si>
  <si>
    <t>Inversiones en aparatos 
físicos y lógicos</t>
  </si>
  <si>
    <t>Precio</t>
  </si>
  <si>
    <t>Año de compra</t>
  </si>
  <si>
    <t>Financiación 
externa al proyecto</t>
  </si>
  <si>
    <t>Diferencia</t>
  </si>
  <si>
    <t>Periodo de ejecución</t>
  </si>
  <si>
    <t>Subtotal de gastos imputables por año</t>
  </si>
  <si>
    <t>Subtotal gastos imputables por año</t>
  </si>
  <si>
    <t>Total de la partida</t>
  </si>
  <si>
    <t>FUNGIBLE</t>
  </si>
  <si>
    <t>PERSONAL</t>
  </si>
  <si>
    <t>Personal propio</t>
  </si>
  <si>
    <t>Equipos 
informáticos</t>
  </si>
  <si>
    <t>Coordinador</t>
  </si>
  <si>
    <t>Persona de contacto coordinador</t>
  </si>
  <si>
    <t>Desde</t>
  </si>
  <si>
    <t>Hasta</t>
  </si>
  <si>
    <t>ALGEBRA</t>
  </si>
  <si>
    <t>ANALISIS GEOGRAFICO REGIONAL</t>
  </si>
  <si>
    <t>ANALISIS MATEMATICO</t>
  </si>
  <si>
    <t>ANATOMIA PATOLOGICA</t>
  </si>
  <si>
    <t>ANATOMIA Y ANATOMIA PATOLOGICA COMPARADA</t>
  </si>
  <si>
    <t>ANATOMIA Y EMBRIOLOGIA HUMANA</t>
  </si>
  <si>
    <t>ANTROPOLOGIA FISICA</t>
  </si>
  <si>
    <t>ANTROPOLOGIA SOCIAL</t>
  </si>
  <si>
    <t>ARQUITECTURA Y TECNOLOGIA DE COMPUTADORES</t>
  </si>
  <si>
    <t>ASTRONOMIA Y ASTROFISICA</t>
  </si>
  <si>
    <t>BIBLIOTECONOMIA Y DOCUMENTACION</t>
  </si>
  <si>
    <t>BIOLOGIA CELULAR</t>
  </si>
  <si>
    <t>BIOQUIMICA Y BIOLOGIA MOLECULAR</t>
  </si>
  <si>
    <t>BOTANICA</t>
  </si>
  <si>
    <t>CIENCIA DE LOS MATERIALES E INGENIERIA METALURGICA</t>
  </si>
  <si>
    <t>CIENCIA POLITICA Y DE LA ADMINISTRACION</t>
  </si>
  <si>
    <t>CIENCIAS Y TECNICAS HISTORIOGRAFICAS</t>
  </si>
  <si>
    <t>CIRUGIA</t>
  </si>
  <si>
    <t>COMERCIALIZACION E INVESTIGACION DE MERCADOS</t>
  </si>
  <si>
    <t>COMUNICACION AUDIOVISUAL Y PUBLICIDAD</t>
  </si>
  <si>
    <t>CRISTALOGRAFIA Y MINERALOGIA</t>
  </si>
  <si>
    <t>DERECHO ADMINISTRATIVO</t>
  </si>
  <si>
    <t>DERECHO CIVIL</t>
  </si>
  <si>
    <t>DERECHO CONSTITUCIONAL</t>
  </si>
  <si>
    <t>DERECHO DEL TRABAJO Y DE LA SEGURIDAD SOCIAL</t>
  </si>
  <si>
    <t>DERECHO ECLESIASTICO DEL ESTADO</t>
  </si>
  <si>
    <t>DERECHO FINANCIERO Y TRIBUTARIO</t>
  </si>
  <si>
    <t>DERECHO INTERNACIONAL PRIVADO</t>
  </si>
  <si>
    <t>DERECHO INTERNACIONAL PUBLICO Y RELACIONES INTERNACIONALES</t>
  </si>
  <si>
    <t>DERECHO MERCANTIL</t>
  </si>
  <si>
    <t>DERECHO PENAL</t>
  </si>
  <si>
    <t>DERECHO PROCESAL</t>
  </si>
  <si>
    <t>DERECHO ROMANO</t>
  </si>
  <si>
    <t>DERMATOLOGIA</t>
  </si>
  <si>
    <t>DIBUJO</t>
  </si>
  <si>
    <t>DIDACTICA DE LA EXPRESION CORPORAL</t>
  </si>
  <si>
    <t>DIDACTICA DE LA EXPRESION PLASTICA</t>
  </si>
  <si>
    <t>DIDACTICA DE LA LENGUA Y LA LITERATURA</t>
  </si>
  <si>
    <t>DIDACTICA DE LA MATEMATICA</t>
  </si>
  <si>
    <t>DIDACTICA DE LAS CIENCIAS EXPERIMENTALES</t>
  </si>
  <si>
    <t>DIDACTICA DE LAS CIENCIAS SOCIALES</t>
  </si>
  <si>
    <t>DIDACTICA Y ORGANIZACION ESCOLAR</t>
  </si>
  <si>
    <t>ECOLOGIA</t>
  </si>
  <si>
    <t>ECONOMIA APLICADA</t>
  </si>
  <si>
    <t>ECONOMIA FINANCIERA Y CONTABILIDAD</t>
  </si>
  <si>
    <t>EDAFOLOGIA Y QUIMICA AGRICOLA</t>
  </si>
  <si>
    <t>EDUCACION FISICA Y DEPORTIVA</t>
  </si>
  <si>
    <t>ELECTROMAGNETISMO</t>
  </si>
  <si>
    <t>ENFERMERIA</t>
  </si>
  <si>
    <t>ESCULTURA</t>
  </si>
  <si>
    <t>ESTADISTICA E INVESTIGACION OPERATIVA</t>
  </si>
  <si>
    <t>ESTETICA Y TEORIA DE LAS ARTES</t>
  </si>
  <si>
    <t>ESTOMATOLOGIA</t>
  </si>
  <si>
    <t>ESTRATIGRAFIA</t>
  </si>
  <si>
    <t>ESTUDIOS ARABES E ISLAMICOS</t>
  </si>
  <si>
    <t>FARMACIA Y TECNOLOGIA FARMACEUTICA</t>
  </si>
  <si>
    <t>FARMACOLOGIA</t>
  </si>
  <si>
    <t>FILOLOGIA ALEMANA</t>
  </si>
  <si>
    <t>FILOLOGIA CATALANA</t>
  </si>
  <si>
    <t>FILOLOGIA FRANCESA</t>
  </si>
  <si>
    <t>FILOLOGIA GRIEGA</t>
  </si>
  <si>
    <t>FILOLOGIA INGLESA</t>
  </si>
  <si>
    <t>FILOLOGIA ITALIANA</t>
  </si>
  <si>
    <t>FILOLOGIA LATINA</t>
  </si>
  <si>
    <t>FILOSOFIA</t>
  </si>
  <si>
    <t>FILOSOFIA DEL DERECHO</t>
  </si>
  <si>
    <t>FILOSOFIA MORAL</t>
  </si>
  <si>
    <t>FISICA APLICADA</t>
  </si>
  <si>
    <t>FISICA DE LA TIERRA</t>
  </si>
  <si>
    <t>FISICA TEORICA</t>
  </si>
  <si>
    <t>FISIOLOGIA</t>
  </si>
  <si>
    <t>FUNDAMENTOS DEL ANALISIS ECONOMICO</t>
  </si>
  <si>
    <t>GENETICA</t>
  </si>
  <si>
    <t>GEODINAMICA EXTERNA</t>
  </si>
  <si>
    <t>GEOGRAFIA HUMANA</t>
  </si>
  <si>
    <t>GEOMETRIA Y TOPOLOGIA</t>
  </si>
  <si>
    <t>HISTORIA ANTIGUA</t>
  </si>
  <si>
    <t>HISTORIA CONTEMPORANEA</t>
  </si>
  <si>
    <t>HISTORIA DE AMERICA</t>
  </si>
  <si>
    <t>HISTORIA DEL ARTE</t>
  </si>
  <si>
    <t>HISTORIA DEL DERECHO Y DE LAS INSTITUCIONES</t>
  </si>
  <si>
    <t>HISTORIA E INSTITUCIONES ECONOMICAS</t>
  </si>
  <si>
    <t>HISTORIA MEDIEVAL</t>
  </si>
  <si>
    <t>%  retención en acuerdo  colaboración</t>
  </si>
  <si>
    <t>ingreso tras retención consorcio</t>
  </si>
  <si>
    <t>ingreso real esperado</t>
  </si>
  <si>
    <t>SALDO</t>
  </si>
  <si>
    <t>REMANENTE</t>
  </si>
  <si>
    <t>INNPACTO</t>
  </si>
  <si>
    <r>
      <t xml:space="preserve">DOTACIÓN ECONÓMICA GENERAL </t>
    </r>
    <r>
      <rPr>
        <b/>
        <sz val="12"/>
        <rFont val="Arial"/>
        <family val="2"/>
      </rPr>
      <t>CONCEDIDA</t>
    </r>
    <r>
      <rPr>
        <sz val="12"/>
        <rFont val="Arial"/>
        <family val="2"/>
      </rPr>
      <t xml:space="preserve"> EN PERSONAL</t>
    </r>
  </si>
  <si>
    <r>
      <t xml:space="preserve">RECURSOS </t>
    </r>
    <r>
      <rPr>
        <b/>
        <sz val="12"/>
        <rFont val="Arial"/>
        <family val="2"/>
      </rPr>
      <t xml:space="preserve">ASIGNADOS </t>
    </r>
    <r>
      <rPr>
        <sz val="12"/>
        <rFont val="Arial"/>
        <family val="2"/>
      </rPr>
      <t>POR CATEGORÍAS Y ANUALIDADES</t>
    </r>
  </si>
  <si>
    <t>horas imputadas al proyecto</t>
  </si>
  <si>
    <t>horas repartidas en anualidades</t>
  </si>
  <si>
    <t>Externo</t>
  </si>
  <si>
    <t>Coste total contrato</t>
  </si>
  <si>
    <t>Horas pendientes de reparto</t>
  </si>
  <si>
    <t>Importe económico pendiente de reparto</t>
  </si>
  <si>
    <t>Control reparto de horas</t>
  </si>
  <si>
    <t xml:space="preserve"> Control de importes presupuestados</t>
  </si>
  <si>
    <t>Control de asignación de tareas</t>
  </si>
  <si>
    <t>Suma importes de las anualidades</t>
  </si>
  <si>
    <t>Valor MEDIO del remanente horas</t>
  </si>
  <si>
    <t>Precio / hora MEDIO</t>
  </si>
  <si>
    <t>CONTRATO</t>
  </si>
  <si>
    <t>Nombre del documento</t>
  </si>
  <si>
    <t>Fecha de entrada</t>
  </si>
  <si>
    <t>Nombre del archivo original</t>
  </si>
  <si>
    <t>Nombre reasignado al archivo</t>
  </si>
  <si>
    <t>Acción que se lleva a cabo</t>
  </si>
  <si>
    <t>Personas notificadas</t>
  </si>
  <si>
    <t>Documentación básica del proyecto</t>
  </si>
  <si>
    <t>Solicitud de participación</t>
  </si>
  <si>
    <t>Propuesta de resolución provisional</t>
  </si>
  <si>
    <t>Propuesta de resolución definitiva</t>
  </si>
  <si>
    <t>Resolución de concesión</t>
  </si>
  <si>
    <t>Propuesta de modificación anualidad 1</t>
  </si>
  <si>
    <t>Aceptación modificación anualidad 1</t>
  </si>
  <si>
    <t>Propuesta de modificación anualidad 2</t>
  </si>
  <si>
    <t>Aceptación modificación anualidad 2</t>
  </si>
  <si>
    <t>Propuesta de modificación anualidad 3</t>
  </si>
  <si>
    <t>Aceptación modificación anualidad 3</t>
  </si>
  <si>
    <t>Propuesta de modificación anualidad 4</t>
  </si>
  <si>
    <t>Aceptación modificación anualidad 4</t>
  </si>
  <si>
    <t>Justificación anualidad 1</t>
  </si>
  <si>
    <t>¿Datos de personal?</t>
  </si>
  <si>
    <t>¿Partes horarios?</t>
  </si>
  <si>
    <t>¿Datos económicos?</t>
  </si>
  <si>
    <t>¿Subcontratos/presupuestos?</t>
  </si>
  <si>
    <t>¿Datos costes indirectos?</t>
  </si>
  <si>
    <t>¿Informe auditoría?</t>
  </si>
  <si>
    <t>Declaraciones juradas</t>
  </si>
  <si>
    <t>FASE SOLICITUD</t>
  </si>
  <si>
    <t>FASE EJECUCIÓN</t>
  </si>
  <si>
    <t>FASE JUSTIFICACIÓN</t>
  </si>
  <si>
    <t>NOTAS</t>
  </si>
  <si>
    <t>Todos los datos que figuran en la primera tabla son importantes. Rogamos encarecidamente que no omita ninguno de ellos, lo cual incluye el identificador de la solicitud en la aplicación telemática . Sin este dato, no se puede dar de alta la solicitud.</t>
  </si>
  <si>
    <t>PRESUPUESTO FINANCIABLE</t>
  </si>
  <si>
    <t>¿Aporta versión provisional de la MEMORIA TÉCNICA DE INVESTIGACIÓN del proyecto?</t>
  </si>
  <si>
    <t>¿Aporta  versión provisonal del ACUERDO DE COLABORACIÓN?</t>
  </si>
  <si>
    <t>¿Aporta  versión definitiva de la MEMORA TÉCNICA DE INVESTIGACIÓN del proyecto?</t>
  </si>
  <si>
    <t>¿Aporta versión definitiva de la ACUERDO DE COLABORACIÓN?</t>
  </si>
  <si>
    <t>¿Ha hecho los cálculos de personal con los datos de jornada anual que la ha facilitado la OTRI-UCM?</t>
  </si>
  <si>
    <t>¿Va a aportar más documentación? Diga cuál.</t>
  </si>
  <si>
    <t>¿Va a aportar más información? Diga cuál.</t>
  </si>
  <si>
    <t xml:space="preserve">Casi todas las casillas contienen una ventana flotante que le indicará qué dato necesita proporcinar en cada caso. </t>
  </si>
  <si>
    <t>OTRI-UCM
Proyectos Colaborativos
C/. Donoso Cortés, 65, 4ª Planta izdq.
28015 Madrid</t>
  </si>
  <si>
    <t xml:space="preserve">La UCM no participa en esta convocatoria en la modalidad de préstamo. </t>
  </si>
  <si>
    <t>Los gastos de consultoría solamente se financiarán al representante de la agrupación.</t>
  </si>
  <si>
    <t>OTRI - UCM</t>
  </si>
  <si>
    <t>DATOS PERSONALES Y DE LA CONVOCATORIA</t>
  </si>
  <si>
    <t>En este apartado puede comunicarnos cualquier sugerencia, problema o duda
que haya encontrado al cumplimentar la información que se pide en esta solicitud
electrónica. Si lo prefiere, puede contactar con nosotros en los siguientes datos:</t>
  </si>
  <si>
    <t xml:space="preserve">Belén Roldán de la Cruz
C/ Donoso Cortés, 65 4ª planta izdq.
28015 Madrid
Tel: 91 394 6449
Correo electrónico: proycolaborativos@ucm.es
</t>
  </si>
  <si>
    <t>Por favor, háganos sus comentarios y refleje cualquier dato que ayuda a identificar el problema</t>
  </si>
  <si>
    <t>Presupuesto
 personal externo (%)</t>
  </si>
  <si>
    <t>Si la subcontratación supera los 60,000,00 Euros o el 20% de la ayuda, necesitará aprobación expresa del órgano de concesión</t>
  </si>
  <si>
    <t>Auditoria de cuentas</t>
  </si>
  <si>
    <t xml:space="preserve">Esta hoja de cálculo consta de varias pestañas, las cuatro primeras pestañas incluida ésta son las que debe prestar atención. Cada una tiene una función tal y como se explica más abajo.
</t>
  </si>
  <si>
    <t>Las solicitudes deben presentarse por correo electrónico.</t>
  </si>
  <si>
    <t>http://pendientedemigracion.ucm.es/bouc/pdf/2308.pdf</t>
  </si>
  <si>
    <r>
      <t xml:space="preserve">El </t>
    </r>
    <r>
      <rPr>
        <b/>
        <sz val="10"/>
        <rFont val="Arial"/>
        <family val="2"/>
      </rPr>
      <t>plazo de presentación</t>
    </r>
    <r>
      <rPr>
        <sz val="10"/>
        <rFont val="Arial"/>
        <family val="2"/>
      </rPr>
      <t xml:space="preserve"> de solicitudes en la OTRI finalizará el día 29 de febrero de 2016</t>
    </r>
    <r>
      <rPr>
        <b/>
        <sz val="10"/>
        <rFont val="Arial"/>
        <family val="2"/>
      </rPr>
      <t xml:space="preserve">. </t>
    </r>
    <r>
      <rPr>
        <sz val="10"/>
        <rFont val="Arial"/>
        <family val="2"/>
      </rPr>
      <t xml:space="preserve">Tendrá en todo momento información sobre los días que restan para finalizar el plazo de entrega de esta solicitud electrónica. Conserve este fichero con toda la información que le será útil si el proyecto obtiene financiación. La solicitud para cumplimentar (segunda pestaña) deberá ir acompañada de la memoria científica y el acuerdo de colaboracion y enviar toda la documentación por correo electrónico a </t>
    </r>
    <r>
      <rPr>
        <b/>
        <sz val="10"/>
        <rFont val="Arial"/>
        <family val="2"/>
      </rPr>
      <t xml:space="preserve">proycolaborativos@ucm.es  </t>
    </r>
    <r>
      <rPr>
        <sz val="10"/>
        <rFont val="Arial"/>
        <family val="2"/>
      </rPr>
      <t>La solicitud para imprimir (tercera pestaña) se presentará en el Registro General de la UCM o en los registros auxiliares de la UCM, firmada por el investigador principal a la siguiente dirección:</t>
    </r>
  </si>
  <si>
    <t>En la OTRI le ayudaremos a cumplir con los trámites necesarios para solicitar un proyecto colaborativo.</t>
  </si>
  <si>
    <t>Los gastos previstos en su presupuesto deben concordar con las tareas de investigación de su memoria técnica.</t>
  </si>
  <si>
    <t>En esta pestaña puede introducir todos los datos de su presupuesto.  A continuación se dan unas normas básicas para poder usar las tablas.</t>
  </si>
  <si>
    <t xml:space="preserve">En la opción "presupuesto financiable" se recogen las cantidades que puede solicitar a esta convocatoria, y que sirve de base para plantear su solicitud; mientras que en la opción de "presupuesto real" se recogen todos los costes que se presupuestan en la solicitud. </t>
  </si>
  <si>
    <r>
      <t>Serán financiables los costes de adquisición de aparatos y equipos nuevos siempre que se dedican en exclusiva al proyecto y su vida útil coincida con la duración del mismo.</t>
    </r>
    <r>
      <rPr>
        <sz val="10"/>
        <color rgb="FFFF0000"/>
        <rFont val="Arial"/>
        <family val="2"/>
      </rPr>
      <t xml:space="preserve"> </t>
    </r>
    <r>
      <rPr>
        <sz val="10"/>
        <rFont val="Arial"/>
        <family val="2"/>
      </rPr>
      <t xml:space="preserve">
Se excluyen los dispositivos informáticos de uso genérico (PC, ordenadores, portátiles, impresoras..) ,pero si se incluyen los programas informáticos de carácter técnico, siempre que se justifique su necesidad en la memoria del proyecto.
Si va a adquirir material inventariable deberá ponerse en contacto con la OTRI para calcular las cuantías de cada anualidad, en función de la vida útil del material.</t>
    </r>
  </si>
  <si>
    <t>Para hacer los cálculos del coste de personal póngase en contacto con la OTRI
y le facilitaremos todos los datos para que los incluya en la solicitud.
Recuerde que el personal propio no imputa costes al proyecto pero si es obligatorio presupuestarlo.</t>
  </si>
  <si>
    <r>
      <t xml:space="preserve">Se podrá subcontratar aquellas actividades del proyecto que forman parte de la 
actuación subvencionada, pero no pueden ser realizadas por la entidad beneficiaria. 
Deberá acreditarse en la memoria técnica del proyecto.
El presupuesto de la actividad subcontratada no podrá ser superior al 50% del presupuesto por participante.
Cuando presupueste la partida de subcontratación, recuerde que si la actividad subcontratada con terceros excede del 20% del importe de la ayuda concedida a la entidad beneficiaria o dicho importe es superior a 60.000,00 Euros, será necesario un contrato por escrito que deberá autorizar previamente el órgano de concesión.
</t>
    </r>
    <r>
      <rPr>
        <sz val="10"/>
        <color rgb="FFFF0000"/>
        <rFont val="Arial"/>
        <family val="2"/>
      </rPr>
      <t xml:space="preserve">
</t>
    </r>
  </si>
  <si>
    <t>Son el resultado de multiplicar la suma de las cuentas 621, 622, 624, 628 y 629 por el cociente del número total de horas imputadas al proyecto entre el número total de horas de actividad de la UCM.
Los costes indirectos se calculan automáticamente y se añaden al presupuesto de su proyecto.</t>
  </si>
  <si>
    <t>Estas ayudas les será de aplicación la normativa del Art.3 de la convocatoria de Retos-Colaboración 2016.
Las Normas de Ejecución del Presupuesto UCM para 2016.
Real Decreto 462/2002, de 24 de mayo, sobre indemnizaciones por razón del servicio.</t>
  </si>
  <si>
    <t>Régimen y Normativa</t>
  </si>
  <si>
    <r>
      <t xml:space="preserve">RELLENE UNICAMENTE LAS CASILLAS CON FONDO AMARILLO
</t>
    </r>
    <r>
      <rPr>
        <b/>
        <sz val="14"/>
        <rFont val="Arial"/>
        <family val="2"/>
      </rPr>
      <t xml:space="preserve">
 El resto de casillas se cumplimenta directamente,  refleja el resultado de los cálculos necesarios según normas de la convocatoria.</t>
    </r>
  </si>
  <si>
    <r>
      <t xml:space="preserve">Cuando presupueste personal, tenga en cuenta que sólo se financiará a los investigadores de nuevas contrataciones que pertenezcan a los grupos de cotización 1, 2 y 3. 
Según se establece en la disposición del Acuerdo del Consejo de Gobierno de fecha 15 de diciembre de 2015, para el procedimiento de contratación de carácter personal temporal para la realización de proyectos específicas de investigación científica y técnica con cargo a subvenciones o financiación externa, la jornada semanal del contrato tendrá un cómputo legalmente establecido de 37,5 horas (equivalente a 1.650 horas anuales):
</t>
    </r>
    <r>
      <rPr>
        <sz val="10"/>
        <color rgb="FFFF0000"/>
        <rFont val="Arial"/>
        <family val="2"/>
      </rPr>
      <t xml:space="preserve">
</t>
    </r>
  </si>
  <si>
    <t>En esta tabla describa el gasto de patentes, contratos y asistencias técnicas. 
En viajes se financiarán hasta un máximo de 2.000,00 Euros por entidad participante y anualidad, admitiéndose exclusivamente el personal que aparezca identificado en la solicitud.
Se incluye como gasto obligatorio un coste de auditoría como máximo de 1.2000,00 Euros por anualidad.</t>
  </si>
  <si>
    <t xml:space="preserve">
Deberá imprimir y firmar la solicitud y enviarla a la OTRI dentro del plazo consignado al principio de este documento.
OTRI-UCM
Proyectos Colaborativos 
C/. Donoso Cortés, 65 4ª Planta izdq.
28015 Madrid</t>
  </si>
  <si>
    <t>INSTRUCCIONES BÁSICAS DE USO DE ESTA SOLICITUD ELECTRONICA</t>
  </si>
  <si>
    <r>
      <t xml:space="preserve">
En esta pestaña puede hacernos llegar cualquier cuestión relativa a los apartados que aparecen en la "Solicitud para cumplimentar".</t>
    </r>
    <r>
      <rPr>
        <sz val="10"/>
        <color rgb="FFFF0000"/>
        <rFont val="Arial"/>
        <family val="2"/>
      </rPr>
      <t xml:space="preserve"> </t>
    </r>
  </si>
  <si>
    <t>VIDA ÚTIL</t>
  </si>
  <si>
    <t>MATERIALES 
(Excluido material de oficina y consumible informático)</t>
  </si>
  <si>
    <t xml:space="preserve">¿ha presupuestado material inventariable? </t>
  </si>
  <si>
    <t xml:space="preserve">FUENTES EXTERNAS DEL PROYECTO
</t>
  </si>
  <si>
    <t>Versión provisional  MEMORIA TÉCNICA DE INVESTIGACIÓN</t>
  </si>
  <si>
    <t>Versión provisional ACUERDO DE COLABORACIÓN</t>
  </si>
  <si>
    <t>Los cálculos de personal según normativa UCM</t>
  </si>
  <si>
    <t>Se ha presupuestado material inventariable</t>
  </si>
  <si>
    <r>
      <rPr>
        <b/>
        <sz val="12"/>
        <color indexed="17"/>
        <rFont val="Arial"/>
        <family val="2"/>
      </rPr>
      <t>SOLICITUD PROYECTO COLABORATIVO</t>
    </r>
    <r>
      <rPr>
        <b/>
        <sz val="14"/>
        <color indexed="17"/>
        <rFont val="Arial"/>
        <family val="2"/>
      </rPr>
      <t xml:space="preserve"> </t>
    </r>
    <r>
      <rPr>
        <sz val="12"/>
        <color indexed="17"/>
        <rFont val="Arial"/>
        <family val="2"/>
      </rPr>
      <t xml:space="preserve">
</t>
    </r>
    <r>
      <rPr>
        <b/>
        <sz val="11"/>
        <color indexed="17"/>
        <rFont val="Arial"/>
        <family val="2"/>
      </rPr>
      <t>Retos-Colaboración 2016</t>
    </r>
    <r>
      <rPr>
        <sz val="11"/>
        <color indexed="17"/>
        <rFont val="Arial"/>
        <family val="2"/>
      </rPr>
      <t xml:space="preserve">
Bases: Orden ECC/1780/2013, de 30 de septiembre (BOE nº 236 de 2 de Octubre de 2013) y modificación Orden  ECC/2483/2014, de 23 de diciembre (BOE nº315 de 30 de diciembre de 2014)
Convocatoria: Resolución de 30 de diciembre de 2015 de la Secretaría de Estado de Investigación, Desarrollo e Innovación - (BOE nº 21 de 25 de Enero de 2016)
Modificación de Convocatoria: Resolución de 4 de febrero de 2016 - (BOE nº 32 de 6 de febrero de 2016)</t>
    </r>
    <r>
      <rPr>
        <sz val="12"/>
        <color indexed="17"/>
        <rFont val="Arial"/>
        <family val="2"/>
      </rPr>
      <t xml:space="preserve">
</t>
    </r>
    <r>
      <rPr>
        <b/>
        <sz val="20"/>
        <color indexed="52"/>
        <rFont val="Arial"/>
        <family val="2"/>
      </rPr>
      <t>(Rellenar sólo los espacios en amarillo)</t>
    </r>
    <r>
      <rPr>
        <sz val="20"/>
        <color indexed="17"/>
        <rFont val="Arial"/>
        <family val="2"/>
      </rPr>
      <t xml:space="preserve"> </t>
    </r>
  </si>
  <si>
    <t>1 A DETERMINAR</t>
  </si>
  <si>
    <t>Use este cuadro si quiere presupuestar fijándose un límite de gasto máximo. Puede que su coordinador le haya asignado un tope de presupuesto. Los costes indirectos se calculan según exigencias de la convocatoria considerando la cuentas anuales UCM de 2015. INTRODUZCA LA CANTIDAD LÍMITE POR PARTIDA EN LAS CASILLAS AMARILLAS.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</si>
</sst>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quot;;\-#,##0.00\ &quot;€&quot;"/>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C0A]d\ &quot;de&quot;\ mmmm\ &quot;de&quot;\ yyyy;@"/>
    <numFmt numFmtId="165" formatCode="[$-C0A]d\-mmm\-yy;@"/>
    <numFmt numFmtId="166" formatCode="#,##0_ ;\-#,##0\ "/>
    <numFmt numFmtId="167" formatCode="#,##0.00\ &quot;€&quot;"/>
    <numFmt numFmtId="168" formatCode="d\-mmm\-yy"/>
    <numFmt numFmtId="169" formatCode="#,##0\ &quot;€&quot;"/>
  </numFmts>
  <fonts count="93" x14ac:knownFonts="1">
    <font>
      <sz val="10"/>
      <name val="Arial"/>
    </font>
    <font>
      <sz val="11"/>
      <color theme="1"/>
      <name val="Calibri"/>
      <family val="2"/>
      <scheme val="minor"/>
    </font>
    <font>
      <sz val="10"/>
      <name val="Arial"/>
      <family val="2"/>
    </font>
    <font>
      <sz val="8"/>
      <name val="Arial"/>
      <family val="2"/>
    </font>
    <font>
      <sz val="12"/>
      <name val="Arial"/>
      <family val="2"/>
    </font>
    <font>
      <sz val="10"/>
      <name val="Arial"/>
      <family val="2"/>
    </font>
    <font>
      <b/>
      <sz val="12"/>
      <name val="Arial"/>
      <family val="2"/>
    </font>
    <font>
      <b/>
      <sz val="12"/>
      <color indexed="9"/>
      <name val="Arial"/>
      <family val="2"/>
    </font>
    <font>
      <sz val="12"/>
      <color indexed="8"/>
      <name val="Arial"/>
      <family val="2"/>
    </font>
    <font>
      <sz val="12"/>
      <color indexed="10"/>
      <name val="Arial"/>
      <family val="2"/>
    </font>
    <font>
      <b/>
      <sz val="12"/>
      <color indexed="8"/>
      <name val="Arial"/>
      <family val="2"/>
    </font>
    <font>
      <b/>
      <sz val="12"/>
      <color indexed="17"/>
      <name val="Arial"/>
      <family val="2"/>
    </font>
    <font>
      <b/>
      <sz val="20"/>
      <color indexed="52"/>
      <name val="Arial"/>
      <family val="2"/>
    </font>
    <font>
      <sz val="6"/>
      <name val="Arial"/>
      <family val="2"/>
    </font>
    <font>
      <sz val="6"/>
      <name val="Arial"/>
      <family val="2"/>
    </font>
    <font>
      <u/>
      <sz val="10"/>
      <color indexed="12"/>
      <name val="Arial"/>
      <family val="2"/>
    </font>
    <font>
      <sz val="10"/>
      <name val="Arial"/>
      <family val="2"/>
    </font>
    <font>
      <sz val="10"/>
      <name val="Arial"/>
      <family val="2"/>
    </font>
    <font>
      <sz val="10"/>
      <name val="Arial"/>
      <family val="2"/>
    </font>
    <font>
      <sz val="8"/>
      <color indexed="17"/>
      <name val="Arial"/>
      <family val="2"/>
    </font>
    <font>
      <b/>
      <sz val="8"/>
      <color indexed="17"/>
      <name val="Arial"/>
      <family val="2"/>
    </font>
    <font>
      <b/>
      <sz val="8"/>
      <name val="Arial"/>
      <family val="2"/>
    </font>
    <font>
      <b/>
      <sz val="8"/>
      <color indexed="9"/>
      <name val="Arial"/>
      <family val="2"/>
    </font>
    <font>
      <sz val="8"/>
      <color indexed="8"/>
      <name val="Arial"/>
      <family val="2"/>
    </font>
    <font>
      <b/>
      <sz val="8"/>
      <color indexed="8"/>
      <name val="Arial"/>
      <family val="2"/>
    </font>
    <font>
      <sz val="8"/>
      <color indexed="10"/>
      <name val="Arial"/>
      <family val="2"/>
    </font>
    <font>
      <sz val="10"/>
      <name val="Arial"/>
      <family val="2"/>
    </font>
    <font>
      <sz val="10"/>
      <name val="Arial"/>
      <family val="2"/>
    </font>
    <font>
      <b/>
      <sz val="8"/>
      <name val="Arial"/>
      <family val="2"/>
    </font>
    <font>
      <b/>
      <sz val="18"/>
      <name val="Arial"/>
      <family val="2"/>
    </font>
    <font>
      <sz val="12"/>
      <color indexed="17"/>
      <name val="Arial"/>
      <family val="2"/>
    </font>
    <font>
      <sz val="20"/>
      <color indexed="17"/>
      <name val="Arial"/>
      <family val="2"/>
    </font>
    <font>
      <b/>
      <sz val="14"/>
      <name val="Arial"/>
      <family val="2"/>
    </font>
    <font>
      <sz val="14"/>
      <color indexed="50"/>
      <name val="Arial"/>
      <family val="2"/>
    </font>
    <font>
      <b/>
      <sz val="10"/>
      <name val="Arial"/>
      <family val="2"/>
    </font>
    <font>
      <b/>
      <sz val="14"/>
      <color indexed="18"/>
      <name val="Arial"/>
      <family val="2"/>
    </font>
    <font>
      <b/>
      <sz val="14"/>
      <color indexed="17"/>
      <name val="Arial"/>
      <family val="2"/>
    </font>
    <font>
      <sz val="12"/>
      <color indexed="19"/>
      <name val="Arial"/>
      <family val="2"/>
    </font>
    <font>
      <u/>
      <sz val="12"/>
      <name val="Arial"/>
      <family val="2"/>
    </font>
    <font>
      <sz val="9"/>
      <name val="Arial"/>
      <family val="2"/>
    </font>
    <font>
      <b/>
      <sz val="10"/>
      <name val="Arial"/>
      <family val="2"/>
    </font>
    <font>
      <b/>
      <sz val="12"/>
      <name val="Arial"/>
      <family val="2"/>
    </font>
    <font>
      <b/>
      <sz val="8"/>
      <color indexed="81"/>
      <name val="Tahoma"/>
      <family val="2"/>
    </font>
    <font>
      <sz val="8"/>
      <color indexed="81"/>
      <name val="Tahoma"/>
      <family val="2"/>
    </font>
    <font>
      <sz val="8"/>
      <name val="Arial"/>
      <family val="2"/>
    </font>
    <font>
      <sz val="8"/>
      <color indexed="8"/>
      <name val="Arial"/>
      <family val="2"/>
    </font>
    <font>
      <b/>
      <sz val="18"/>
      <name val="Arial"/>
      <family val="2"/>
    </font>
    <font>
      <b/>
      <u/>
      <sz val="8"/>
      <color indexed="9"/>
      <name val="Arial"/>
      <family val="2"/>
    </font>
    <font>
      <b/>
      <sz val="12"/>
      <color indexed="17"/>
      <name val="Arial"/>
      <family val="2"/>
    </font>
    <font>
      <b/>
      <u/>
      <sz val="14"/>
      <name val="Arial"/>
      <family val="2"/>
    </font>
    <font>
      <sz val="10"/>
      <name val="Arial"/>
      <family val="2"/>
    </font>
    <font>
      <b/>
      <u/>
      <sz val="10"/>
      <name val="Arial"/>
      <family val="2"/>
    </font>
    <font>
      <i/>
      <sz val="10"/>
      <name val="Arial"/>
      <family val="2"/>
    </font>
    <font>
      <sz val="10"/>
      <color indexed="81"/>
      <name val="Tahoma"/>
      <family val="2"/>
    </font>
    <font>
      <b/>
      <sz val="10"/>
      <color indexed="81"/>
      <name val="Tahoma"/>
      <family val="2"/>
    </font>
    <font>
      <sz val="12"/>
      <name val="Arial"/>
      <family val="2"/>
    </font>
    <font>
      <b/>
      <sz val="9"/>
      <name val="Arial Narrow"/>
      <family val="2"/>
    </font>
    <font>
      <sz val="9"/>
      <name val="Arial Narrow"/>
      <family val="2"/>
    </font>
    <font>
      <b/>
      <sz val="9"/>
      <name val="Arial"/>
      <family val="2"/>
    </font>
    <font>
      <b/>
      <sz val="20"/>
      <name val="Arial"/>
      <family val="2"/>
    </font>
    <font>
      <sz val="10"/>
      <color indexed="17"/>
      <name val="Arial"/>
      <family val="2"/>
    </font>
    <font>
      <b/>
      <sz val="14"/>
      <color indexed="8"/>
      <name val="Arial"/>
      <family val="2"/>
    </font>
    <font>
      <sz val="14"/>
      <name val="Arial"/>
      <family val="2"/>
    </font>
    <font>
      <b/>
      <sz val="11"/>
      <name val="Arial"/>
      <family val="2"/>
    </font>
    <font>
      <b/>
      <sz val="24"/>
      <name val="Verdana"/>
      <family val="2"/>
    </font>
    <font>
      <b/>
      <sz val="16"/>
      <color indexed="17"/>
      <name val="Arial"/>
      <family val="2"/>
    </font>
    <font>
      <b/>
      <sz val="20"/>
      <color indexed="17"/>
      <name val="Arial"/>
      <family val="2"/>
    </font>
    <font>
      <sz val="12"/>
      <color indexed="17"/>
      <name val="Arial"/>
      <family val="2"/>
    </font>
    <font>
      <sz val="16"/>
      <name val="Arial"/>
      <family val="2"/>
    </font>
    <font>
      <sz val="10"/>
      <color indexed="10"/>
      <name val="Arial"/>
      <family val="2"/>
    </font>
    <font>
      <sz val="10"/>
      <color indexed="9"/>
      <name val="Arial"/>
      <family val="2"/>
    </font>
    <font>
      <b/>
      <i/>
      <sz val="10"/>
      <color indexed="16"/>
      <name val="Arial"/>
      <family val="2"/>
    </font>
    <font>
      <b/>
      <sz val="10"/>
      <color indexed="8"/>
      <name val="Arial"/>
      <family val="2"/>
    </font>
    <font>
      <sz val="10"/>
      <color indexed="8"/>
      <name val="Arial"/>
      <family val="2"/>
    </font>
    <font>
      <sz val="11"/>
      <name val="Arial"/>
      <family val="2"/>
    </font>
    <font>
      <sz val="12"/>
      <color indexed="8"/>
      <name val="Arial"/>
      <family val="2"/>
    </font>
    <font>
      <b/>
      <sz val="10"/>
      <color indexed="18"/>
      <name val="Arial"/>
      <family val="2"/>
    </font>
    <font>
      <u/>
      <sz val="14"/>
      <color indexed="12"/>
      <name val="Arial"/>
      <family val="2"/>
    </font>
    <font>
      <sz val="10"/>
      <color indexed="18"/>
      <name val="Arial"/>
      <family val="2"/>
    </font>
    <font>
      <sz val="9"/>
      <name val="Arial"/>
      <family val="2"/>
    </font>
    <font>
      <b/>
      <sz val="16"/>
      <name val="Arial"/>
      <family val="2"/>
    </font>
    <font>
      <sz val="16"/>
      <name val="Arial"/>
      <family val="2"/>
    </font>
    <font>
      <b/>
      <u/>
      <sz val="10"/>
      <color indexed="81"/>
      <name val="Tahoma"/>
      <family val="2"/>
    </font>
    <font>
      <i/>
      <sz val="10"/>
      <color indexed="81"/>
      <name val="Tahoma"/>
      <family val="2"/>
    </font>
    <font>
      <b/>
      <sz val="12"/>
      <color theme="0"/>
      <name val="Arial"/>
      <family val="2"/>
    </font>
    <font>
      <b/>
      <sz val="10"/>
      <color indexed="18"/>
      <name val="Arial"/>
      <family val="2"/>
    </font>
    <font>
      <sz val="10"/>
      <color rgb="FFFF0000"/>
      <name val="Arial"/>
      <family val="2"/>
    </font>
    <font>
      <sz val="8"/>
      <color indexed="10"/>
      <name val="Arial"/>
      <family val="2"/>
    </font>
    <font>
      <b/>
      <sz val="8"/>
      <color indexed="9"/>
      <name val="Arial"/>
      <family val="2"/>
    </font>
    <font>
      <sz val="11"/>
      <color indexed="17"/>
      <name val="Arial"/>
      <family val="2"/>
    </font>
    <font>
      <b/>
      <sz val="11"/>
      <color indexed="17"/>
      <name val="Arial"/>
      <family val="2"/>
    </font>
    <font>
      <sz val="8"/>
      <name val="Arial Narrow"/>
      <family val="2"/>
    </font>
    <font>
      <b/>
      <sz val="16"/>
      <color indexed="17"/>
      <name val="Arial"/>
      <family val="2"/>
    </font>
  </fonts>
  <fills count="20">
    <fill>
      <patternFill patternType="none"/>
    </fill>
    <fill>
      <patternFill patternType="gray125"/>
    </fill>
    <fill>
      <patternFill patternType="darkGray">
        <fgColor indexed="21"/>
        <bgColor indexed="17"/>
      </patternFill>
    </fill>
    <fill>
      <patternFill patternType="solid">
        <fgColor indexed="42"/>
        <bgColor indexed="24"/>
      </patternFill>
    </fill>
    <fill>
      <patternFill patternType="solid">
        <fgColor indexed="53"/>
        <bgColor indexed="64"/>
      </patternFill>
    </fill>
    <fill>
      <patternFill patternType="solid">
        <fgColor indexed="42"/>
        <bgColor indexed="64"/>
      </patternFill>
    </fill>
    <fill>
      <patternFill patternType="solid">
        <fgColor indexed="9"/>
        <bgColor indexed="24"/>
      </patternFill>
    </fill>
    <fill>
      <patternFill patternType="solid">
        <fgColor indexed="43"/>
        <bgColor indexed="64"/>
      </patternFill>
    </fill>
    <fill>
      <patternFill patternType="solid">
        <fgColor indexed="22"/>
        <bgColor indexed="64"/>
      </patternFill>
    </fill>
    <fill>
      <patternFill patternType="solid">
        <fgColor indexed="31"/>
        <bgColor indexed="64"/>
      </patternFill>
    </fill>
    <fill>
      <patternFill patternType="solid">
        <fgColor indexed="22"/>
        <bgColor indexed="24"/>
      </patternFill>
    </fill>
    <fill>
      <patternFill patternType="solid">
        <fgColor indexed="43"/>
        <bgColor indexed="24"/>
      </patternFill>
    </fill>
    <fill>
      <patternFill patternType="solid">
        <fgColor indexed="9"/>
        <bgColor indexed="64"/>
      </patternFill>
    </fill>
    <fill>
      <patternFill patternType="solid">
        <fgColor indexed="41"/>
        <bgColor indexed="64"/>
      </patternFill>
    </fill>
    <fill>
      <patternFill patternType="solid">
        <fgColor indexed="20"/>
        <bgColor indexed="2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FFFF99"/>
        <bgColor indexed="64"/>
      </patternFill>
    </fill>
  </fills>
  <borders count="27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dotted">
        <color indexed="64"/>
      </right>
      <top style="medium">
        <color indexed="64"/>
      </top>
      <bottom/>
      <diagonal/>
    </border>
    <border>
      <left style="medium">
        <color indexed="64"/>
      </left>
      <right/>
      <top/>
      <bottom/>
      <diagonal/>
    </border>
    <border>
      <left style="medium">
        <color indexed="64"/>
      </left>
      <right style="dotted">
        <color indexed="64"/>
      </right>
      <top/>
      <bottom/>
      <diagonal/>
    </border>
    <border>
      <left style="dotted">
        <color indexed="64"/>
      </left>
      <right style="dotted">
        <color indexed="64"/>
      </right>
      <top style="dotted">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right style="medium">
        <color indexed="64"/>
      </right>
      <top style="medium">
        <color indexed="64"/>
      </top>
      <bottom/>
      <diagonal/>
    </border>
    <border>
      <left style="medium">
        <color indexed="64"/>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23"/>
      </top>
      <bottom/>
      <diagonal/>
    </border>
    <border>
      <left style="medium">
        <color indexed="64"/>
      </left>
      <right/>
      <top style="medium">
        <color indexed="64"/>
      </top>
      <bottom/>
      <diagonal/>
    </border>
    <border>
      <left/>
      <right/>
      <top style="dotted">
        <color indexed="64"/>
      </top>
      <bottom/>
      <diagonal/>
    </border>
    <border>
      <left/>
      <right/>
      <top style="thin">
        <color indexed="64"/>
      </top>
      <bottom style="thin">
        <color indexed="64"/>
      </bottom>
      <diagonal/>
    </border>
    <border>
      <left/>
      <right style="dotted">
        <color indexed="64"/>
      </right>
      <top/>
      <bottom/>
      <diagonal/>
    </border>
    <border>
      <left/>
      <right style="dotted">
        <color indexed="64"/>
      </right>
      <top/>
      <bottom style="medium">
        <color indexed="64"/>
      </bottom>
      <diagonal/>
    </border>
    <border>
      <left/>
      <right/>
      <top style="thick">
        <color indexed="20"/>
      </top>
      <bottom style="thin">
        <color indexed="20"/>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thin">
        <color indexed="20"/>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20"/>
      </top>
      <bottom style="thick">
        <color indexed="20"/>
      </bottom>
      <diagonal/>
    </border>
    <border>
      <left/>
      <right/>
      <top/>
      <bottom style="thin">
        <color indexed="20"/>
      </bottom>
      <diagonal/>
    </border>
    <border>
      <left/>
      <right/>
      <top style="thin">
        <color indexed="20"/>
      </top>
      <bottom style="thin">
        <color indexed="20"/>
      </bottom>
      <diagonal/>
    </border>
    <border>
      <left style="thin">
        <color indexed="21"/>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style="thin">
        <color indexed="64"/>
      </top>
      <bottom style="thick">
        <color indexed="21"/>
      </bottom>
      <diagonal/>
    </border>
    <border>
      <left/>
      <right style="thin">
        <color indexed="21"/>
      </right>
      <top style="thin">
        <color indexed="64"/>
      </top>
      <bottom style="thick">
        <color indexed="21"/>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thin">
        <color indexed="20"/>
      </bottom>
      <diagonal/>
    </border>
    <border>
      <left style="dotted">
        <color indexed="64"/>
      </left>
      <right style="dotted">
        <color indexed="64"/>
      </right>
      <top style="dotted">
        <color indexed="64"/>
      </top>
      <bottom style="thin">
        <color indexed="20"/>
      </bottom>
      <diagonal/>
    </border>
    <border>
      <left style="dotted">
        <color indexed="64"/>
      </left>
      <right style="dotted">
        <color indexed="64"/>
      </right>
      <top style="thin">
        <color indexed="20"/>
      </top>
      <bottom style="dotted">
        <color indexed="64"/>
      </bottom>
      <diagonal/>
    </border>
    <border>
      <left style="dotted">
        <color indexed="64"/>
      </left>
      <right style="dotted">
        <color indexed="64"/>
      </right>
      <top style="thin">
        <color indexed="20"/>
      </top>
      <bottom/>
      <diagonal/>
    </border>
    <border>
      <left style="thin">
        <color indexed="57"/>
      </left>
      <right style="thin">
        <color indexed="57"/>
      </right>
      <top style="thin">
        <color indexed="57"/>
      </top>
      <bottom style="thin">
        <color indexed="57"/>
      </bottom>
      <diagonal/>
    </border>
    <border>
      <left/>
      <right style="dotted">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23"/>
      </top>
      <bottom style="medium">
        <color indexed="23"/>
      </bottom>
      <diagonal/>
    </border>
    <border>
      <left/>
      <right style="medium">
        <color indexed="22"/>
      </right>
      <top style="medium">
        <color indexed="23"/>
      </top>
      <bottom style="medium">
        <color indexed="23"/>
      </bottom>
      <diagonal/>
    </border>
    <border>
      <left/>
      <right/>
      <top/>
      <bottom style="dotted">
        <color indexed="64"/>
      </bottom>
      <diagonal/>
    </border>
    <border>
      <left/>
      <right/>
      <top style="dotted">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medium">
        <color indexed="55"/>
      </top>
      <bottom/>
      <diagonal/>
    </border>
    <border>
      <left style="dotted">
        <color indexed="64"/>
      </left>
      <right style="dotted">
        <color indexed="64"/>
      </right>
      <top style="medium">
        <color indexed="23"/>
      </top>
      <bottom style="thin">
        <color indexed="55"/>
      </bottom>
      <diagonal/>
    </border>
    <border>
      <left style="thin">
        <color indexed="55"/>
      </left>
      <right style="dotted">
        <color indexed="64"/>
      </right>
      <top style="thin">
        <color indexed="55"/>
      </top>
      <bottom style="thin">
        <color indexed="55"/>
      </bottom>
      <diagonal/>
    </border>
    <border>
      <left style="dotted">
        <color indexed="64"/>
      </left>
      <right style="dotted">
        <color indexed="64"/>
      </right>
      <top style="thin">
        <color indexed="55"/>
      </top>
      <bottom style="thin">
        <color indexed="55"/>
      </bottom>
      <diagonal/>
    </border>
    <border>
      <left style="dotted">
        <color indexed="64"/>
      </left>
      <right style="thin">
        <color indexed="55"/>
      </right>
      <top style="thin">
        <color indexed="55"/>
      </top>
      <bottom style="thin">
        <color indexed="55"/>
      </bottom>
      <diagonal/>
    </border>
    <border>
      <left style="dotted">
        <color indexed="64"/>
      </left>
      <right style="dotted">
        <color indexed="64"/>
      </right>
      <top/>
      <bottom style="thin">
        <color indexed="55"/>
      </bottom>
      <diagonal/>
    </border>
    <border>
      <left style="dotted">
        <color indexed="64"/>
      </left>
      <right style="thin">
        <color indexed="55"/>
      </right>
      <top/>
      <bottom style="thin">
        <color indexed="55"/>
      </bottom>
      <diagonal/>
    </border>
    <border>
      <left style="dotted">
        <color indexed="64"/>
      </left>
      <right style="dotted">
        <color indexed="64"/>
      </right>
      <top style="thin">
        <color indexed="55"/>
      </top>
      <bottom style="medium">
        <color indexed="55"/>
      </bottom>
      <diagonal/>
    </border>
    <border>
      <left style="dotted">
        <color indexed="64"/>
      </left>
      <right style="thin">
        <color indexed="55"/>
      </right>
      <top style="thin">
        <color indexed="55"/>
      </top>
      <bottom style="medium">
        <color indexed="55"/>
      </bottom>
      <diagonal/>
    </border>
    <border>
      <left/>
      <right style="medium">
        <color indexed="55"/>
      </right>
      <top style="medium">
        <color indexed="23"/>
      </top>
      <bottom/>
      <diagonal/>
    </border>
    <border>
      <left/>
      <right style="medium">
        <color indexed="55"/>
      </right>
      <top style="thin">
        <color indexed="23"/>
      </top>
      <bottom/>
      <diagonal/>
    </border>
    <border>
      <left/>
      <right style="medium">
        <color indexed="55"/>
      </right>
      <top style="thin">
        <color indexed="23"/>
      </top>
      <bottom style="thin">
        <color indexed="23"/>
      </bottom>
      <diagonal/>
    </border>
    <border>
      <left/>
      <right style="medium">
        <color indexed="55"/>
      </right>
      <top style="thin">
        <color indexed="23"/>
      </top>
      <bottom style="medium">
        <color indexed="23"/>
      </bottom>
      <diagonal/>
    </border>
    <border>
      <left/>
      <right style="dotted">
        <color indexed="64"/>
      </right>
      <top style="medium">
        <color indexed="23"/>
      </top>
      <bottom/>
      <diagonal/>
    </border>
    <border>
      <left/>
      <right style="dotted">
        <color indexed="64"/>
      </right>
      <top style="thin">
        <color indexed="23"/>
      </top>
      <bottom/>
      <diagonal/>
    </border>
    <border>
      <left/>
      <right style="dotted">
        <color indexed="64"/>
      </right>
      <top style="thin">
        <color indexed="55"/>
      </top>
      <bottom style="thin">
        <color indexed="55"/>
      </bottom>
      <diagonal/>
    </border>
    <border>
      <left/>
      <right style="dotted">
        <color indexed="64"/>
      </right>
      <top style="thin">
        <color indexed="23"/>
      </top>
      <bottom style="thin">
        <color indexed="23"/>
      </bottom>
      <diagonal/>
    </border>
    <border>
      <left/>
      <right style="dotted">
        <color indexed="64"/>
      </right>
      <top style="thin">
        <color indexed="23"/>
      </top>
      <bottom style="medium">
        <color indexed="55"/>
      </bottom>
      <diagonal/>
    </border>
    <border>
      <left style="dotted">
        <color indexed="64"/>
      </left>
      <right style="dotted">
        <color indexed="64"/>
      </right>
      <top style="medium">
        <color indexed="23"/>
      </top>
      <bottom/>
      <diagonal/>
    </border>
    <border>
      <left style="dotted">
        <color indexed="64"/>
      </left>
      <right style="dotted">
        <color indexed="64"/>
      </right>
      <top style="thin">
        <color indexed="23"/>
      </top>
      <bottom style="thin">
        <color indexed="55"/>
      </bottom>
      <diagonal/>
    </border>
    <border>
      <left style="dotted">
        <color indexed="64"/>
      </left>
      <right style="dotted">
        <color indexed="64"/>
      </right>
      <top style="thin">
        <color indexed="23"/>
      </top>
      <bottom/>
      <diagonal/>
    </border>
    <border>
      <left style="dotted">
        <color indexed="64"/>
      </left>
      <right style="dotted">
        <color indexed="64"/>
      </right>
      <top style="thin">
        <color indexed="23"/>
      </top>
      <bottom style="medium">
        <color indexed="55"/>
      </bottom>
      <diagonal/>
    </border>
    <border>
      <left/>
      <right style="thin">
        <color indexed="55"/>
      </right>
      <top/>
      <bottom style="medium">
        <color indexed="23"/>
      </bottom>
      <diagonal/>
    </border>
    <border>
      <left/>
      <right style="thin">
        <color indexed="55"/>
      </right>
      <top style="medium">
        <color indexed="23"/>
      </top>
      <bottom style="medium">
        <color indexed="23"/>
      </bottom>
      <diagonal/>
    </border>
    <border>
      <left style="dotted">
        <color indexed="64"/>
      </left>
      <right style="thin">
        <color indexed="55"/>
      </right>
      <top style="medium">
        <color indexed="23"/>
      </top>
      <bottom/>
      <diagonal/>
    </border>
    <border>
      <left style="dotted">
        <color indexed="64"/>
      </left>
      <right style="thin">
        <color indexed="55"/>
      </right>
      <top style="thin">
        <color indexed="23"/>
      </top>
      <bottom/>
      <diagonal/>
    </border>
    <border>
      <left style="dotted">
        <color indexed="64"/>
      </left>
      <right style="thin">
        <color indexed="55"/>
      </right>
      <top style="thin">
        <color indexed="23"/>
      </top>
      <bottom style="thin">
        <color indexed="23"/>
      </bottom>
      <diagonal/>
    </border>
    <border>
      <left style="dotted">
        <color indexed="64"/>
      </left>
      <right style="thin">
        <color indexed="55"/>
      </right>
      <top style="thin">
        <color indexed="23"/>
      </top>
      <bottom style="medium">
        <color indexed="55"/>
      </bottom>
      <diagonal/>
    </border>
    <border>
      <left/>
      <right/>
      <top/>
      <bottom style="thick">
        <color indexed="55"/>
      </bottom>
      <diagonal/>
    </border>
    <border>
      <left/>
      <right style="thick">
        <color indexed="55"/>
      </right>
      <top/>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top style="thin">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ashed">
        <color indexed="64"/>
      </left>
      <right style="medium">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thin">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23"/>
      </bottom>
      <diagonal/>
    </border>
    <border>
      <left/>
      <right/>
      <top style="thin">
        <color indexed="23"/>
      </top>
      <bottom style="thin">
        <color indexed="23"/>
      </bottom>
      <diagonal/>
    </border>
    <border>
      <left/>
      <right style="medium">
        <color indexed="64"/>
      </right>
      <top style="dotted">
        <color indexed="64"/>
      </top>
      <bottom/>
      <diagonal/>
    </border>
    <border>
      <left style="dotted">
        <color indexed="64"/>
      </left>
      <right/>
      <top/>
      <bottom style="medium">
        <color indexed="64"/>
      </bottom>
      <diagonal/>
    </border>
    <border>
      <left style="dotted">
        <color indexed="64"/>
      </left>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bottom style="thick">
        <color indexed="20"/>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55"/>
      </left>
      <right/>
      <top style="thin">
        <color indexed="55"/>
      </top>
      <bottom style="medium">
        <color indexed="23"/>
      </bottom>
      <diagonal/>
    </border>
    <border>
      <left/>
      <right style="thin">
        <color indexed="55"/>
      </right>
      <top style="thin">
        <color indexed="55"/>
      </top>
      <bottom style="medium">
        <color indexed="23"/>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55"/>
      </left>
      <right/>
      <top/>
      <bottom style="medium">
        <color indexed="23"/>
      </bottom>
      <diagonal/>
    </border>
    <border>
      <left/>
      <right style="thick">
        <color indexed="55"/>
      </right>
      <top/>
      <bottom style="medium">
        <color indexed="23"/>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right style="dotted">
        <color indexed="64"/>
      </right>
      <top/>
      <bottom style="thin">
        <color indexed="55"/>
      </bottom>
      <diagonal/>
    </border>
    <border>
      <left/>
      <right/>
      <top style="thin">
        <color indexed="55"/>
      </top>
      <bottom style="medium">
        <color indexed="55"/>
      </bottom>
      <diagonal/>
    </border>
    <border>
      <left/>
      <right style="dotted">
        <color indexed="64"/>
      </right>
      <top style="thin">
        <color indexed="55"/>
      </top>
      <bottom style="medium">
        <color indexed="55"/>
      </bottom>
      <diagonal/>
    </border>
    <border>
      <left style="thin">
        <color indexed="64"/>
      </left>
      <right/>
      <top/>
      <bottom/>
      <diagonal/>
    </border>
    <border>
      <left style="thin">
        <color indexed="64"/>
      </left>
      <right style="thin">
        <color indexed="64"/>
      </right>
      <top/>
      <bottom/>
      <diagonal/>
    </border>
    <border>
      <left/>
      <right/>
      <top/>
      <bottom style="thin">
        <color indexed="23"/>
      </bottom>
      <diagonal/>
    </border>
    <border>
      <left/>
      <right style="dotted">
        <color indexed="64"/>
      </right>
      <top/>
      <bottom style="thin">
        <color indexed="23"/>
      </bottom>
      <diagonal/>
    </border>
    <border>
      <left/>
      <right/>
      <top style="medium">
        <color indexed="23"/>
      </top>
      <bottom style="thin">
        <color indexed="55"/>
      </bottom>
      <diagonal/>
    </border>
    <border>
      <left/>
      <right style="dotted">
        <color indexed="64"/>
      </right>
      <top style="medium">
        <color indexed="23"/>
      </top>
      <bottom style="thin">
        <color indexed="55"/>
      </bottom>
      <diagonal/>
    </border>
    <border>
      <left/>
      <right style="dotted">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right/>
      <top style="medium">
        <color indexed="23"/>
      </top>
      <bottom style="medium">
        <color indexed="23"/>
      </bottom>
      <diagonal/>
    </border>
    <border>
      <left/>
      <right/>
      <top style="medium">
        <color indexed="23"/>
      </top>
      <bottom/>
      <diagonal/>
    </border>
    <border>
      <left/>
      <right/>
      <top style="medium">
        <color indexed="23"/>
      </top>
      <bottom style="thin">
        <color indexed="23"/>
      </bottom>
      <diagonal/>
    </border>
    <border>
      <left style="thin">
        <color indexed="23"/>
      </left>
      <right/>
      <top style="thin">
        <color indexed="23"/>
      </top>
      <bottom/>
      <diagonal/>
    </border>
    <border>
      <left style="thin">
        <color indexed="23"/>
      </left>
      <right/>
      <top style="thin">
        <color indexed="23"/>
      </top>
      <bottom style="thin">
        <color indexed="23"/>
      </bottom>
      <diagonal/>
    </border>
    <border>
      <left style="thin">
        <color indexed="23"/>
      </left>
      <right/>
      <top style="medium">
        <color indexed="23"/>
      </top>
      <bottom style="thin">
        <color indexed="23"/>
      </bottom>
      <diagonal/>
    </border>
    <border>
      <left/>
      <right style="medium">
        <color theme="0"/>
      </right>
      <top/>
      <bottom style="medium">
        <color theme="0"/>
      </bottom>
      <diagonal/>
    </border>
    <border>
      <left/>
      <right style="thin">
        <color indexed="23"/>
      </right>
      <top style="medium">
        <color indexed="23"/>
      </top>
      <bottom style="medium">
        <color indexed="23"/>
      </bottom>
      <diagonal/>
    </border>
    <border>
      <left style="thick">
        <color indexed="23"/>
      </left>
      <right/>
      <top style="thick">
        <color indexed="23"/>
      </top>
      <bottom style="medium">
        <color indexed="23"/>
      </bottom>
      <diagonal/>
    </border>
    <border>
      <left/>
      <right/>
      <top style="thick">
        <color indexed="23"/>
      </top>
      <bottom style="medium">
        <color indexed="23"/>
      </bottom>
      <diagonal/>
    </border>
    <border>
      <left/>
      <right style="thick">
        <color indexed="23"/>
      </right>
      <top style="thick">
        <color indexed="23"/>
      </top>
      <bottom style="medium">
        <color indexed="23"/>
      </bottom>
      <diagonal/>
    </border>
    <border>
      <left style="thick">
        <color indexed="23"/>
      </left>
      <right/>
      <top style="medium">
        <color indexed="23"/>
      </top>
      <bottom style="medium">
        <color indexed="23"/>
      </bottom>
      <diagonal/>
    </border>
    <border>
      <left/>
      <right style="thick">
        <color indexed="23"/>
      </right>
      <top style="medium">
        <color indexed="23"/>
      </top>
      <bottom style="medium">
        <color indexed="23"/>
      </bottom>
      <diagonal/>
    </border>
    <border>
      <left style="thick">
        <color indexed="23"/>
      </left>
      <right/>
      <top style="medium">
        <color indexed="23"/>
      </top>
      <bottom/>
      <diagonal/>
    </border>
    <border>
      <left/>
      <right style="thick">
        <color indexed="23"/>
      </right>
      <top style="medium">
        <color indexed="23"/>
      </top>
      <bottom/>
      <diagonal/>
    </border>
    <border>
      <left style="thick">
        <color indexed="23"/>
      </left>
      <right/>
      <top style="medium">
        <color indexed="23"/>
      </top>
      <bottom style="thin">
        <color indexed="23"/>
      </bottom>
      <diagonal/>
    </border>
    <border>
      <left/>
      <right style="thick">
        <color indexed="23"/>
      </right>
      <top style="medium">
        <color indexed="23"/>
      </top>
      <bottom style="thin">
        <color indexed="23"/>
      </bottom>
      <diagonal/>
    </border>
    <border>
      <left style="thick">
        <color indexed="23"/>
      </left>
      <right/>
      <top style="thin">
        <color indexed="23"/>
      </top>
      <bottom style="thin">
        <color indexed="23"/>
      </bottom>
      <diagonal/>
    </border>
    <border>
      <left/>
      <right style="thick">
        <color indexed="23"/>
      </right>
      <top style="thin">
        <color indexed="23"/>
      </top>
      <bottom style="thin">
        <color indexed="23"/>
      </bottom>
      <diagonal/>
    </border>
    <border>
      <left style="thick">
        <color indexed="23"/>
      </left>
      <right/>
      <top style="thin">
        <color indexed="23"/>
      </top>
      <bottom/>
      <diagonal/>
    </border>
    <border>
      <left/>
      <right style="thick">
        <color indexed="23"/>
      </right>
      <top style="thin">
        <color indexed="23"/>
      </top>
      <bottom/>
      <diagonal/>
    </border>
    <border>
      <left style="thick">
        <color indexed="23"/>
      </left>
      <right/>
      <top/>
      <bottom style="medium">
        <color theme="0"/>
      </bottom>
      <diagonal/>
    </border>
    <border>
      <left/>
      <right style="thick">
        <color indexed="23"/>
      </right>
      <top/>
      <bottom/>
      <diagonal/>
    </border>
    <border>
      <left style="thick">
        <color indexed="23"/>
      </left>
      <right/>
      <top style="medium">
        <color indexed="23"/>
      </top>
      <bottom style="thick">
        <color indexed="23"/>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style="thick">
        <color indexed="23"/>
      </left>
      <right/>
      <top/>
      <bottom style="medium">
        <color indexed="23"/>
      </bottom>
      <diagonal/>
    </border>
    <border>
      <left/>
      <right style="thick">
        <color indexed="23"/>
      </right>
      <top/>
      <bottom style="medium">
        <color indexed="23"/>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style="thick">
        <color indexed="23"/>
      </left>
      <right/>
      <top style="medium">
        <color theme="0"/>
      </top>
      <bottom/>
      <diagonal/>
    </border>
    <border>
      <left/>
      <right style="medium">
        <color theme="0"/>
      </right>
      <top style="medium">
        <color theme="0"/>
      </top>
      <bottom/>
      <diagonal/>
    </border>
    <border>
      <left style="thick">
        <color indexed="23"/>
      </left>
      <right style="thick">
        <color theme="0"/>
      </right>
      <top style="thick">
        <color theme="0"/>
      </top>
      <bottom style="thick">
        <color indexed="23"/>
      </bottom>
      <diagonal/>
    </border>
    <border>
      <left style="thick">
        <color theme="0"/>
      </left>
      <right style="thick">
        <color theme="0"/>
      </right>
      <top style="thick">
        <color theme="0"/>
      </top>
      <bottom style="thick">
        <color indexed="23"/>
      </bottom>
      <diagonal/>
    </border>
    <border>
      <left style="thick">
        <color theme="0"/>
      </left>
      <right style="thick">
        <color indexed="23"/>
      </right>
      <top style="thick">
        <color theme="0"/>
      </top>
      <bottom style="thick">
        <color indexed="23"/>
      </bottom>
      <diagonal/>
    </border>
    <border>
      <left/>
      <right/>
      <top style="medium">
        <color indexed="23"/>
      </top>
      <bottom style="thick">
        <color indexed="23"/>
      </bottom>
      <diagonal/>
    </border>
    <border>
      <left/>
      <right style="thick">
        <color indexed="23"/>
      </right>
      <top style="medium">
        <color indexed="23"/>
      </top>
      <bottom style="thick">
        <color indexed="23"/>
      </bottom>
      <diagonal/>
    </border>
    <border>
      <left/>
      <right style="thin">
        <color indexed="23"/>
      </right>
      <top style="thick">
        <color indexed="23"/>
      </top>
      <bottom/>
      <diagonal/>
    </border>
    <border>
      <left/>
      <right style="thin">
        <color indexed="23"/>
      </right>
      <top/>
      <bottom/>
      <diagonal/>
    </border>
    <border>
      <left/>
      <right style="thin">
        <color indexed="23"/>
      </right>
      <top style="medium">
        <color indexed="23"/>
      </top>
      <bottom style="thin">
        <color indexed="23"/>
      </bottom>
      <diagonal/>
    </border>
    <border>
      <left/>
      <right style="thin">
        <color indexed="23"/>
      </right>
      <top style="thin">
        <color indexed="23"/>
      </top>
      <bottom/>
      <diagonal/>
    </border>
    <border>
      <left/>
      <right style="thin">
        <color indexed="23"/>
      </right>
      <top style="thin">
        <color indexed="23"/>
      </top>
      <bottom style="medium">
        <color indexed="23"/>
      </bottom>
      <diagonal/>
    </border>
    <border>
      <left style="medium">
        <color indexed="64"/>
      </left>
      <right/>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2" fillId="0" borderId="0" applyFont="0" applyFill="0" applyBorder="0" applyAlignment="0" applyProtection="0"/>
    <xf numFmtId="0" fontId="15" fillId="0" borderId="0" applyNumberFormat="0" applyFill="0" applyBorder="0" applyAlignment="0" applyProtection="0">
      <alignment vertical="top"/>
      <protection locked="0"/>
    </xf>
    <xf numFmtId="44" fontId="2" fillId="0" borderId="0" applyFont="0" applyFill="0" applyBorder="0" applyAlignment="0" applyProtection="0"/>
    <xf numFmtId="0" fontId="1" fillId="0" borderId="0"/>
    <xf numFmtId="44" fontId="50" fillId="0" borderId="0" applyFont="0" applyFill="0" applyBorder="0" applyAlignment="0" applyProtection="0"/>
  </cellStyleXfs>
  <cellXfs count="1487">
    <xf numFmtId="0" fontId="0" fillId="0" borderId="0" xfId="0"/>
    <xf numFmtId="0" fontId="5" fillId="0" borderId="0" xfId="0" applyFont="1"/>
    <xf numFmtId="0" fontId="13" fillId="0" borderId="1" xfId="0" applyFont="1" applyFill="1" applyBorder="1"/>
    <xf numFmtId="0" fontId="13" fillId="0" borderId="2" xfId="0" applyFont="1" applyFill="1" applyBorder="1"/>
    <xf numFmtId="0" fontId="13" fillId="0" borderId="3" xfId="0" applyFont="1" applyFill="1" applyBorder="1"/>
    <xf numFmtId="0" fontId="14" fillId="0" borderId="1" xfId="0" applyFont="1" applyFill="1" applyBorder="1"/>
    <xf numFmtId="0" fontId="13" fillId="0" borderId="4" xfId="0" applyFont="1" applyFill="1" applyBorder="1"/>
    <xf numFmtId="0" fontId="2" fillId="0" borderId="0" xfId="0" applyFont="1"/>
    <xf numFmtId="0" fontId="16" fillId="0" borderId="0" xfId="0" applyFont="1"/>
    <xf numFmtId="0" fontId="17" fillId="0" borderId="0" xfId="0" applyFont="1"/>
    <xf numFmtId="0" fontId="5" fillId="0" borderId="0" xfId="0" applyFont="1" applyBorder="1" applyProtection="1">
      <protection hidden="1"/>
    </xf>
    <xf numFmtId="0" fontId="5" fillId="0" borderId="0" xfId="0" applyFont="1" applyProtection="1">
      <protection hidden="1"/>
    </xf>
    <xf numFmtId="0" fontId="17" fillId="0" borderId="0" xfId="0" applyFont="1" applyProtection="1">
      <protection hidden="1"/>
    </xf>
    <xf numFmtId="0" fontId="3" fillId="0" borderId="0" xfId="0" applyFont="1"/>
    <xf numFmtId="0" fontId="19" fillId="0" borderId="5" xfId="0" applyFont="1" applyFill="1" applyBorder="1" applyAlignment="1" applyProtection="1">
      <alignment vertical="center"/>
      <protection hidden="1"/>
    </xf>
    <xf numFmtId="0" fontId="19" fillId="0" borderId="6" xfId="0" applyFont="1" applyFill="1" applyBorder="1" applyAlignment="1" applyProtection="1">
      <alignment vertical="center"/>
      <protection hidden="1"/>
    </xf>
    <xf numFmtId="0" fontId="19" fillId="0" borderId="7" xfId="0" applyFont="1" applyFill="1" applyBorder="1" applyAlignment="1" applyProtection="1">
      <alignment vertical="center"/>
      <protection hidden="1"/>
    </xf>
    <xf numFmtId="0" fontId="21" fillId="0" borderId="8" xfId="0" applyFont="1" applyBorder="1"/>
    <xf numFmtId="0" fontId="21" fillId="0" borderId="0" xfId="0" applyFont="1" applyFill="1" applyBorder="1" applyProtection="1">
      <protection hidden="1"/>
    </xf>
    <xf numFmtId="14" fontId="3" fillId="0" borderId="0"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Protection="1">
      <protection hidden="1"/>
    </xf>
    <xf numFmtId="0" fontId="3" fillId="0" borderId="0" xfId="0" applyFont="1" applyFill="1" applyBorder="1"/>
    <xf numFmtId="0" fontId="3" fillId="0" borderId="0" xfId="0" applyFont="1" applyProtection="1">
      <protection hidden="1"/>
    </xf>
    <xf numFmtId="0" fontId="3" fillId="0" borderId="9" xfId="0" applyFont="1" applyBorder="1" applyProtection="1">
      <protection hidden="1"/>
    </xf>
    <xf numFmtId="0" fontId="3" fillId="0" borderId="10" xfId="0" applyFont="1" applyBorder="1" applyProtection="1">
      <protection hidden="1"/>
    </xf>
    <xf numFmtId="0" fontId="22" fillId="2" borderId="0" xfId="0" applyFont="1" applyFill="1" applyBorder="1" applyAlignment="1" applyProtection="1">
      <alignment horizontal="center" vertical="center"/>
      <protection hidden="1"/>
    </xf>
    <xf numFmtId="0" fontId="3" fillId="0" borderId="0" xfId="0" applyFont="1" applyFill="1"/>
    <xf numFmtId="0" fontId="23" fillId="3" borderId="0" xfId="0"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44" fontId="24" fillId="0" borderId="0" xfId="3" applyFont="1" applyFill="1" applyBorder="1" applyAlignment="1" applyProtection="1">
      <alignment vertical="center"/>
      <protection hidden="1"/>
    </xf>
    <xf numFmtId="0" fontId="24" fillId="0" borderId="0" xfId="0" applyFont="1" applyFill="1" applyBorder="1" applyAlignment="1" applyProtection="1">
      <protection hidden="1"/>
    </xf>
    <xf numFmtId="0" fontId="3" fillId="0" borderId="0" xfId="0" applyFont="1" applyFill="1" applyProtection="1">
      <protection hidden="1"/>
    </xf>
    <xf numFmtId="44" fontId="24" fillId="0" borderId="0" xfId="3" applyFont="1" applyFill="1" applyBorder="1" applyAlignment="1" applyProtection="1">
      <protection hidden="1"/>
    </xf>
    <xf numFmtId="0" fontId="3" fillId="0" borderId="11" xfId="0" applyFont="1" applyBorder="1" applyAlignment="1" applyProtection="1">
      <alignment horizontal="center" vertical="center"/>
      <protection hidden="1"/>
    </xf>
    <xf numFmtId="0" fontId="22" fillId="2" borderId="0" xfId="0" applyFont="1" applyFill="1" applyBorder="1" applyAlignment="1" applyProtection="1">
      <alignment horizontal="center" vertical="center" wrapText="1"/>
      <protection hidden="1"/>
    </xf>
    <xf numFmtId="0" fontId="22" fillId="4" borderId="12" xfId="0" applyFont="1" applyFill="1" applyBorder="1" applyAlignment="1" applyProtection="1">
      <alignment horizontal="center" vertical="center" wrapText="1"/>
      <protection hidden="1"/>
    </xf>
    <xf numFmtId="0" fontId="22" fillId="2" borderId="13" xfId="0" applyFont="1" applyFill="1" applyBorder="1" applyAlignment="1" applyProtection="1">
      <alignment horizontal="center" vertical="center" wrapText="1"/>
      <protection hidden="1"/>
    </xf>
    <xf numFmtId="0" fontId="21" fillId="0" borderId="0" xfId="0" applyFont="1" applyFill="1" applyBorder="1" applyAlignment="1">
      <alignment vertical="center"/>
    </xf>
    <xf numFmtId="0" fontId="23" fillId="5" borderId="6" xfId="0" applyFont="1" applyFill="1" applyBorder="1" applyAlignment="1" applyProtection="1">
      <protection hidden="1"/>
    </xf>
    <xf numFmtId="0" fontId="23" fillId="5" borderId="0" xfId="0" applyFont="1" applyFill="1" applyBorder="1" applyAlignment="1" applyProtection="1">
      <protection hidden="1"/>
    </xf>
    <xf numFmtId="1" fontId="23" fillId="5" borderId="0" xfId="0" applyNumberFormat="1" applyFont="1" applyFill="1" applyBorder="1" applyAlignment="1" applyProtection="1">
      <protection hidden="1"/>
    </xf>
    <xf numFmtId="0" fontId="23" fillId="0" borderId="0" xfId="0" applyFont="1" applyFill="1" applyBorder="1" applyAlignment="1" applyProtection="1">
      <protection hidden="1"/>
    </xf>
    <xf numFmtId="0" fontId="25" fillId="0" borderId="12" xfId="0" applyFont="1" applyBorder="1" applyAlignment="1" applyProtection="1">
      <alignment horizontal="center" vertical="center" wrapText="1"/>
      <protection hidden="1"/>
    </xf>
    <xf numFmtId="0" fontId="3" fillId="5" borderId="13" xfId="0" applyFont="1" applyFill="1" applyBorder="1" applyAlignment="1" applyProtection="1">
      <alignment horizontal="center" vertical="center" wrapText="1"/>
      <protection hidden="1"/>
    </xf>
    <xf numFmtId="0" fontId="3" fillId="0" borderId="0" xfId="0" applyFont="1" applyBorder="1"/>
    <xf numFmtId="44" fontId="23" fillId="0" borderId="0" xfId="3" applyFont="1" applyFill="1" applyBorder="1" applyAlignment="1" applyProtection="1">
      <protection hidden="1"/>
    </xf>
    <xf numFmtId="44" fontId="3" fillId="0" borderId="12" xfId="0" applyNumberFormat="1" applyFont="1" applyBorder="1" applyProtection="1">
      <protection hidden="1"/>
    </xf>
    <xf numFmtId="0" fontId="3" fillId="0" borderId="0" xfId="0" applyFont="1" applyBorder="1" applyProtection="1">
      <protection hidden="1"/>
    </xf>
    <xf numFmtId="0" fontId="23" fillId="0" borderId="14" xfId="0" applyFont="1" applyFill="1" applyBorder="1" applyAlignment="1" applyProtection="1">
      <protection hidden="1"/>
    </xf>
    <xf numFmtId="0" fontId="24" fillId="6" borderId="6" xfId="0" applyFont="1" applyFill="1" applyBorder="1" applyAlignment="1" applyProtection="1">
      <protection hidden="1"/>
    </xf>
    <xf numFmtId="0" fontId="24" fillId="6" borderId="0" xfId="0" applyFont="1" applyFill="1" applyBorder="1" applyAlignment="1" applyProtection="1">
      <protection hidden="1"/>
    </xf>
    <xf numFmtId="44" fontId="24" fillId="6" borderId="0" xfId="3" applyFont="1" applyFill="1" applyBorder="1" applyAlignment="1" applyProtection="1">
      <protection hidden="1"/>
    </xf>
    <xf numFmtId="0" fontId="3" fillId="0" borderId="12" xfId="0" applyFont="1" applyBorder="1" applyProtection="1">
      <protection hidden="1"/>
    </xf>
    <xf numFmtId="44" fontId="23" fillId="0" borderId="13" xfId="0" applyNumberFormat="1" applyFont="1" applyFill="1" applyBorder="1" applyAlignment="1" applyProtection="1">
      <protection hidden="1"/>
    </xf>
    <xf numFmtId="0" fontId="23" fillId="6" borderId="6" xfId="0" applyFont="1" applyFill="1" applyBorder="1" applyAlignment="1" applyProtection="1">
      <protection hidden="1"/>
    </xf>
    <xf numFmtId="0" fontId="23" fillId="6" borderId="0" xfId="0" applyFont="1" applyFill="1" applyBorder="1" applyAlignment="1" applyProtection="1">
      <protection hidden="1"/>
    </xf>
    <xf numFmtId="44" fontId="3" fillId="6" borderId="0" xfId="3" applyFont="1" applyFill="1" applyBorder="1" applyAlignment="1" applyProtection="1">
      <protection hidden="1"/>
    </xf>
    <xf numFmtId="44" fontId="23" fillId="6" borderId="0" xfId="3" applyFont="1" applyFill="1" applyBorder="1" applyAlignment="1" applyProtection="1">
      <protection hidden="1"/>
    </xf>
    <xf numFmtId="44" fontId="21" fillId="0" borderId="15" xfId="0" applyNumberFormat="1" applyFont="1" applyBorder="1" applyProtection="1">
      <protection hidden="1"/>
    </xf>
    <xf numFmtId="44" fontId="23" fillId="0" borderId="16" xfId="0" applyNumberFormat="1" applyFont="1" applyFill="1" applyBorder="1" applyAlignment="1" applyProtection="1">
      <protection hidden="1"/>
    </xf>
    <xf numFmtId="0" fontId="3" fillId="0" borderId="17" xfId="0" applyFont="1" applyBorder="1" applyProtection="1">
      <protection hidden="1"/>
    </xf>
    <xf numFmtId="0" fontId="3" fillId="0" borderId="13" xfId="0" applyFont="1" applyBorder="1" applyProtection="1">
      <protection hidden="1"/>
    </xf>
    <xf numFmtId="0" fontId="3" fillId="0" borderId="13" xfId="0" applyFont="1" applyBorder="1"/>
    <xf numFmtId="0" fontId="22"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23" fillId="5" borderId="6" xfId="0" applyFont="1" applyFill="1" applyBorder="1" applyAlignment="1"/>
    <xf numFmtId="0" fontId="23" fillId="5" borderId="0" xfId="0" applyFont="1" applyFill="1" applyBorder="1" applyAlignment="1"/>
    <xf numFmtId="1" fontId="23" fillId="5" borderId="0" xfId="0" applyNumberFormat="1" applyFont="1" applyFill="1" applyBorder="1" applyAlignment="1"/>
    <xf numFmtId="0" fontId="3" fillId="3" borderId="13" xfId="0" applyFont="1" applyFill="1" applyBorder="1" applyAlignment="1" applyProtection="1">
      <alignment horizontal="center" vertical="center" wrapText="1"/>
      <protection hidden="1"/>
    </xf>
    <xf numFmtId="0" fontId="23" fillId="6" borderId="18" xfId="0" applyFont="1" applyFill="1" applyBorder="1" applyAlignment="1" applyProtection="1">
      <protection hidden="1"/>
    </xf>
    <xf numFmtId="0" fontId="23" fillId="6" borderId="9" xfId="0" applyFont="1" applyFill="1" applyBorder="1" applyAlignment="1" applyProtection="1">
      <protection hidden="1"/>
    </xf>
    <xf numFmtId="44" fontId="23" fillId="6" borderId="9" xfId="3" applyFont="1" applyFill="1" applyBorder="1" applyAlignment="1" applyProtection="1">
      <protection hidden="1"/>
    </xf>
    <xf numFmtId="44" fontId="21" fillId="0" borderId="19" xfId="0" applyNumberFormat="1" applyFont="1" applyBorder="1" applyProtection="1">
      <protection hidden="1"/>
    </xf>
    <xf numFmtId="0" fontId="21" fillId="0" borderId="20" xfId="0" applyFont="1" applyBorder="1" applyAlignment="1" applyProtection="1">
      <alignment horizontal="center" vertical="center" wrapText="1"/>
      <protection hidden="1"/>
    </xf>
    <xf numFmtId="44" fontId="21" fillId="0" borderId="21" xfId="0" applyNumberFormat="1" applyFont="1" applyBorder="1" applyAlignment="1" applyProtection="1">
      <alignment wrapText="1"/>
      <protection hidden="1"/>
    </xf>
    <xf numFmtId="0" fontId="22" fillId="2" borderId="6" xfId="0" applyFont="1" applyFill="1" applyBorder="1" applyAlignment="1" applyProtection="1">
      <alignment horizontal="center" vertical="center"/>
      <protection hidden="1"/>
    </xf>
    <xf numFmtId="0" fontId="23" fillId="3" borderId="0" xfId="0" applyFont="1" applyFill="1" applyBorder="1" applyAlignment="1" applyProtection="1">
      <protection hidden="1"/>
    </xf>
    <xf numFmtId="0" fontId="3" fillId="0" borderId="13" xfId="0" applyFont="1" applyFill="1" applyBorder="1" applyAlignment="1" applyProtection="1">
      <alignment horizontal="center"/>
      <protection hidden="1"/>
    </xf>
    <xf numFmtId="0" fontId="24" fillId="6" borderId="18" xfId="0" applyFont="1" applyFill="1" applyBorder="1" applyAlignment="1" applyProtection="1">
      <protection hidden="1"/>
    </xf>
    <xf numFmtId="0" fontId="24" fillId="6" borderId="9" xfId="0" applyFont="1" applyFill="1" applyBorder="1" applyAlignment="1" applyProtection="1">
      <protection hidden="1"/>
    </xf>
    <xf numFmtId="44" fontId="24" fillId="6" borderId="9" xfId="3" applyFont="1" applyFill="1" applyBorder="1" applyAlignment="1" applyProtection="1">
      <protection hidden="1"/>
    </xf>
    <xf numFmtId="44" fontId="24" fillId="6" borderId="17" xfId="3" applyFont="1" applyFill="1" applyBorder="1" applyAlignment="1" applyProtection="1">
      <protection hidden="1"/>
    </xf>
    <xf numFmtId="44" fontId="3" fillId="0" borderId="22" xfId="0" applyNumberFormat="1" applyFont="1" applyBorder="1" applyProtection="1">
      <protection hidden="1"/>
    </xf>
    <xf numFmtId="44" fontId="3" fillId="0" borderId="0" xfId="3" applyFont="1" applyProtection="1">
      <protection hidden="1"/>
    </xf>
    <xf numFmtId="0" fontId="23" fillId="3" borderId="6" xfId="0" applyFont="1" applyFill="1" applyBorder="1" applyAlignment="1" applyProtection="1">
      <alignment vertical="center"/>
      <protection hidden="1"/>
    </xf>
    <xf numFmtId="0" fontId="23" fillId="3" borderId="0" xfId="0" applyFont="1" applyFill="1" applyBorder="1" applyAlignment="1" applyProtection="1">
      <alignment vertical="center"/>
      <protection hidden="1"/>
    </xf>
    <xf numFmtId="0" fontId="23" fillId="3" borderId="0" xfId="0" applyFont="1" applyFill="1" applyBorder="1" applyAlignment="1" applyProtection="1">
      <alignment horizontal="center" vertical="center" wrapText="1"/>
      <protection hidden="1"/>
    </xf>
    <xf numFmtId="0" fontId="23" fillId="3" borderId="12" xfId="0" applyFont="1" applyFill="1" applyBorder="1" applyAlignment="1" applyProtection="1">
      <alignment horizontal="center" vertical="center" wrapText="1"/>
      <protection hidden="1"/>
    </xf>
    <xf numFmtId="44" fontId="23" fillId="0" borderId="12" xfId="1" applyFont="1" applyFill="1" applyBorder="1" applyAlignment="1"/>
    <xf numFmtId="0" fontId="23" fillId="3" borderId="6" xfId="0" applyFont="1" applyFill="1" applyBorder="1" applyAlignment="1" applyProtection="1">
      <protection hidden="1"/>
    </xf>
    <xf numFmtId="0" fontId="23" fillId="3" borderId="12" xfId="0" applyFont="1" applyFill="1" applyBorder="1" applyAlignment="1" applyProtection="1">
      <alignment horizontal="center" vertical="center"/>
      <protection hidden="1"/>
    </xf>
    <xf numFmtId="44" fontId="23" fillId="6" borderId="13" xfId="0" applyNumberFormat="1" applyFont="1" applyFill="1" applyBorder="1" applyAlignment="1" applyProtection="1">
      <protection hidden="1"/>
    </xf>
    <xf numFmtId="0" fontId="24" fillId="6" borderId="6" xfId="0" applyNumberFormat="1" applyFont="1" applyFill="1" applyBorder="1" applyAlignment="1" applyProtection="1">
      <alignment vertical="center"/>
      <protection hidden="1"/>
    </xf>
    <xf numFmtId="0" fontId="24" fillId="6" borderId="0" xfId="0" applyNumberFormat="1" applyFont="1" applyFill="1" applyBorder="1" applyAlignment="1" applyProtection="1">
      <alignment vertical="center"/>
      <protection hidden="1"/>
    </xf>
    <xf numFmtId="0" fontId="24" fillId="6" borderId="0" xfId="0" applyFont="1" applyFill="1" applyBorder="1" applyAlignment="1" applyProtection="1">
      <alignment horizontal="center" vertical="center"/>
      <protection hidden="1"/>
    </xf>
    <xf numFmtId="44" fontId="24" fillId="6" borderId="0" xfId="3" applyFont="1" applyFill="1" applyBorder="1" applyAlignment="1" applyProtection="1">
      <alignment horizontal="center" vertical="center"/>
      <protection hidden="1"/>
    </xf>
    <xf numFmtId="44" fontId="24" fillId="6" borderId="12" xfId="3" applyFont="1" applyFill="1" applyBorder="1" applyAlignment="1" applyProtection="1">
      <alignment horizontal="center" vertical="center"/>
      <protection hidden="1"/>
    </xf>
    <xf numFmtId="44" fontId="24" fillId="6" borderId="0" xfId="0" applyNumberFormat="1" applyFont="1" applyFill="1" applyBorder="1" applyAlignment="1" applyProtection="1">
      <alignment horizontal="center" vertical="center"/>
      <protection hidden="1"/>
    </xf>
    <xf numFmtId="44" fontId="24" fillId="6" borderId="0" xfId="1" applyFont="1" applyFill="1" applyBorder="1" applyAlignment="1" applyProtection="1">
      <alignment horizontal="center" vertical="center"/>
      <protection hidden="1"/>
    </xf>
    <xf numFmtId="0" fontId="24" fillId="6" borderId="0" xfId="3" applyNumberFormat="1" applyFont="1" applyFill="1" applyBorder="1" applyAlignment="1"/>
    <xf numFmtId="44" fontId="24" fillId="6" borderId="0" xfId="3" applyFont="1" applyFill="1" applyBorder="1" applyAlignment="1"/>
    <xf numFmtId="44" fontId="3" fillId="0" borderId="0" xfId="3" applyFont="1" applyBorder="1"/>
    <xf numFmtId="0" fontId="24" fillId="6" borderId="18" xfId="0" applyNumberFormat="1" applyFont="1" applyFill="1" applyBorder="1" applyAlignment="1" applyProtection="1">
      <protection hidden="1"/>
    </xf>
    <xf numFmtId="0" fontId="24" fillId="6" borderId="9" xfId="0" applyNumberFormat="1" applyFont="1" applyFill="1" applyBorder="1" applyAlignment="1" applyProtection="1">
      <protection hidden="1"/>
    </xf>
    <xf numFmtId="0" fontId="24" fillId="6" borderId="0" xfId="0" applyNumberFormat="1" applyFont="1" applyFill="1" applyBorder="1" applyAlignment="1" applyProtection="1">
      <protection hidden="1"/>
    </xf>
    <xf numFmtId="0" fontId="21" fillId="0" borderId="0" xfId="0" applyFont="1" applyAlignment="1" applyProtection="1">
      <alignment horizontal="center" vertical="center" wrapText="1"/>
      <protection hidden="1"/>
    </xf>
    <xf numFmtId="44" fontId="23" fillId="0" borderId="0" xfId="0" applyNumberFormat="1" applyFont="1" applyFill="1" applyBorder="1" applyAlignment="1" applyProtection="1">
      <protection hidden="1"/>
    </xf>
    <xf numFmtId="44" fontId="3" fillId="0" borderId="17" xfId="0" applyNumberFormat="1" applyFont="1" applyBorder="1" applyProtection="1">
      <protection hidden="1"/>
    </xf>
    <xf numFmtId="0" fontId="3" fillId="0" borderId="11" xfId="0" applyFont="1" applyBorder="1" applyAlignment="1" applyProtection="1">
      <alignment horizontal="center" vertical="center" wrapText="1"/>
      <protection hidden="1"/>
    </xf>
    <xf numFmtId="0" fontId="24" fillId="0" borderId="9" xfId="0" applyFont="1" applyFill="1" applyBorder="1" applyAlignment="1" applyProtection="1">
      <protection hidden="1"/>
    </xf>
    <xf numFmtId="44" fontId="24" fillId="0" borderId="9" xfId="3" applyFont="1" applyFill="1" applyBorder="1" applyAlignment="1" applyProtection="1">
      <protection hidden="1"/>
    </xf>
    <xf numFmtId="0" fontId="5" fillId="0" borderId="0" xfId="0" applyFont="1" applyAlignment="1" applyProtection="1">
      <alignment horizontal="center" vertical="center" wrapText="1"/>
      <protection hidden="1"/>
    </xf>
    <xf numFmtId="0" fontId="5" fillId="0" borderId="0" xfId="0" applyFont="1" applyAlignment="1">
      <alignment horizontal="center" vertical="center" wrapText="1"/>
    </xf>
    <xf numFmtId="0" fontId="17" fillId="0" borderId="0" xfId="0" applyFont="1" applyAlignment="1" applyProtection="1">
      <alignment horizontal="center" vertical="center" wrapText="1"/>
      <protection hidden="1"/>
    </xf>
    <xf numFmtId="0" fontId="17" fillId="0" borderId="0" xfId="0" applyFont="1" applyAlignment="1">
      <alignment horizontal="center" vertical="center" wrapText="1"/>
    </xf>
    <xf numFmtId="0" fontId="18" fillId="0" borderId="0" xfId="0" applyFont="1" applyAlignment="1" applyProtection="1">
      <alignment wrapText="1"/>
      <protection hidden="1"/>
    </xf>
    <xf numFmtId="0" fontId="17" fillId="0" borderId="0" xfId="0" applyFont="1" applyAlignment="1" applyProtection="1">
      <alignment wrapText="1"/>
      <protection hidden="1"/>
    </xf>
    <xf numFmtId="0" fontId="26" fillId="0" borderId="0" xfId="0" applyFont="1"/>
    <xf numFmtId="0" fontId="27" fillId="0" borderId="0" xfId="0" applyFont="1"/>
    <xf numFmtId="0" fontId="19" fillId="0" borderId="10" xfId="0" applyFont="1" applyFill="1" applyBorder="1" applyAlignment="1" applyProtection="1">
      <alignment vertical="center"/>
      <protection hidden="1"/>
    </xf>
    <xf numFmtId="0" fontId="21" fillId="0" borderId="10" xfId="0" applyFont="1" applyFill="1" applyBorder="1" applyProtection="1">
      <protection hidden="1"/>
    </xf>
    <xf numFmtId="0" fontId="21" fillId="0" borderId="25" xfId="0" applyFont="1" applyBorder="1"/>
    <xf numFmtId="0" fontId="3" fillId="0" borderId="26" xfId="0" applyFont="1" applyBorder="1" applyProtection="1">
      <protection hidden="1"/>
    </xf>
    <xf numFmtId="0" fontId="21" fillId="0" borderId="27" xfId="0" applyFont="1" applyFill="1" applyBorder="1" applyAlignment="1">
      <alignment vertical="center"/>
    </xf>
    <xf numFmtId="0" fontId="28" fillId="0" borderId="27" xfId="0" applyFont="1" applyBorder="1" applyAlignment="1">
      <alignment horizontal="center"/>
    </xf>
    <xf numFmtId="0" fontId="21" fillId="0" borderId="28" xfId="0" applyFont="1" applyFill="1" applyBorder="1" applyAlignment="1">
      <alignment horizontal="left" vertical="center"/>
    </xf>
    <xf numFmtId="0" fontId="21" fillId="0" borderId="27" xfId="0" applyFont="1" applyBorder="1"/>
    <xf numFmtId="0" fontId="0" fillId="0" borderId="0" xfId="0" applyAlignment="1">
      <alignment horizontal="left" wrapText="1"/>
    </xf>
    <xf numFmtId="0" fontId="33" fillId="0" borderId="0" xfId="0" applyFont="1" applyAlignment="1">
      <alignment horizontal="left" wrapText="1"/>
    </xf>
    <xf numFmtId="0" fontId="34" fillId="0" borderId="29" xfId="0" applyFont="1" applyFill="1" applyBorder="1" applyAlignment="1">
      <alignment vertical="top" wrapText="1"/>
    </xf>
    <xf numFmtId="4" fontId="3" fillId="0" borderId="0" xfId="0" applyNumberFormat="1" applyFont="1" applyBorder="1"/>
    <xf numFmtId="0" fontId="37" fillId="0" borderId="6" xfId="0" applyFont="1" applyBorder="1" applyAlignment="1" applyProtection="1">
      <alignment horizontal="left" vertical="center" wrapText="1"/>
      <protection hidden="1"/>
    </xf>
    <xf numFmtId="0" fontId="4" fillId="0" borderId="0" xfId="0" applyFont="1" applyBorder="1" applyProtection="1">
      <protection hidden="1"/>
    </xf>
    <xf numFmtId="0" fontId="4" fillId="0" borderId="0"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0" xfId="0" applyFont="1" applyBorder="1" applyAlignment="1" applyProtection="1">
      <alignment horizontal="left" vertical="center" wrapText="1"/>
      <protection hidden="1"/>
    </xf>
    <xf numFmtId="0" fontId="4" fillId="0" borderId="0" xfId="0" applyFont="1" applyBorder="1" applyAlignment="1" applyProtection="1">
      <alignment vertical="center" wrapText="1"/>
      <protection hidden="1"/>
    </xf>
    <xf numFmtId="0" fontId="38" fillId="0" borderId="0" xfId="0" applyFont="1" applyBorder="1" applyAlignment="1" applyProtection="1">
      <alignment vertical="center"/>
      <protection hidden="1"/>
    </xf>
    <xf numFmtId="0" fontId="37" fillId="0" borderId="6" xfId="0" applyFont="1" applyBorder="1" applyAlignment="1" applyProtection="1">
      <alignment vertical="center" wrapText="1"/>
      <protection hidden="1"/>
    </xf>
    <xf numFmtId="0" fontId="4" fillId="0" borderId="12" xfId="0" applyFont="1" applyBorder="1" applyAlignment="1" applyProtection="1">
      <alignment horizontal="center" vertical="center"/>
      <protection hidden="1"/>
    </xf>
    <xf numFmtId="0" fontId="4" fillId="0" borderId="6" xfId="0" applyFont="1" applyBorder="1" applyProtection="1">
      <protection hidden="1"/>
    </xf>
    <xf numFmtId="0" fontId="4" fillId="0" borderId="12" xfId="0" applyFont="1" applyBorder="1" applyProtection="1">
      <protection hidden="1"/>
    </xf>
    <xf numFmtId="0" fontId="4" fillId="0" borderId="0" xfId="0" applyFont="1" applyBorder="1" applyAlignment="1" applyProtection="1">
      <alignment horizontal="right"/>
      <protection hidden="1"/>
    </xf>
    <xf numFmtId="0" fontId="4" fillId="0" borderId="0" xfId="0" applyFont="1" applyBorder="1" applyAlignment="1" applyProtection="1">
      <protection hidden="1"/>
    </xf>
    <xf numFmtId="0" fontId="4" fillId="0" borderId="18" xfId="0" applyFont="1" applyBorder="1" applyProtection="1">
      <protection hidden="1"/>
    </xf>
    <xf numFmtId="0" fontId="4" fillId="0" borderId="9" xfId="0" applyFont="1" applyBorder="1" applyProtection="1">
      <protection hidden="1"/>
    </xf>
    <xf numFmtId="0" fontId="4" fillId="0" borderId="30" xfId="0" applyFont="1" applyBorder="1" applyAlignment="1" applyProtection="1">
      <alignment horizontal="center" vertical="center" wrapText="1"/>
      <protection hidden="1"/>
    </xf>
    <xf numFmtId="0" fontId="7" fillId="4" borderId="1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4" fillId="0" borderId="6" xfId="0" applyNumberFormat="1" applyFont="1" applyBorder="1" applyProtection="1">
      <protection hidden="1"/>
    </xf>
    <xf numFmtId="44" fontId="4" fillId="0" borderId="12" xfId="0" applyNumberFormat="1" applyFont="1" applyBorder="1" applyProtection="1">
      <protection hidden="1"/>
    </xf>
    <xf numFmtId="0" fontId="30" fillId="0" borderId="5" xfId="0" applyFont="1" applyFill="1" applyBorder="1" applyAlignment="1" applyProtection="1">
      <alignment vertical="center"/>
      <protection hidden="1"/>
    </xf>
    <xf numFmtId="0" fontId="30" fillId="0" borderId="6" xfId="0" applyFont="1" applyFill="1" applyBorder="1" applyAlignment="1" applyProtection="1">
      <alignment vertical="center"/>
      <protection hidden="1"/>
    </xf>
    <xf numFmtId="0" fontId="30" fillId="0" borderId="7" xfId="0" applyFont="1" applyFill="1" applyBorder="1" applyAlignment="1" applyProtection="1">
      <alignment vertical="center"/>
      <protection hidden="1"/>
    </xf>
    <xf numFmtId="0" fontId="6" fillId="0" borderId="8" xfId="0" applyFont="1" applyBorder="1" applyProtection="1">
      <protection hidden="1"/>
    </xf>
    <xf numFmtId="0" fontId="4" fillId="0" borderId="31" xfId="0" applyFont="1" applyFill="1" applyBorder="1" applyAlignment="1" applyProtection="1">
      <alignment horizontal="left" vertical="center"/>
      <protection hidden="1"/>
    </xf>
    <xf numFmtId="0" fontId="6" fillId="0" borderId="31" xfId="0" applyFont="1" applyFill="1" applyBorder="1" applyAlignment="1" applyProtection="1">
      <alignment vertical="center"/>
      <protection hidden="1"/>
    </xf>
    <xf numFmtId="0" fontId="6" fillId="0" borderId="31" xfId="0" applyFont="1" applyFill="1" applyBorder="1" applyAlignment="1" applyProtection="1">
      <alignment horizontal="left" vertical="center"/>
      <protection hidden="1"/>
    </xf>
    <xf numFmtId="0" fontId="6" fillId="0" borderId="0" xfId="0" applyFont="1" applyFill="1" applyBorder="1" applyProtection="1">
      <protection hidden="1"/>
    </xf>
    <xf numFmtId="0" fontId="7" fillId="2" borderId="0" xfId="0" applyFont="1" applyFill="1" applyBorder="1" applyAlignment="1" applyProtection="1">
      <alignment horizontal="center" vertical="center" wrapText="1"/>
      <protection hidden="1"/>
    </xf>
    <xf numFmtId="0" fontId="35" fillId="0" borderId="0" xfId="0" applyFont="1" applyAlignment="1">
      <alignment vertical="center" wrapText="1"/>
    </xf>
    <xf numFmtId="0" fontId="22" fillId="2" borderId="10" xfId="0" applyFont="1" applyFill="1" applyBorder="1" applyAlignment="1" applyProtection="1">
      <alignment horizontal="center" vertical="center" wrapText="1"/>
      <protection hidden="1"/>
    </xf>
    <xf numFmtId="0" fontId="3" fillId="0" borderId="0" xfId="0" applyFont="1" applyFill="1" applyAlignment="1" applyProtection="1">
      <alignment horizontal="center"/>
      <protection hidden="1"/>
    </xf>
    <xf numFmtId="0" fontId="8" fillId="3" borderId="0" xfId="0" applyNumberFormat="1" applyFont="1" applyFill="1" applyBorder="1" applyAlignment="1" applyProtection="1">
      <alignment vertical="center"/>
      <protection hidden="1"/>
    </xf>
    <xf numFmtId="0" fontId="8" fillId="0" borderId="0" xfId="0" applyNumberFormat="1" applyFont="1" applyFill="1" applyBorder="1" applyAlignment="1" applyProtection="1">
      <alignment vertical="center"/>
      <protection hidden="1"/>
    </xf>
    <xf numFmtId="0" fontId="0" fillId="0" borderId="10" xfId="0" applyFill="1" applyBorder="1" applyAlignment="1"/>
    <xf numFmtId="0" fontId="0" fillId="0" borderId="0" xfId="0" applyAlignment="1">
      <alignment horizontal="center"/>
    </xf>
    <xf numFmtId="0" fontId="40" fillId="0" borderId="10" xfId="0" applyFont="1" applyFill="1" applyBorder="1" applyAlignment="1">
      <alignment horizontal="center"/>
    </xf>
    <xf numFmtId="0" fontId="40" fillId="0" borderId="9" xfId="0" applyFont="1" applyFill="1" applyBorder="1" applyAlignment="1">
      <alignment horizontal="left"/>
    </xf>
    <xf numFmtId="0" fontId="40" fillId="0" borderId="9" xfId="0" applyFont="1" applyFill="1" applyBorder="1" applyAlignment="1">
      <alignment horizontal="center"/>
    </xf>
    <xf numFmtId="0" fontId="40" fillId="0" borderId="0" xfId="0" applyFont="1" applyFill="1" applyBorder="1" applyAlignment="1">
      <alignment horizontal="left"/>
    </xf>
    <xf numFmtId="0" fontId="0" fillId="0" borderId="0" xfId="0" applyFill="1" applyBorder="1" applyAlignment="1">
      <alignment horizontal="center"/>
    </xf>
    <xf numFmtId="0" fontId="0" fillId="0" borderId="0" xfId="0" applyBorder="1" applyAlignment="1">
      <alignment horizontal="center"/>
    </xf>
    <xf numFmtId="0" fontId="7" fillId="2" borderId="0" xfId="0" applyFont="1" applyFill="1" applyBorder="1" applyAlignment="1" applyProtection="1">
      <alignment vertical="center" wrapText="1"/>
      <protection hidden="1"/>
    </xf>
    <xf numFmtId="44" fontId="8" fillId="0" borderId="0" xfId="3" applyFont="1" applyFill="1" applyBorder="1" applyAlignment="1" applyProtection="1">
      <alignment vertical="center"/>
      <protection hidden="1"/>
    </xf>
    <xf numFmtId="44" fontId="8" fillId="3" borderId="0" xfId="3" applyFont="1" applyFill="1" applyBorder="1" applyAlignment="1" applyProtection="1">
      <alignment vertical="center"/>
      <protection hidden="1"/>
    </xf>
    <xf numFmtId="0" fontId="8" fillId="0" borderId="0" xfId="0" applyNumberFormat="1" applyFont="1" applyFill="1" applyBorder="1" applyAlignment="1" applyProtection="1">
      <alignment horizontal="center" vertical="center"/>
      <protection hidden="1"/>
    </xf>
    <xf numFmtId="0" fontId="8" fillId="3" borderId="0" xfId="0" applyNumberFormat="1" applyFont="1" applyFill="1" applyBorder="1" applyAlignment="1" applyProtection="1">
      <alignment horizontal="center" vertical="center"/>
      <protection hidden="1"/>
    </xf>
    <xf numFmtId="0" fontId="23" fillId="3" borderId="0" xfId="0" applyFont="1" applyFill="1" applyBorder="1" applyAlignment="1" applyProtection="1">
      <alignment horizontal="center"/>
      <protection hidden="1"/>
    </xf>
    <xf numFmtId="0" fontId="21" fillId="0" borderId="27" xfId="0" applyFont="1" applyBorder="1" applyProtection="1">
      <protection hidden="1"/>
    </xf>
    <xf numFmtId="0" fontId="28" fillId="0" borderId="30" xfId="0" applyFont="1" applyBorder="1" applyProtection="1">
      <protection hidden="1"/>
    </xf>
    <xf numFmtId="0" fontId="44" fillId="0" borderId="15" xfId="0" applyFont="1" applyBorder="1" applyAlignment="1" applyProtection="1">
      <alignment horizontal="center"/>
      <protection hidden="1"/>
    </xf>
    <xf numFmtId="0" fontId="28" fillId="0" borderId="6" xfId="0" applyFont="1" applyBorder="1" applyProtection="1">
      <protection hidden="1"/>
    </xf>
    <xf numFmtId="0" fontId="44" fillId="0" borderId="12" xfId="0" applyFont="1" applyBorder="1" applyAlignment="1" applyProtection="1">
      <alignment horizontal="center"/>
      <protection hidden="1"/>
    </xf>
    <xf numFmtId="0" fontId="28" fillId="0" borderId="32" xfId="0" applyFont="1" applyFill="1" applyBorder="1" applyAlignment="1" applyProtection="1">
      <alignment horizontal="center"/>
      <protection hidden="1"/>
    </xf>
    <xf numFmtId="14" fontId="44" fillId="0" borderId="12" xfId="0" applyNumberFormat="1" applyFont="1" applyBorder="1" applyAlignment="1" applyProtection="1">
      <alignment horizontal="center"/>
      <protection hidden="1"/>
    </xf>
    <xf numFmtId="0" fontId="28" fillId="0" borderId="18" xfId="0" applyFont="1" applyBorder="1" applyProtection="1">
      <protection hidden="1"/>
    </xf>
    <xf numFmtId="14" fontId="44" fillId="0" borderId="17" xfId="0" applyNumberFormat="1" applyFont="1" applyBorder="1" applyAlignment="1" applyProtection="1">
      <alignment horizontal="center"/>
      <protection hidden="1"/>
    </xf>
    <xf numFmtId="0" fontId="37" fillId="0" borderId="6" xfId="0" applyFont="1" applyBorder="1" applyAlignment="1" applyProtection="1">
      <alignment horizontal="right" vertical="center" wrapText="1"/>
      <protection hidden="1"/>
    </xf>
    <xf numFmtId="0" fontId="37" fillId="0" borderId="6" xfId="0" applyFont="1" applyBorder="1" applyAlignment="1" applyProtection="1">
      <alignment horizontal="right" vertical="top" wrapText="1"/>
      <protection hidden="1"/>
    </xf>
    <xf numFmtId="0" fontId="41" fillId="0" borderId="0" xfId="0" applyFont="1" applyBorder="1" applyAlignment="1" applyProtection="1">
      <protection hidden="1"/>
    </xf>
    <xf numFmtId="49" fontId="8" fillId="0" borderId="0" xfId="3" applyNumberFormat="1" applyFont="1" applyFill="1" applyBorder="1" applyAlignment="1" applyProtection="1">
      <alignment horizontal="center" vertical="center"/>
      <protection hidden="1"/>
    </xf>
    <xf numFmtId="49" fontId="8" fillId="3" borderId="0" xfId="3" applyNumberFormat="1" applyFont="1" applyFill="1" applyBorder="1" applyAlignment="1" applyProtection="1">
      <alignment horizontal="center" vertical="center"/>
      <protection hidden="1"/>
    </xf>
    <xf numFmtId="0" fontId="23" fillId="0" borderId="33" xfId="0" applyFont="1" applyFill="1" applyBorder="1" applyAlignment="1" applyProtection="1">
      <protection hidden="1"/>
    </xf>
    <xf numFmtId="0" fontId="23" fillId="7" borderId="0" xfId="0" applyFont="1" applyFill="1" applyBorder="1" applyAlignment="1" applyProtection="1">
      <alignment horizontal="center"/>
      <protection locked="0" hidden="1"/>
    </xf>
    <xf numFmtId="0" fontId="23" fillId="0" borderId="9" xfId="0" applyFont="1" applyFill="1" applyBorder="1" applyAlignment="1" applyProtection="1">
      <protection hidden="1"/>
    </xf>
    <xf numFmtId="0" fontId="23" fillId="0" borderId="34" xfId="0" applyFont="1" applyFill="1" applyBorder="1" applyAlignment="1" applyProtection="1">
      <protection hidden="1"/>
    </xf>
    <xf numFmtId="0" fontId="23" fillId="7" borderId="9" xfId="0" applyFont="1" applyFill="1" applyBorder="1" applyAlignment="1" applyProtection="1">
      <alignment horizontal="center"/>
      <protection locked="0" hidden="1"/>
    </xf>
    <xf numFmtId="44" fontId="4" fillId="0" borderId="0" xfId="3" applyFont="1" applyFill="1" applyProtection="1">
      <protection hidden="1"/>
    </xf>
    <xf numFmtId="0" fontId="48" fillId="0" borderId="0" xfId="0" applyFont="1" applyFill="1" applyBorder="1" applyAlignment="1" applyProtection="1">
      <alignment vertical="center"/>
      <protection hidden="1"/>
    </xf>
    <xf numFmtId="0" fontId="3" fillId="0" borderId="0" xfId="0" applyFont="1" applyAlignment="1">
      <alignment horizontal="center" vertical="center"/>
    </xf>
    <xf numFmtId="0" fontId="2" fillId="0" borderId="0" xfId="0" applyFont="1" applyAlignment="1">
      <alignment horizontal="right"/>
    </xf>
    <xf numFmtId="14" fontId="2" fillId="0" borderId="0" xfId="0" applyNumberFormat="1" applyFont="1"/>
    <xf numFmtId="164" fontId="4" fillId="0" borderId="6" xfId="0" applyNumberFormat="1" applyFont="1" applyBorder="1" applyAlignment="1" applyProtection="1">
      <protection hidden="1"/>
    </xf>
    <xf numFmtId="164" fontId="4" fillId="0" borderId="12" xfId="0" applyNumberFormat="1" applyFont="1" applyBorder="1" applyAlignment="1" applyProtection="1">
      <protection hidden="1"/>
    </xf>
    <xf numFmtId="0" fontId="28" fillId="0" borderId="0" xfId="0" applyFont="1" applyBorder="1" applyProtection="1">
      <protection hidden="1"/>
    </xf>
    <xf numFmtId="44" fontId="28" fillId="0" borderId="35" xfId="3" applyFont="1" applyFill="1" applyBorder="1" applyAlignment="1" applyProtection="1">
      <protection hidden="1"/>
    </xf>
    <xf numFmtId="0" fontId="41" fillId="8" borderId="11" xfId="0" applyFont="1" applyFill="1" applyBorder="1" applyAlignment="1" applyProtection="1">
      <alignment wrapText="1"/>
      <protection hidden="1"/>
    </xf>
    <xf numFmtId="0" fontId="4" fillId="9" borderId="15" xfId="0" applyFont="1" applyFill="1" applyBorder="1" applyAlignment="1" applyProtection="1">
      <alignment wrapText="1"/>
      <protection hidden="1"/>
    </xf>
    <xf numFmtId="0" fontId="0" fillId="0" borderId="0" xfId="0" applyAlignment="1">
      <alignment wrapText="1"/>
    </xf>
    <xf numFmtId="0" fontId="41" fillId="8" borderId="13" xfId="0" applyFont="1" applyFill="1" applyBorder="1" applyAlignment="1" applyProtection="1">
      <alignment wrapText="1"/>
      <protection hidden="1"/>
    </xf>
    <xf numFmtId="0" fontId="4" fillId="9" borderId="12" xfId="0" applyFont="1" applyFill="1" applyBorder="1" applyAlignment="1" applyProtection="1">
      <alignment wrapText="1"/>
      <protection hidden="1"/>
    </xf>
    <xf numFmtId="14" fontId="4" fillId="9" borderId="12" xfId="0" applyNumberFormat="1" applyFont="1" applyFill="1" applyBorder="1" applyAlignment="1" applyProtection="1">
      <alignment wrapText="1"/>
      <protection hidden="1"/>
    </xf>
    <xf numFmtId="0" fontId="41" fillId="8" borderId="21" xfId="0" applyFont="1" applyFill="1" applyBorder="1" applyAlignment="1" applyProtection="1">
      <alignment wrapText="1"/>
      <protection hidden="1"/>
    </xf>
    <xf numFmtId="14" fontId="4" fillId="9" borderId="17" xfId="0" applyNumberFormat="1" applyFont="1" applyFill="1" applyBorder="1" applyAlignment="1" applyProtection="1">
      <alignment wrapText="1"/>
      <protection hidden="1"/>
    </xf>
    <xf numFmtId="0" fontId="41" fillId="0" borderId="0" xfId="0" applyFont="1" applyBorder="1" applyAlignment="1" applyProtection="1">
      <alignment wrapText="1"/>
      <protection hidden="1"/>
    </xf>
    <xf numFmtId="1" fontId="55" fillId="0" borderId="0" xfId="0" applyNumberFormat="1" applyFont="1" applyBorder="1" applyAlignment="1" applyProtection="1">
      <alignment horizontal="center" wrapText="1"/>
      <protection hidden="1"/>
    </xf>
    <xf numFmtId="0" fontId="3" fillId="0" borderId="36" xfId="0" applyFont="1" applyFill="1" applyBorder="1" applyProtection="1">
      <protection hidden="1"/>
    </xf>
    <xf numFmtId="0" fontId="3" fillId="0" borderId="37" xfId="0" applyFont="1" applyFill="1" applyBorder="1" applyProtection="1">
      <protection hidden="1"/>
    </xf>
    <xf numFmtId="0" fontId="3" fillId="0" borderId="38" xfId="0" applyFont="1" applyFill="1" applyBorder="1" applyProtection="1">
      <protection hidden="1"/>
    </xf>
    <xf numFmtId="1" fontId="3" fillId="0" borderId="0" xfId="0" applyNumberFormat="1" applyFont="1" applyFill="1" applyBorder="1" applyAlignment="1" applyProtection="1">
      <protection hidden="1"/>
    </xf>
    <xf numFmtId="44" fontId="3" fillId="0" borderId="0" xfId="1" applyFont="1" applyFill="1" applyBorder="1" applyAlignment="1" applyProtection="1">
      <protection hidden="1"/>
    </xf>
    <xf numFmtId="0" fontId="3" fillId="0" borderId="0" xfId="0" applyFont="1" applyFill="1" applyBorder="1" applyAlignment="1" applyProtection="1">
      <protection hidden="1"/>
    </xf>
    <xf numFmtId="3" fontId="4" fillId="0" borderId="0" xfId="0" applyNumberFormat="1" applyFont="1" applyBorder="1" applyAlignment="1" applyProtection="1">
      <alignment vertical="center" wrapText="1"/>
      <protection hidden="1"/>
    </xf>
    <xf numFmtId="0" fontId="0" fillId="0" borderId="9" xfId="0" applyBorder="1"/>
    <xf numFmtId="0" fontId="0" fillId="0" borderId="0" xfId="0" applyAlignment="1">
      <alignment horizontal="right" vertical="top"/>
    </xf>
    <xf numFmtId="0" fontId="0" fillId="0" borderId="0" xfId="0" applyAlignment="1">
      <alignment horizontal="right"/>
    </xf>
    <xf numFmtId="0" fontId="28" fillId="0" borderId="0" xfId="0" applyFont="1" applyFill="1" applyBorder="1" applyProtection="1">
      <protection hidden="1"/>
    </xf>
    <xf numFmtId="0" fontId="3" fillId="0" borderId="0" xfId="0" applyNumberFormat="1" applyFont="1" applyFill="1" applyBorder="1" applyAlignment="1" applyProtection="1">
      <alignment horizontal="center" vertical="center"/>
      <protection hidden="1"/>
    </xf>
    <xf numFmtId="0" fontId="40" fillId="0" borderId="30" xfId="0" applyFont="1" applyFill="1" applyBorder="1" applyAlignment="1">
      <alignment horizontal="left" wrapText="1"/>
    </xf>
    <xf numFmtId="0" fontId="0" fillId="0" borderId="10" xfId="0" applyBorder="1" applyAlignment="1">
      <alignment horizontal="center" wrapText="1"/>
    </xf>
    <xf numFmtId="0" fontId="0" fillId="0" borderId="15" xfId="0" applyBorder="1" applyAlignment="1">
      <alignment horizontal="center" wrapText="1"/>
    </xf>
    <xf numFmtId="0" fontId="40" fillId="0" borderId="6" xfId="0" applyFont="1" applyFill="1" applyBorder="1" applyAlignment="1">
      <alignment horizontal="left" wrapText="1"/>
    </xf>
    <xf numFmtId="0" fontId="0" fillId="0" borderId="0" xfId="0" applyBorder="1" applyAlignment="1">
      <alignment horizontal="center" wrapText="1"/>
    </xf>
    <xf numFmtId="0" fontId="34" fillId="0" borderId="0" xfId="0" applyFont="1" applyBorder="1" applyAlignment="1">
      <alignment horizontal="center" wrapText="1"/>
    </xf>
    <xf numFmtId="0" fontId="34" fillId="0" borderId="12" xfId="0" applyFont="1" applyBorder="1" applyAlignment="1">
      <alignment horizontal="center" wrapText="1"/>
    </xf>
    <xf numFmtId="4" fontId="0" fillId="0" borderId="0" xfId="0" applyNumberFormat="1" applyBorder="1" applyAlignment="1">
      <alignment horizontal="center" wrapText="1"/>
    </xf>
    <xf numFmtId="4" fontId="0" fillId="0" borderId="12" xfId="0" applyNumberFormat="1" applyBorder="1" applyAlignment="1">
      <alignment horizontal="center" wrapText="1"/>
    </xf>
    <xf numFmtId="4" fontId="0" fillId="0" borderId="0" xfId="3" applyNumberFormat="1" applyFont="1" applyBorder="1" applyAlignment="1">
      <alignment horizontal="center" wrapText="1"/>
    </xf>
    <xf numFmtId="4" fontId="0" fillId="0" borderId="6" xfId="3" applyNumberFormat="1" applyFont="1" applyBorder="1" applyAlignment="1">
      <alignment horizontal="center" wrapText="1"/>
    </xf>
    <xf numFmtId="0" fontId="0" fillId="0" borderId="12" xfId="0" applyBorder="1"/>
    <xf numFmtId="0" fontId="0" fillId="0" borderId="18" xfId="0" applyBorder="1" applyAlignment="1">
      <alignment horizontal="center"/>
    </xf>
    <xf numFmtId="0" fontId="0" fillId="0" borderId="9" xfId="0" applyBorder="1" applyAlignment="1">
      <alignment horizontal="center"/>
    </xf>
    <xf numFmtId="0" fontId="0" fillId="0" borderId="17" xfId="0" applyBorder="1"/>
    <xf numFmtId="0" fontId="50" fillId="0" borderId="6" xfId="0" applyFont="1" applyFill="1" applyBorder="1" applyAlignment="1">
      <alignment horizontal="left" wrapText="1"/>
    </xf>
    <xf numFmtId="0" fontId="50" fillId="0" borderId="6" xfId="0" applyFont="1" applyBorder="1" applyAlignment="1">
      <alignment wrapText="1"/>
    </xf>
    <xf numFmtId="0" fontId="34" fillId="0" borderId="6" xfId="0" applyFont="1" applyBorder="1" applyAlignment="1">
      <alignment wrapText="1"/>
    </xf>
    <xf numFmtId="0" fontId="52" fillId="0" borderId="6" xfId="0" applyFont="1" applyBorder="1" applyAlignment="1">
      <alignment wrapText="1"/>
    </xf>
    <xf numFmtId="44" fontId="0" fillId="0" borderId="0" xfId="3" applyFont="1" applyBorder="1" applyAlignment="1">
      <alignment horizontal="center" vertical="center" wrapText="1"/>
    </xf>
    <xf numFmtId="44" fontId="0" fillId="0" borderId="12" xfId="3" applyFont="1" applyBorder="1" applyAlignment="1">
      <alignment horizontal="center" vertical="center" wrapText="1"/>
    </xf>
    <xf numFmtId="44" fontId="0" fillId="0" borderId="39" xfId="3" applyFont="1" applyBorder="1" applyAlignment="1">
      <alignment horizontal="center" vertical="center" wrapText="1"/>
    </xf>
    <xf numFmtId="44" fontId="0" fillId="7" borderId="27" xfId="3" applyFont="1" applyFill="1" applyBorder="1" applyAlignment="1" applyProtection="1">
      <alignment horizontal="center" vertical="center" wrapText="1"/>
      <protection locked="0"/>
    </xf>
    <xf numFmtId="44" fontId="0" fillId="7" borderId="40" xfId="3" applyFont="1" applyFill="1" applyBorder="1" applyAlignment="1" applyProtection="1">
      <alignment horizontal="center" vertical="center" wrapText="1"/>
      <protection locked="0"/>
    </xf>
    <xf numFmtId="44" fontId="0" fillId="7" borderId="41" xfId="3" applyFont="1" applyFill="1" applyBorder="1" applyAlignment="1" applyProtection="1">
      <alignment horizontal="center" vertical="center" wrapText="1"/>
      <protection locked="0"/>
    </xf>
    <xf numFmtId="44" fontId="0" fillId="0" borderId="0" xfId="1" applyFont="1" applyBorder="1"/>
    <xf numFmtId="44" fontId="0" fillId="0" borderId="0" xfId="3" applyFont="1" applyBorder="1"/>
    <xf numFmtId="44" fontId="0" fillId="0" borderId="12" xfId="3" applyFont="1" applyBorder="1"/>
    <xf numFmtId="0" fontId="50" fillId="0" borderId="6" xfId="0" applyFont="1" applyBorder="1"/>
    <xf numFmtId="0" fontId="0" fillId="0" borderId="0" xfId="0" applyBorder="1"/>
    <xf numFmtId="0" fontId="50" fillId="0" borderId="18" xfId="0" applyFont="1" applyBorder="1" applyAlignment="1">
      <alignment wrapText="1"/>
    </xf>
    <xf numFmtId="44" fontId="0" fillId="0" borderId="9" xfId="1" applyFont="1" applyBorder="1"/>
    <xf numFmtId="44" fontId="0" fillId="0" borderId="9" xfId="3" applyFont="1" applyBorder="1"/>
    <xf numFmtId="44" fontId="0" fillId="0" borderId="9" xfId="0" applyNumberFormat="1" applyBorder="1"/>
    <xf numFmtId="44" fontId="0" fillId="0" borderId="17" xfId="0" applyNumberFormat="1" applyBorder="1"/>
    <xf numFmtId="0" fontId="0" fillId="7" borderId="27" xfId="0" applyFill="1" applyBorder="1" applyAlignment="1">
      <alignment horizontal="center"/>
    </xf>
    <xf numFmtId="3" fontId="0" fillId="7" borderId="27" xfId="3" applyNumberFormat="1" applyFont="1" applyFill="1" applyBorder="1" applyAlignment="1" applyProtection="1">
      <alignment horizontal="right" vertical="center" wrapText="1"/>
      <protection locked="0"/>
    </xf>
    <xf numFmtId="3" fontId="0" fillId="7" borderId="40" xfId="3" applyNumberFormat="1" applyFont="1" applyFill="1" applyBorder="1" applyAlignment="1" applyProtection="1">
      <alignment horizontal="right" vertical="center" wrapText="1"/>
      <protection locked="0"/>
    </xf>
    <xf numFmtId="14" fontId="34" fillId="0" borderId="0" xfId="0" applyNumberFormat="1" applyFont="1" applyAlignment="1">
      <alignment horizontal="left"/>
    </xf>
    <xf numFmtId="44" fontId="3" fillId="7" borderId="31" xfId="1" applyFont="1" applyFill="1" applyBorder="1" applyAlignment="1" applyProtection="1">
      <protection locked="0"/>
    </xf>
    <xf numFmtId="1" fontId="3" fillId="7" borderId="27" xfId="0" applyNumberFormat="1" applyFont="1" applyFill="1" applyBorder="1" applyAlignment="1" applyProtection="1">
      <protection locked="0"/>
    </xf>
    <xf numFmtId="44" fontId="3" fillId="7" borderId="27" xfId="1" applyFont="1" applyFill="1" applyBorder="1" applyAlignment="1" applyProtection="1">
      <protection locked="0"/>
    </xf>
    <xf numFmtId="44" fontId="23" fillId="7" borderId="27" xfId="3" applyFont="1" applyFill="1" applyBorder="1" applyAlignment="1" applyProtection="1">
      <protection locked="0"/>
    </xf>
    <xf numFmtId="0" fontId="3" fillId="0" borderId="9" xfId="0" applyFont="1" applyBorder="1"/>
    <xf numFmtId="0" fontId="23" fillId="7" borderId="27" xfId="0" applyFont="1" applyFill="1" applyBorder="1" applyAlignment="1" applyProtection="1">
      <protection locked="0" hidden="1"/>
    </xf>
    <xf numFmtId="44" fontId="23" fillId="7" borderId="40" xfId="3" applyFont="1" applyFill="1" applyBorder="1" applyAlignment="1" applyProtection="1">
      <protection locked="0"/>
    </xf>
    <xf numFmtId="0" fontId="23" fillId="7" borderId="25" xfId="0" applyFont="1" applyFill="1" applyBorder="1" applyAlignment="1" applyProtection="1">
      <protection locked="0" hidden="1"/>
    </xf>
    <xf numFmtId="44" fontId="23" fillId="7" borderId="40" xfId="3" applyFont="1" applyFill="1" applyBorder="1" applyAlignment="1" applyProtection="1">
      <protection locked="0" hidden="1"/>
    </xf>
    <xf numFmtId="44" fontId="23" fillId="7" borderId="42" xfId="3" applyFont="1" applyFill="1" applyBorder="1" applyAlignment="1" applyProtection="1">
      <protection locked="0" hidden="1"/>
    </xf>
    <xf numFmtId="0" fontId="3" fillId="0" borderId="10" xfId="0" applyFont="1" applyBorder="1"/>
    <xf numFmtId="0" fontId="23" fillId="7" borderId="43" xfId="0" applyFont="1" applyFill="1" applyBorder="1" applyAlignment="1" applyProtection="1">
      <protection locked="0" hidden="1"/>
    </xf>
    <xf numFmtId="0" fontId="23" fillId="7" borderId="22" xfId="0" applyFont="1" applyFill="1" applyBorder="1" applyAlignment="1" applyProtection="1">
      <protection locked="0" hidden="1"/>
    </xf>
    <xf numFmtId="0" fontId="3" fillId="0" borderId="6" xfId="0" applyFont="1" applyBorder="1"/>
    <xf numFmtId="0" fontId="23" fillId="7" borderId="43" xfId="0" applyFont="1" applyFill="1" applyBorder="1" applyAlignment="1" applyProtection="1">
      <protection locked="0"/>
    </xf>
    <xf numFmtId="0" fontId="2" fillId="0" borderId="0" xfId="0" applyFont="1" applyAlignment="1" applyProtection="1">
      <alignment horizontal="center" vertical="center" wrapText="1"/>
      <protection hidden="1"/>
    </xf>
    <xf numFmtId="14" fontId="62" fillId="0" borderId="0" xfId="0" applyNumberFormat="1" applyFont="1" applyFill="1" applyBorder="1" applyAlignment="1" applyProtection="1">
      <alignment horizontal="center" vertical="center"/>
      <protection hidden="1"/>
    </xf>
    <xf numFmtId="14" fontId="0" fillId="0" borderId="0" xfId="0" applyNumberFormat="1" applyFill="1"/>
    <xf numFmtId="14" fontId="44" fillId="7" borderId="0" xfId="0" applyNumberFormat="1" applyFont="1" applyFill="1" applyBorder="1" applyAlignment="1" applyProtection="1">
      <alignment horizontal="center"/>
      <protection hidden="1"/>
    </xf>
    <xf numFmtId="0" fontId="44" fillId="7" borderId="12" xfId="0" applyFont="1" applyFill="1" applyBorder="1" applyAlignment="1" applyProtection="1">
      <alignment horizontal="center"/>
      <protection hidden="1"/>
    </xf>
    <xf numFmtId="44" fontId="39" fillId="0" borderId="0" xfId="1" applyFont="1" applyBorder="1" applyAlignment="1">
      <alignment horizontal="center" wrapText="1"/>
    </xf>
    <xf numFmtId="44" fontId="39" fillId="0" borderId="12" xfId="1" applyFont="1" applyBorder="1" applyAlignment="1">
      <alignment horizontal="center" wrapText="1"/>
    </xf>
    <xf numFmtId="0" fontId="0" fillId="0" borderId="12" xfId="0" applyBorder="1" applyAlignment="1">
      <alignment horizontal="center"/>
    </xf>
    <xf numFmtId="0" fontId="0" fillId="0" borderId="6" xfId="0" applyBorder="1"/>
    <xf numFmtId="44" fontId="0" fillId="0" borderId="0" xfId="3" applyFont="1" applyBorder="1" applyAlignment="1">
      <alignment horizontal="center"/>
    </xf>
    <xf numFmtId="44" fontId="0" fillId="0" borderId="12" xfId="3" applyFont="1" applyBorder="1" applyAlignment="1">
      <alignment horizontal="center"/>
    </xf>
    <xf numFmtId="44" fontId="32" fillId="0" borderId="9" xfId="3" applyFont="1" applyBorder="1" applyAlignment="1">
      <alignment horizontal="center"/>
    </xf>
    <xf numFmtId="44" fontId="32" fillId="0" borderId="17" xfId="3" applyFont="1" applyBorder="1" applyAlignment="1">
      <alignment horizontal="center"/>
    </xf>
    <xf numFmtId="0" fontId="32" fillId="0" borderId="18" xfId="0" applyFont="1" applyBorder="1" applyAlignment="1">
      <alignment horizontal="center" wrapText="1"/>
    </xf>
    <xf numFmtId="0" fontId="63" fillId="0" borderId="6" xfId="0" applyFont="1" applyBorder="1" applyAlignment="1">
      <alignment horizontal="center"/>
    </xf>
    <xf numFmtId="0" fontId="63" fillId="0" borderId="6" xfId="0" applyFont="1" applyBorder="1"/>
    <xf numFmtId="44" fontId="63" fillId="0" borderId="0" xfId="3" applyFont="1" applyBorder="1" applyAlignment="1">
      <alignment horizontal="center"/>
    </xf>
    <xf numFmtId="44" fontId="63" fillId="0" borderId="12" xfId="3" applyFont="1" applyBorder="1" applyAlignment="1">
      <alignment horizontal="center"/>
    </xf>
    <xf numFmtId="1" fontId="63" fillId="0" borderId="0" xfId="0" applyNumberFormat="1" applyFont="1" applyBorder="1" applyAlignment="1">
      <alignment horizontal="center"/>
    </xf>
    <xf numFmtId="1" fontId="63" fillId="0" borderId="12" xfId="0" applyNumberFormat="1" applyFont="1" applyBorder="1" applyAlignment="1">
      <alignment horizontal="center"/>
    </xf>
    <xf numFmtId="0" fontId="0" fillId="0" borderId="18" xfId="0" applyBorder="1"/>
    <xf numFmtId="1" fontId="64" fillId="0" borderId="0" xfId="0" applyNumberFormat="1" applyFont="1" applyFill="1" applyBorder="1" applyAlignment="1" applyProtection="1">
      <alignment horizontal="center"/>
      <protection hidden="1"/>
    </xf>
    <xf numFmtId="0" fontId="4" fillId="0" borderId="36" xfId="0" applyFont="1" applyFill="1" applyBorder="1" applyProtection="1">
      <protection hidden="1"/>
    </xf>
    <xf numFmtId="0" fontId="4" fillId="0" borderId="37" xfId="0" applyFont="1" applyFill="1" applyBorder="1" applyProtection="1">
      <protection hidden="1"/>
    </xf>
    <xf numFmtId="0" fontId="4" fillId="0" borderId="38" xfId="0" applyFont="1" applyFill="1" applyBorder="1" applyProtection="1">
      <protection hidden="1"/>
    </xf>
    <xf numFmtId="0" fontId="6" fillId="0" borderId="25" xfId="0" applyFont="1" applyFill="1" applyBorder="1" applyProtection="1">
      <protection hidden="1"/>
    </xf>
    <xf numFmtId="0" fontId="6" fillId="0" borderId="25" xfId="0" applyFont="1" applyBorder="1" applyProtection="1">
      <protection hidden="1"/>
    </xf>
    <xf numFmtId="0" fontId="30" fillId="0" borderId="18" xfId="0" applyFont="1" applyFill="1" applyBorder="1" applyAlignment="1" applyProtection="1">
      <alignment vertical="center"/>
      <protection hidden="1"/>
    </xf>
    <xf numFmtId="0" fontId="20" fillId="0" borderId="30" xfId="0" applyFont="1" applyFill="1" applyBorder="1" applyAlignment="1" applyProtection="1">
      <alignment horizontal="center" vertical="center"/>
      <protection hidden="1"/>
    </xf>
    <xf numFmtId="0" fontId="19" fillId="0" borderId="30" xfId="0" applyFont="1" applyFill="1" applyBorder="1" applyAlignment="1" applyProtection="1">
      <alignment vertical="center"/>
      <protection hidden="1"/>
    </xf>
    <xf numFmtId="0" fontId="19" fillId="0" borderId="6" xfId="0" applyFont="1" applyFill="1" applyBorder="1" applyAlignment="1" applyProtection="1">
      <alignment vertical="center" wrapText="1"/>
      <protection hidden="1"/>
    </xf>
    <xf numFmtId="0" fontId="19" fillId="0" borderId="18" xfId="0" applyFont="1" applyFill="1" applyBorder="1" applyAlignment="1" applyProtection="1">
      <alignment vertical="center"/>
      <protection hidden="1"/>
    </xf>
    <xf numFmtId="0" fontId="3" fillId="0" borderId="44" xfId="0" applyFont="1" applyFill="1" applyBorder="1" applyAlignment="1" applyProtection="1">
      <alignment vertical="center"/>
      <protection hidden="1"/>
    </xf>
    <xf numFmtId="0" fontId="3" fillId="0" borderId="45" xfId="0" applyFont="1" applyFill="1" applyBorder="1" applyAlignment="1" applyProtection="1">
      <alignment vertical="center"/>
      <protection hidden="1"/>
    </xf>
    <xf numFmtId="0" fontId="11" fillId="0" borderId="5" xfId="0" applyFont="1" applyFill="1" applyBorder="1" applyAlignment="1" applyProtection="1">
      <alignment horizontal="center" vertical="center" wrapText="1"/>
      <protection hidden="1"/>
    </xf>
    <xf numFmtId="0" fontId="44" fillId="0" borderId="46" xfId="0" applyFont="1" applyFill="1" applyBorder="1" applyAlignment="1" applyProtection="1">
      <alignment horizontal="left"/>
      <protection hidden="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right" vertical="top"/>
    </xf>
    <xf numFmtId="0" fontId="0" fillId="0" borderId="13" xfId="0" applyBorder="1"/>
    <xf numFmtId="0" fontId="0" fillId="0" borderId="21" xfId="0" applyBorder="1"/>
    <xf numFmtId="44" fontId="0" fillId="0" borderId="0" xfId="0" applyNumberFormat="1" applyBorder="1" applyAlignment="1"/>
    <xf numFmtId="44" fontId="0" fillId="0" borderId="0" xfId="0" applyNumberFormat="1" applyBorder="1"/>
    <xf numFmtId="0" fontId="0" fillId="0" borderId="0" xfId="0" applyBorder="1" applyAlignment="1"/>
    <xf numFmtId="44" fontId="0" fillId="0" borderId="17" xfId="3" applyFont="1" applyBorder="1"/>
    <xf numFmtId="0" fontId="0" fillId="0" borderId="47" xfId="0" applyBorder="1"/>
    <xf numFmtId="0" fontId="0" fillId="0" borderId="48" xfId="0" applyBorder="1"/>
    <xf numFmtId="0" fontId="0" fillId="0" borderId="49" xfId="0" applyBorder="1"/>
    <xf numFmtId="0" fontId="60" fillId="0" borderId="0" xfId="0" applyFont="1" applyBorder="1"/>
    <xf numFmtId="0" fontId="67" fillId="0" borderId="0" xfId="0" applyFont="1" applyFill="1" applyBorder="1" applyAlignment="1">
      <alignment horizontal="center" wrapText="1"/>
    </xf>
    <xf numFmtId="44" fontId="67" fillId="0" borderId="24" xfId="0" applyNumberFormat="1" applyFont="1" applyBorder="1" applyAlignment="1">
      <alignment vertical="center"/>
    </xf>
    <xf numFmtId="44" fontId="0" fillId="0" borderId="12" xfId="0" applyNumberFormat="1" applyBorder="1"/>
    <xf numFmtId="0" fontId="0" fillId="0" borderId="0" xfId="0" applyAlignment="1">
      <alignment vertical="center"/>
    </xf>
    <xf numFmtId="0" fontId="0" fillId="0" borderId="0" xfId="0" applyFill="1" applyBorder="1" applyAlignment="1" applyProtection="1">
      <alignment horizontal="left" wrapText="1"/>
      <protection hidden="1"/>
    </xf>
    <xf numFmtId="0" fontId="0" fillId="0" borderId="0" xfId="0" applyFill="1" applyBorder="1" applyAlignment="1" applyProtection="1">
      <alignment wrapText="1"/>
      <protection hidden="1"/>
    </xf>
    <xf numFmtId="0" fontId="41" fillId="8" borderId="50" xfId="0" applyFont="1" applyFill="1" applyBorder="1" applyAlignment="1">
      <alignment vertical="center" wrapText="1"/>
    </xf>
    <xf numFmtId="0" fontId="41" fillId="8" borderId="10" xfId="0" applyFont="1" applyFill="1" applyBorder="1" applyAlignment="1">
      <alignment horizontal="left" vertical="center" wrapText="1"/>
    </xf>
    <xf numFmtId="0" fontId="0" fillId="0" borderId="0" xfId="0" applyAlignment="1">
      <alignment vertical="center" wrapText="1"/>
    </xf>
    <xf numFmtId="0" fontId="41" fillId="8" borderId="15" xfId="0" applyFont="1" applyFill="1" applyBorder="1" applyAlignment="1">
      <alignment horizontal="left" vertical="center" wrapText="1"/>
    </xf>
    <xf numFmtId="0" fontId="40" fillId="0" borderId="0" xfId="0" applyFont="1" applyFill="1" applyBorder="1" applyAlignment="1">
      <alignment horizontal="center"/>
    </xf>
    <xf numFmtId="0" fontId="40" fillId="0" borderId="9" xfId="0" applyFont="1" applyFill="1" applyBorder="1" applyAlignment="1">
      <alignment horizontal="left" wrapText="1"/>
    </xf>
    <xf numFmtId="44" fontId="40" fillId="0" borderId="9" xfId="3" applyFont="1" applyFill="1" applyBorder="1" applyAlignment="1">
      <alignment horizontal="center"/>
    </xf>
    <xf numFmtId="0" fontId="41" fillId="8" borderId="51" xfId="0" applyFont="1" applyFill="1" applyBorder="1" applyAlignment="1">
      <alignment vertical="center" wrapText="1"/>
    </xf>
    <xf numFmtId="0" fontId="41" fillId="9" borderId="52" xfId="0" applyFont="1" applyFill="1" applyBorder="1" applyAlignment="1" applyProtection="1">
      <alignment vertical="center" wrapText="1"/>
      <protection hidden="1"/>
    </xf>
    <xf numFmtId="44" fontId="41" fillId="0" borderId="19" xfId="3" applyFont="1" applyFill="1" applyBorder="1" applyAlignment="1">
      <alignment vertical="center"/>
    </xf>
    <xf numFmtId="0" fontId="0" fillId="0" borderId="0" xfId="0" applyAlignment="1">
      <alignment horizontal="center" vertical="center"/>
    </xf>
    <xf numFmtId="0" fontId="50" fillId="0" borderId="0" xfId="0" applyFont="1" applyProtection="1">
      <protection hidden="1"/>
    </xf>
    <xf numFmtId="0" fontId="50" fillId="0" borderId="0" xfId="0" applyFont="1" applyBorder="1" applyProtection="1">
      <protection hidden="1"/>
    </xf>
    <xf numFmtId="0" fontId="34" fillId="0" borderId="30" xfId="0" applyFont="1" applyBorder="1" applyProtection="1">
      <protection hidden="1"/>
    </xf>
    <xf numFmtId="0" fontId="50" fillId="0" borderId="15" xfId="0" applyFont="1" applyBorder="1" applyAlignment="1" applyProtection="1">
      <alignment horizontal="center"/>
      <protection hidden="1"/>
    </xf>
    <xf numFmtId="0" fontId="34" fillId="0" borderId="6" xfId="0" applyFont="1" applyBorder="1" applyProtection="1">
      <protection hidden="1"/>
    </xf>
    <xf numFmtId="0" fontId="50" fillId="0" borderId="12" xfId="0" applyFont="1" applyBorder="1" applyAlignment="1" applyProtection="1">
      <alignment horizontal="center"/>
      <protection hidden="1"/>
    </xf>
    <xf numFmtId="0" fontId="34" fillId="0" borderId="53" xfId="0" applyFont="1" applyFill="1" applyBorder="1" applyAlignment="1" applyProtection="1">
      <alignment horizontal="center" wrapText="1"/>
      <protection hidden="1"/>
    </xf>
    <xf numFmtId="0" fontId="34" fillId="0" borderId="54" xfId="0" applyFont="1" applyFill="1" applyBorder="1" applyAlignment="1" applyProtection="1">
      <alignment horizontal="center"/>
      <protection hidden="1"/>
    </xf>
    <xf numFmtId="0" fontId="50" fillId="0" borderId="0" xfId="0" applyFont="1" applyFill="1" applyBorder="1" applyAlignment="1" applyProtection="1">
      <alignment horizontal="center"/>
      <protection hidden="1"/>
    </xf>
    <xf numFmtId="164" fontId="50" fillId="0" borderId="0" xfId="0" applyNumberFormat="1" applyFont="1" applyFill="1" applyBorder="1" applyAlignment="1" applyProtection="1">
      <alignment horizontal="center"/>
      <protection hidden="1"/>
    </xf>
    <xf numFmtId="10" fontId="50" fillId="0" borderId="0" xfId="0" applyNumberFormat="1" applyFont="1" applyFill="1" applyBorder="1" applyAlignment="1" applyProtection="1">
      <protection hidden="1"/>
    </xf>
    <xf numFmtId="0" fontId="50" fillId="0" borderId="0" xfId="0" applyFont="1" applyFill="1" applyBorder="1" applyAlignment="1" applyProtection="1">
      <protection hidden="1"/>
    </xf>
    <xf numFmtId="14" fontId="50" fillId="0" borderId="12" xfId="0" applyNumberFormat="1" applyFont="1" applyBorder="1" applyAlignment="1" applyProtection="1">
      <alignment horizontal="center"/>
      <protection hidden="1"/>
    </xf>
    <xf numFmtId="0" fontId="34" fillId="0" borderId="18" xfId="0" applyFont="1" applyBorder="1" applyProtection="1">
      <protection hidden="1"/>
    </xf>
    <xf numFmtId="14" fontId="50" fillId="0" borderId="17" xfId="0" applyNumberFormat="1" applyFont="1" applyBorder="1" applyAlignment="1" applyProtection="1">
      <alignment horizontal="center"/>
      <protection hidden="1"/>
    </xf>
    <xf numFmtId="0" fontId="34" fillId="0" borderId="0" xfId="0" applyFont="1" applyBorder="1" applyProtection="1">
      <protection hidden="1"/>
    </xf>
    <xf numFmtId="14" fontId="50" fillId="0" borderId="0" xfId="0" applyNumberFormat="1" applyFont="1" applyBorder="1" applyAlignment="1" applyProtection="1">
      <alignment horizontal="center"/>
      <protection hidden="1"/>
    </xf>
    <xf numFmtId="0" fontId="50" fillId="0" borderId="0" xfId="0" applyFont="1" applyAlignment="1" applyProtection="1">
      <alignment horizontal="right"/>
      <protection hidden="1"/>
    </xf>
    <xf numFmtId="0" fontId="50" fillId="0" borderId="0" xfId="0" applyFont="1" applyAlignment="1" applyProtection="1">
      <alignment horizontal="left"/>
      <protection hidden="1"/>
    </xf>
    <xf numFmtId="44" fontId="34" fillId="0" borderId="35" xfId="3" applyFont="1" applyFill="1" applyBorder="1" applyAlignment="1" applyProtection="1">
      <alignment horizontal="right"/>
      <protection hidden="1"/>
    </xf>
    <xf numFmtId="0" fontId="34" fillId="0" borderId="35" xfId="3" applyNumberFormat="1" applyFont="1" applyFill="1" applyBorder="1" applyAlignment="1" applyProtection="1">
      <alignment horizontal="left"/>
      <protection hidden="1"/>
    </xf>
    <xf numFmtId="0" fontId="34" fillId="0" borderId="35" xfId="0" applyFont="1" applyFill="1" applyBorder="1" applyAlignment="1" applyProtection="1">
      <alignment horizontal="right"/>
      <protection hidden="1"/>
    </xf>
    <xf numFmtId="0" fontId="34" fillId="0" borderId="35" xfId="0" applyFont="1" applyFill="1" applyBorder="1" applyAlignment="1" applyProtection="1">
      <alignment horizontal="left"/>
      <protection hidden="1"/>
    </xf>
    <xf numFmtId="0" fontId="50" fillId="0" borderId="0" xfId="0" applyFont="1" applyFill="1" applyBorder="1" applyAlignment="1" applyProtection="1">
      <alignment horizontal="right"/>
      <protection hidden="1"/>
    </xf>
    <xf numFmtId="0" fontId="50" fillId="0" borderId="0" xfId="0" applyFont="1" applyFill="1" applyBorder="1" applyAlignment="1" applyProtection="1">
      <alignment horizontal="left" vertical="center"/>
      <protection hidden="1"/>
    </xf>
    <xf numFmtId="44" fontId="50" fillId="0" borderId="0" xfId="3" applyFont="1" applyFill="1" applyBorder="1" applyAlignment="1" applyProtection="1">
      <protection locked="0" hidden="1"/>
    </xf>
    <xf numFmtId="44" fontId="50" fillId="0" borderId="0" xfId="3" applyFont="1" applyFill="1" applyBorder="1" applyAlignment="1" applyProtection="1">
      <protection hidden="1"/>
    </xf>
    <xf numFmtId="0" fontId="50" fillId="0" borderId="0" xfId="0" applyFont="1" applyFill="1" applyBorder="1" applyAlignment="1" applyProtection="1">
      <alignment horizontal="left" vertical="center" wrapText="1"/>
      <protection hidden="1"/>
    </xf>
    <xf numFmtId="0" fontId="50" fillId="0" borderId="55" xfId="0" applyFont="1" applyFill="1" applyBorder="1" applyAlignment="1" applyProtection="1">
      <alignment horizontal="left"/>
      <protection hidden="1"/>
    </xf>
    <xf numFmtId="44" fontId="50" fillId="0" borderId="55" xfId="3" applyFont="1" applyFill="1" applyBorder="1" applyAlignment="1" applyProtection="1">
      <protection hidden="1"/>
    </xf>
    <xf numFmtId="43" fontId="50" fillId="0" borderId="9" xfId="0" applyNumberFormat="1" applyFont="1" applyFill="1" applyBorder="1" applyAlignment="1" applyProtection="1">
      <protection hidden="1"/>
    </xf>
    <xf numFmtId="44" fontId="50" fillId="0" borderId="9" xfId="3" applyFont="1" applyFill="1" applyBorder="1" applyAlignment="1" applyProtection="1">
      <protection hidden="1"/>
    </xf>
    <xf numFmtId="0" fontId="50" fillId="0" borderId="0" xfId="0" applyFont="1" applyFill="1" applyBorder="1" applyAlignment="1" applyProtection="1">
      <alignment horizontal="left"/>
      <protection hidden="1"/>
    </xf>
    <xf numFmtId="43" fontId="50" fillId="0" borderId="0" xfId="0" applyNumberFormat="1" applyFont="1" applyFill="1" applyBorder="1" applyAlignment="1" applyProtection="1">
      <protection hidden="1"/>
    </xf>
    <xf numFmtId="0" fontId="50" fillId="0" borderId="56" xfId="0" applyFont="1" applyFill="1" applyBorder="1" applyAlignment="1" applyProtection="1">
      <alignment horizontal="left"/>
      <protection hidden="1"/>
    </xf>
    <xf numFmtId="44" fontId="50" fillId="0" borderId="56" xfId="0" applyNumberFormat="1" applyFont="1" applyFill="1" applyBorder="1" applyAlignment="1" applyProtection="1">
      <alignment horizontal="right"/>
      <protection hidden="1"/>
    </xf>
    <xf numFmtId="44" fontId="50" fillId="0" borderId="56" xfId="3" applyFont="1" applyFill="1" applyBorder="1" applyAlignment="1" applyProtection="1">
      <alignment horizontal="right"/>
      <protection hidden="1"/>
    </xf>
    <xf numFmtId="10" fontId="50" fillId="0" borderId="0" xfId="0" applyNumberFormat="1" applyFont="1" applyFill="1" applyBorder="1" applyAlignment="1" applyProtection="1">
      <alignment horizontal="right"/>
      <protection hidden="1"/>
    </xf>
    <xf numFmtId="7" fontId="50" fillId="0" borderId="56" xfId="0" applyNumberFormat="1" applyFont="1" applyFill="1" applyBorder="1" applyAlignment="1" applyProtection="1">
      <alignment horizontal="right"/>
      <protection hidden="1"/>
    </xf>
    <xf numFmtId="0" fontId="34" fillId="0" borderId="56" xfId="0" applyFont="1" applyFill="1" applyBorder="1" applyAlignment="1" applyProtection="1">
      <alignment horizontal="left"/>
      <protection hidden="1"/>
    </xf>
    <xf numFmtId="10" fontId="50" fillId="7" borderId="56" xfId="0" applyNumberFormat="1" applyFont="1" applyFill="1" applyBorder="1" applyAlignment="1" applyProtection="1">
      <alignment horizontal="right"/>
      <protection locked="0" hidden="1"/>
    </xf>
    <xf numFmtId="10" fontId="50" fillId="0" borderId="56" xfId="0" applyNumberFormat="1" applyFont="1" applyFill="1" applyBorder="1" applyAlignment="1" applyProtection="1">
      <alignment horizontal="right"/>
      <protection hidden="1"/>
    </xf>
    <xf numFmtId="0" fontId="50" fillId="0" borderId="57" xfId="0" applyFont="1" applyFill="1" applyBorder="1" applyAlignment="1" applyProtection="1">
      <alignment horizontal="left"/>
      <protection hidden="1"/>
    </xf>
    <xf numFmtId="44" fontId="50" fillId="0" borderId="57" xfId="3" applyFont="1" applyFill="1" applyBorder="1" applyAlignment="1" applyProtection="1">
      <protection hidden="1"/>
    </xf>
    <xf numFmtId="44" fontId="50" fillId="0" borderId="0" xfId="3" applyNumberFormat="1" applyFont="1" applyFill="1" applyBorder="1" applyAlignment="1" applyProtection="1">
      <protection hidden="1"/>
    </xf>
    <xf numFmtId="0" fontId="34" fillId="0" borderId="0" xfId="0" applyFont="1" applyFill="1" applyBorder="1" applyAlignment="1" applyProtection="1">
      <protection hidden="1"/>
    </xf>
    <xf numFmtId="0" fontId="50" fillId="0" borderId="0" xfId="0" applyFont="1" applyFill="1" applyBorder="1" applyAlignment="1" applyProtection="1">
      <alignment wrapText="1"/>
      <protection hidden="1"/>
    </xf>
    <xf numFmtId="14" fontId="50" fillId="0" borderId="0" xfId="0" applyNumberFormat="1" applyFont="1" applyAlignment="1" applyProtection="1">
      <alignment horizontal="left"/>
      <protection hidden="1"/>
    </xf>
    <xf numFmtId="44" fontId="50" fillId="7" borderId="0" xfId="3" applyFont="1" applyFill="1" applyBorder="1" applyAlignment="1" applyProtection="1">
      <protection locked="0" hidden="1"/>
    </xf>
    <xf numFmtId="0" fontId="71" fillId="10" borderId="58" xfId="0" applyFont="1" applyFill="1" applyBorder="1" applyAlignment="1" applyProtection="1">
      <alignment horizontal="left" vertical="center"/>
      <protection hidden="1"/>
    </xf>
    <xf numFmtId="0" fontId="71" fillId="10" borderId="59" xfId="0" applyFont="1" applyFill="1" applyBorder="1" applyAlignment="1" applyProtection="1">
      <alignment horizontal="center" vertical="center" wrapText="1"/>
      <protection hidden="1"/>
    </xf>
    <xf numFmtId="0" fontId="72" fillId="6" borderId="60" xfId="0" applyFont="1" applyFill="1" applyBorder="1" applyAlignment="1" applyProtection="1">
      <alignment horizontal="center"/>
      <protection hidden="1"/>
    </xf>
    <xf numFmtId="14" fontId="72" fillId="6" borderId="61" xfId="0" applyNumberFormat="1" applyFont="1" applyFill="1" applyBorder="1" applyAlignment="1" applyProtection="1">
      <alignment horizontal="center"/>
      <protection hidden="1"/>
    </xf>
    <xf numFmtId="0" fontId="73" fillId="0" borderId="0" xfId="0" applyFont="1" applyFill="1" applyBorder="1" applyAlignment="1" applyProtection="1">
      <protection hidden="1"/>
    </xf>
    <xf numFmtId="0" fontId="73" fillId="6" borderId="60" xfId="0" applyFont="1" applyFill="1" applyBorder="1" applyAlignment="1" applyProtection="1">
      <alignment horizontal="left"/>
      <protection hidden="1"/>
    </xf>
    <xf numFmtId="0" fontId="73" fillId="10" borderId="60" xfId="0" applyFont="1" applyFill="1" applyBorder="1" applyAlignment="1" applyProtection="1">
      <alignment horizontal="left"/>
      <protection hidden="1"/>
    </xf>
    <xf numFmtId="0" fontId="73" fillId="10" borderId="60" xfId="0" applyFont="1" applyFill="1" applyBorder="1" applyAlignment="1" applyProtection="1">
      <alignment horizontal="left" wrapText="1"/>
      <protection hidden="1"/>
    </xf>
    <xf numFmtId="0" fontId="72" fillId="6" borderId="62" xfId="0" applyFont="1" applyFill="1" applyBorder="1" applyAlignment="1" applyProtection="1">
      <alignment horizontal="left"/>
      <protection hidden="1"/>
    </xf>
    <xf numFmtId="44" fontId="73" fillId="6" borderId="63" xfId="3" applyFont="1" applyFill="1" applyBorder="1" applyAlignment="1" applyProtection="1">
      <protection hidden="1"/>
    </xf>
    <xf numFmtId="0" fontId="71" fillId="0" borderId="58" xfId="0" applyFont="1" applyFill="1" applyBorder="1" applyAlignment="1" applyProtection="1">
      <alignment horizontal="center" vertical="center" wrapText="1"/>
      <protection hidden="1"/>
    </xf>
    <xf numFmtId="14" fontId="72" fillId="6" borderId="0" xfId="0" applyNumberFormat="1" applyFont="1" applyFill="1" applyBorder="1" applyAlignment="1" applyProtection="1">
      <alignment horizontal="center"/>
      <protection hidden="1"/>
    </xf>
    <xf numFmtId="0" fontId="72" fillId="6" borderId="60" xfId="0" applyFont="1" applyFill="1" applyBorder="1" applyAlignment="1" applyProtection="1">
      <alignment horizontal="left"/>
      <protection hidden="1"/>
    </xf>
    <xf numFmtId="0" fontId="73" fillId="6" borderId="61" xfId="0" applyFont="1" applyFill="1" applyBorder="1" applyAlignment="1" applyProtection="1">
      <protection hidden="1"/>
    </xf>
    <xf numFmtId="44" fontId="73" fillId="6" borderId="60" xfId="3" applyFont="1" applyFill="1" applyBorder="1" applyAlignment="1" applyProtection="1">
      <alignment horizontal="left"/>
      <protection hidden="1"/>
    </xf>
    <xf numFmtId="44" fontId="73" fillId="10" borderId="60" xfId="3" applyFont="1" applyFill="1" applyBorder="1" applyAlignment="1" applyProtection="1">
      <alignment horizontal="left"/>
      <protection hidden="1"/>
    </xf>
    <xf numFmtId="44" fontId="72" fillId="6" borderId="62" xfId="3" applyFont="1" applyFill="1" applyBorder="1" applyAlignment="1" applyProtection="1">
      <alignment horizontal="left"/>
      <protection hidden="1"/>
    </xf>
    <xf numFmtId="0" fontId="71" fillId="0" borderId="0" xfId="0" applyFont="1" applyFill="1" applyBorder="1" applyAlignment="1" applyProtection="1">
      <alignment horizontal="center" vertical="center"/>
      <protection hidden="1"/>
    </xf>
    <xf numFmtId="10" fontId="73" fillId="6" borderId="61" xfId="0" applyNumberFormat="1" applyFont="1" applyFill="1" applyBorder="1" applyAlignment="1" applyProtection="1">
      <alignment horizontal="right"/>
      <protection hidden="1"/>
    </xf>
    <xf numFmtId="10" fontId="73" fillId="0" borderId="0" xfId="0" applyNumberFormat="1" applyFont="1" applyFill="1" applyBorder="1" applyAlignment="1" applyProtection="1">
      <alignment horizontal="right"/>
      <protection hidden="1"/>
    </xf>
    <xf numFmtId="10" fontId="73" fillId="10" borderId="61" xfId="3" applyNumberFormat="1" applyFont="1" applyFill="1" applyBorder="1" applyAlignment="1" applyProtection="1">
      <alignment horizontal="right"/>
      <protection hidden="1"/>
    </xf>
    <xf numFmtId="10" fontId="73" fillId="0" borderId="0" xfId="3" applyNumberFormat="1" applyFont="1" applyFill="1" applyBorder="1" applyAlignment="1" applyProtection="1">
      <alignment horizontal="right"/>
      <protection hidden="1"/>
    </xf>
    <xf numFmtId="10" fontId="73" fillId="6" borderId="61" xfId="3" applyNumberFormat="1" applyFont="1" applyFill="1" applyBorder="1" applyAlignment="1" applyProtection="1">
      <alignment horizontal="right"/>
      <protection hidden="1"/>
    </xf>
    <xf numFmtId="10" fontId="73" fillId="6" borderId="63" xfId="3" applyNumberFormat="1" applyFont="1" applyFill="1" applyBorder="1" applyAlignment="1" applyProtection="1">
      <alignment horizontal="right"/>
      <protection hidden="1"/>
    </xf>
    <xf numFmtId="44" fontId="73" fillId="11" borderId="61" xfId="3" applyFont="1" applyFill="1" applyBorder="1" applyAlignment="1" applyProtection="1">
      <protection locked="0" hidden="1"/>
    </xf>
    <xf numFmtId="0" fontId="50" fillId="0" borderId="0" xfId="0" applyFont="1" applyFill="1" applyProtection="1">
      <protection hidden="1"/>
    </xf>
    <xf numFmtId="167" fontId="73" fillId="6" borderId="61" xfId="0" applyNumberFormat="1" applyFont="1" applyFill="1" applyBorder="1" applyAlignment="1" applyProtection="1">
      <alignment horizontal="right"/>
      <protection hidden="1"/>
    </xf>
    <xf numFmtId="167" fontId="73" fillId="10" borderId="61" xfId="3" applyNumberFormat="1" applyFont="1" applyFill="1" applyBorder="1" applyAlignment="1" applyProtection="1">
      <alignment horizontal="right"/>
      <protection hidden="1"/>
    </xf>
    <xf numFmtId="167" fontId="73" fillId="6" borderId="61" xfId="3" applyNumberFormat="1" applyFont="1" applyFill="1" applyBorder="1" applyAlignment="1" applyProtection="1">
      <alignment horizontal="right"/>
      <protection hidden="1"/>
    </xf>
    <xf numFmtId="167" fontId="73" fillId="6" borderId="63" xfId="3" applyNumberFormat="1" applyFont="1" applyFill="1" applyBorder="1" applyAlignment="1" applyProtection="1">
      <alignment horizontal="right"/>
      <protection hidden="1"/>
    </xf>
    <xf numFmtId="0" fontId="34" fillId="0" borderId="0" xfId="0" applyFont="1" applyFill="1" applyBorder="1" applyAlignment="1" applyProtection="1">
      <alignment horizontal="right" wrapText="1"/>
      <protection hidden="1"/>
    </xf>
    <xf numFmtId="0" fontId="34" fillId="0" borderId="0" xfId="0" applyFont="1" applyAlignment="1" applyProtection="1">
      <alignment horizontal="right"/>
      <protection hidden="1"/>
    </xf>
    <xf numFmtId="164" fontId="50" fillId="0" borderId="0" xfId="0" applyNumberFormat="1" applyFont="1" applyAlignment="1" applyProtection="1">
      <alignment horizontal="left"/>
      <protection hidden="1"/>
    </xf>
    <xf numFmtId="0" fontId="50" fillId="0" borderId="27" xfId="0" applyFont="1" applyFill="1" applyBorder="1" applyAlignment="1" applyProtection="1">
      <alignment horizontal="center"/>
      <protection hidden="1"/>
    </xf>
    <xf numFmtId="0" fontId="50" fillId="0" borderId="64" xfId="0" applyFont="1" applyFill="1" applyBorder="1" applyAlignment="1" applyProtection="1">
      <alignment horizontal="center"/>
      <protection hidden="1"/>
    </xf>
    <xf numFmtId="0" fontId="34" fillId="0" borderId="32" xfId="0" applyFont="1" applyFill="1" applyBorder="1" applyAlignment="1" applyProtection="1">
      <alignment horizontal="center" vertical="center"/>
      <protection hidden="1"/>
    </xf>
    <xf numFmtId="14" fontId="44" fillId="7" borderId="27" xfId="0" applyNumberFormat="1" applyFont="1" applyFill="1" applyBorder="1" applyAlignment="1" applyProtection="1">
      <alignment horizontal="center"/>
      <protection locked="0" hidden="1"/>
    </xf>
    <xf numFmtId="0" fontId="44" fillId="0" borderId="65" xfId="0" applyFont="1" applyFill="1" applyBorder="1" applyAlignment="1" applyProtection="1">
      <alignment horizontal="center"/>
      <protection hidden="1"/>
    </xf>
    <xf numFmtId="14" fontId="44" fillId="7" borderId="65" xfId="0" applyNumberFormat="1" applyFont="1" applyFill="1" applyBorder="1" applyAlignment="1" applyProtection="1">
      <alignment horizontal="center"/>
      <protection locked="0" hidden="1"/>
    </xf>
    <xf numFmtId="0" fontId="44" fillId="0" borderId="0" xfId="0" applyFont="1" applyFill="1" applyBorder="1" applyAlignment="1" applyProtection="1">
      <alignment horizontal="center"/>
      <protection locked="0" hidden="1"/>
    </xf>
    <xf numFmtId="14" fontId="44" fillId="0" borderId="0" xfId="0" applyNumberFormat="1" applyFont="1" applyFill="1" applyBorder="1" applyAlignment="1" applyProtection="1">
      <alignment horizontal="center"/>
      <protection locked="0" hidden="1"/>
    </xf>
    <xf numFmtId="0" fontId="44" fillId="0" borderId="9" xfId="0" applyFont="1" applyFill="1" applyBorder="1" applyAlignment="1" applyProtection="1">
      <alignment horizontal="center"/>
      <protection locked="0" hidden="1"/>
    </xf>
    <xf numFmtId="14" fontId="44" fillId="0" borderId="9" xfId="0" applyNumberFormat="1" applyFont="1" applyFill="1" applyBorder="1" applyAlignment="1" applyProtection="1">
      <alignment horizontal="center"/>
      <protection locked="0" hidden="1"/>
    </xf>
    <xf numFmtId="0" fontId="44" fillId="7" borderId="27" xfId="0" applyFont="1" applyFill="1" applyBorder="1" applyAlignment="1" applyProtection="1">
      <alignment horizontal="left" vertical="center" wrapText="1"/>
      <protection locked="0" hidden="1"/>
    </xf>
    <xf numFmtId="0" fontId="44" fillId="7" borderId="66" xfId="0" applyFont="1" applyFill="1" applyBorder="1" applyAlignment="1" applyProtection="1">
      <alignment horizontal="left" vertical="center" wrapText="1"/>
      <protection locked="0" hidden="1"/>
    </xf>
    <xf numFmtId="0" fontId="44" fillId="7" borderId="67" xfId="0" applyFont="1" applyFill="1" applyBorder="1" applyAlignment="1" applyProtection="1">
      <alignment horizontal="left" vertical="center" wrapText="1"/>
      <protection locked="0" hidden="1"/>
    </xf>
    <xf numFmtId="0" fontId="44" fillId="7" borderId="68" xfId="0" applyFont="1" applyFill="1" applyBorder="1" applyAlignment="1" applyProtection="1">
      <alignment horizontal="left" vertical="center" wrapText="1"/>
      <protection locked="0" hidden="1"/>
    </xf>
    <xf numFmtId="0" fontId="44" fillId="7" borderId="69" xfId="0" applyFont="1" applyFill="1" applyBorder="1" applyAlignment="1" applyProtection="1">
      <alignment horizontal="left" vertical="center" wrapText="1"/>
      <protection locked="0" hidden="1"/>
    </xf>
    <xf numFmtId="167" fontId="72" fillId="6" borderId="62" xfId="3" applyNumberFormat="1" applyFont="1" applyFill="1" applyBorder="1" applyAlignment="1" applyProtection="1">
      <alignment horizontal="right"/>
      <protection hidden="1"/>
    </xf>
    <xf numFmtId="0" fontId="34" fillId="0" borderId="0" xfId="3" applyNumberFormat="1" applyFont="1" applyFill="1" applyBorder="1" applyAlignment="1" applyProtection="1">
      <alignment horizontal="left"/>
      <protection hidden="1"/>
    </xf>
    <xf numFmtId="44" fontId="50" fillId="0" borderId="0" xfId="0" applyNumberFormat="1" applyFont="1" applyFill="1" applyBorder="1" applyAlignment="1" applyProtection="1">
      <alignment horizontal="right"/>
      <protection hidden="1"/>
    </xf>
    <xf numFmtId="44" fontId="73" fillId="11" borderId="0" xfId="3" applyFont="1" applyFill="1" applyBorder="1" applyAlignment="1" applyProtection="1">
      <protection locked="0" hidden="1"/>
    </xf>
    <xf numFmtId="0" fontId="50" fillId="0" borderId="0" xfId="0" applyFont="1" applyFill="1" applyBorder="1" applyAlignment="1" applyProtection="1">
      <alignment horizontal="center" vertical="center" wrapText="1"/>
      <protection hidden="1"/>
    </xf>
    <xf numFmtId="14" fontId="50" fillId="0" borderId="0" xfId="0" applyNumberFormat="1" applyFont="1" applyFill="1" applyBorder="1" applyAlignment="1" applyProtection="1">
      <alignment horizontal="center"/>
      <protection hidden="1"/>
    </xf>
    <xf numFmtId="0" fontId="50" fillId="0" borderId="0" xfId="0" applyFont="1" applyFill="1" applyAlignment="1" applyProtection="1">
      <alignment horizontal="left"/>
      <protection hidden="1"/>
    </xf>
    <xf numFmtId="10" fontId="50" fillId="0" borderId="0" xfId="0" applyNumberFormat="1" applyFont="1" applyFill="1" applyBorder="1" applyAlignment="1" applyProtection="1">
      <alignment horizontal="right"/>
      <protection locked="0" hidden="1"/>
    </xf>
    <xf numFmtId="14" fontId="50" fillId="0" borderId="0" xfId="0" applyNumberFormat="1" applyFont="1" applyFill="1" applyAlignment="1" applyProtection="1">
      <alignment horizontal="left"/>
      <protection hidden="1"/>
    </xf>
    <xf numFmtId="164" fontId="50" fillId="0" borderId="0" xfId="0" applyNumberFormat="1" applyFont="1" applyFill="1" applyAlignment="1" applyProtection="1">
      <alignment horizontal="left"/>
      <protection hidden="1"/>
    </xf>
    <xf numFmtId="14" fontId="72" fillId="0" borderId="0" xfId="0" applyNumberFormat="1" applyFont="1" applyFill="1" applyBorder="1" applyAlignment="1" applyProtection="1">
      <alignment horizontal="center"/>
      <protection hidden="1"/>
    </xf>
    <xf numFmtId="0" fontId="50" fillId="0" borderId="0" xfId="0" applyFont="1" applyFill="1" applyBorder="1" applyProtection="1">
      <protection hidden="1"/>
    </xf>
    <xf numFmtId="167" fontId="73" fillId="0" borderId="0" xfId="0" applyNumberFormat="1" applyFont="1" applyFill="1" applyBorder="1" applyAlignment="1" applyProtection="1">
      <alignment horizontal="right"/>
      <protection hidden="1"/>
    </xf>
    <xf numFmtId="167" fontId="73" fillId="0" borderId="0" xfId="3" applyNumberFormat="1" applyFont="1" applyFill="1" applyBorder="1" applyAlignment="1" applyProtection="1">
      <alignment horizontal="right"/>
      <protection hidden="1"/>
    </xf>
    <xf numFmtId="44" fontId="72" fillId="0" borderId="0" xfId="3" applyFont="1" applyFill="1" applyBorder="1" applyAlignment="1" applyProtection="1">
      <alignment horizontal="center"/>
      <protection locked="0" hidden="1"/>
    </xf>
    <xf numFmtId="0" fontId="71" fillId="0" borderId="59" xfId="0" applyFont="1" applyFill="1" applyBorder="1" applyAlignment="1" applyProtection="1">
      <alignment horizontal="center" vertical="center" wrapText="1"/>
      <protection hidden="1"/>
    </xf>
    <xf numFmtId="44" fontId="75" fillId="0" borderId="0" xfId="3" applyFont="1" applyFill="1" applyBorder="1" applyAlignment="1" applyProtection="1">
      <protection locked="0" hidden="1"/>
    </xf>
    <xf numFmtId="44" fontId="73" fillId="7" borderId="70" xfId="3" applyFont="1" applyFill="1" applyBorder="1" applyAlignment="1" applyProtection="1">
      <protection locked="0" hidden="1"/>
    </xf>
    <xf numFmtId="167" fontId="45" fillId="0" borderId="0" xfId="3" applyNumberFormat="1" applyFont="1" applyFill="1" applyBorder="1" applyAlignment="1" applyProtection="1">
      <alignment horizontal="center" wrapText="1"/>
      <protection hidden="1"/>
    </xf>
    <xf numFmtId="0" fontId="44" fillId="0" borderId="0" xfId="0" applyFont="1" applyFill="1" applyBorder="1" applyAlignment="1" applyProtection="1">
      <alignment horizontal="center" wrapText="1"/>
      <protection hidden="1"/>
    </xf>
    <xf numFmtId="0" fontId="44" fillId="0" borderId="0" xfId="0" applyFont="1" applyFill="1" applyBorder="1" applyAlignment="1" applyProtection="1">
      <alignment horizontal="center" vertical="center" wrapText="1"/>
      <protection hidden="1"/>
    </xf>
    <xf numFmtId="0" fontId="50" fillId="0" borderId="71" xfId="0" applyFont="1" applyFill="1" applyBorder="1" applyAlignment="1" applyProtection="1">
      <alignment horizontal="center"/>
      <protection hidden="1"/>
    </xf>
    <xf numFmtId="0" fontId="50" fillId="0" borderId="28" xfId="0" applyFont="1" applyFill="1" applyBorder="1" applyAlignment="1" applyProtection="1">
      <alignment horizontal="center"/>
      <protection hidden="1"/>
    </xf>
    <xf numFmtId="0" fontId="34" fillId="0" borderId="72" xfId="0" applyFont="1" applyFill="1" applyBorder="1" applyAlignment="1" applyProtection="1">
      <alignment horizontal="center" vertical="center"/>
      <protection hidden="1"/>
    </xf>
    <xf numFmtId="0" fontId="34" fillId="0" borderId="73" xfId="0" applyFont="1" applyFill="1" applyBorder="1" applyAlignment="1" applyProtection="1">
      <alignment horizontal="center"/>
      <protection hidden="1"/>
    </xf>
    <xf numFmtId="9" fontId="50" fillId="0" borderId="73" xfId="0" applyNumberFormat="1" applyFont="1" applyFill="1" applyBorder="1" applyAlignment="1" applyProtection="1">
      <protection hidden="1"/>
    </xf>
    <xf numFmtId="0" fontId="50" fillId="0" borderId="74" xfId="0" applyFont="1" applyFill="1" applyBorder="1" applyAlignment="1" applyProtection="1">
      <alignment horizontal="center"/>
      <protection hidden="1"/>
    </xf>
    <xf numFmtId="0" fontId="50" fillId="0" borderId="75" xfId="0" applyFont="1" applyFill="1" applyBorder="1" applyAlignment="1" applyProtection="1">
      <alignment horizontal="center"/>
      <protection hidden="1"/>
    </xf>
    <xf numFmtId="44" fontId="50" fillId="0" borderId="64" xfId="0" applyNumberFormat="1" applyFont="1" applyFill="1" applyBorder="1" applyAlignment="1" applyProtection="1">
      <alignment horizontal="center"/>
      <protection hidden="1"/>
    </xf>
    <xf numFmtId="44" fontId="50" fillId="0" borderId="27" xfId="0" applyNumberFormat="1" applyFont="1" applyFill="1" applyBorder="1" applyAlignment="1" applyProtection="1">
      <alignment horizontal="center"/>
      <protection hidden="1"/>
    </xf>
    <xf numFmtId="44" fontId="50" fillId="0" borderId="75" xfId="0" applyNumberFormat="1" applyFont="1" applyFill="1" applyBorder="1" applyAlignment="1" applyProtection="1">
      <alignment horizontal="center"/>
      <protection hidden="1"/>
    </xf>
    <xf numFmtId="44" fontId="50" fillId="0" borderId="64" xfId="3" applyFont="1" applyFill="1" applyBorder="1" applyAlignment="1" applyProtection="1">
      <alignment horizontal="center"/>
      <protection hidden="1"/>
    </xf>
    <xf numFmtId="44" fontId="50" fillId="0" borderId="27" xfId="3" applyFont="1" applyFill="1" applyBorder="1" applyAlignment="1" applyProtection="1">
      <alignment horizontal="center"/>
      <protection hidden="1"/>
    </xf>
    <xf numFmtId="44" fontId="50" fillId="0" borderId="75" xfId="3" applyFont="1" applyFill="1" applyBorder="1" applyAlignment="1" applyProtection="1">
      <alignment horizontal="center"/>
      <protection hidden="1"/>
    </xf>
    <xf numFmtId="44" fontId="0" fillId="0" borderId="0" xfId="0" applyNumberFormat="1" applyBorder="1" applyAlignment="1">
      <alignment horizontal="left"/>
    </xf>
    <xf numFmtId="44" fontId="41" fillId="0" borderId="0" xfId="3" applyFont="1" applyFill="1" applyBorder="1" applyAlignment="1">
      <alignment vertical="center"/>
    </xf>
    <xf numFmtId="0" fontId="41" fillId="0" borderId="0" xfId="0" applyFont="1" applyFill="1" applyBorder="1" applyAlignment="1" applyProtection="1">
      <alignment vertical="center" wrapText="1"/>
      <protection hidden="1"/>
    </xf>
    <xf numFmtId="44" fontId="41" fillId="0" borderId="0" xfId="3" applyFont="1" applyFill="1" applyBorder="1" applyAlignment="1" applyProtection="1">
      <alignment vertical="center"/>
      <protection locked="0"/>
    </xf>
    <xf numFmtId="0" fontId="0" fillId="0" borderId="0" xfId="0" applyFill="1"/>
    <xf numFmtId="44" fontId="0" fillId="0" borderId="0" xfId="3" applyFont="1" applyFill="1" applyBorder="1" applyAlignment="1" applyProtection="1">
      <alignment vertical="center" wrapText="1"/>
      <protection hidden="1"/>
    </xf>
    <xf numFmtId="0" fontId="41" fillId="0" borderId="0" xfId="0" applyFont="1" applyFill="1" applyBorder="1" applyAlignment="1">
      <alignment horizontal="center" vertical="center" wrapText="1"/>
    </xf>
    <xf numFmtId="0" fontId="41" fillId="8" borderId="76" xfId="0" applyFont="1" applyFill="1" applyBorder="1" applyAlignment="1">
      <alignment horizontal="left" vertical="center" wrapText="1"/>
    </xf>
    <xf numFmtId="44" fontId="41" fillId="0" borderId="19" xfId="3" applyFont="1" applyFill="1" applyBorder="1" applyAlignment="1" applyProtection="1">
      <alignment vertical="center"/>
    </xf>
    <xf numFmtId="0" fontId="0" fillId="9" borderId="18" xfId="0" applyFill="1" applyBorder="1" applyAlignment="1" applyProtection="1">
      <alignment horizontal="left" vertical="center" wrapText="1"/>
      <protection hidden="1"/>
    </xf>
    <xf numFmtId="0" fontId="41" fillId="8" borderId="77" xfId="0" applyFont="1" applyFill="1" applyBorder="1" applyAlignment="1">
      <alignment horizontal="left" vertical="center" wrapText="1"/>
    </xf>
    <xf numFmtId="44" fontId="0" fillId="0" borderId="0" xfId="0" applyNumberFormat="1"/>
    <xf numFmtId="44" fontId="0" fillId="0" borderId="78" xfId="3" applyFont="1" applyFill="1" applyBorder="1" applyAlignment="1" applyProtection="1">
      <alignment vertical="center" wrapText="1"/>
      <protection hidden="1"/>
    </xf>
    <xf numFmtId="44" fontId="0" fillId="0" borderId="79" xfId="3" applyFont="1" applyFill="1" applyBorder="1" applyAlignment="1" applyProtection="1">
      <alignment vertical="center" wrapText="1"/>
      <protection hidden="1"/>
    </xf>
    <xf numFmtId="0" fontId="0" fillId="0" borderId="43" xfId="0" applyFill="1" applyBorder="1" applyAlignment="1" applyProtection="1">
      <alignment vertical="center" wrapText="1"/>
      <protection hidden="1"/>
    </xf>
    <xf numFmtId="0" fontId="0" fillId="0" borderId="7" xfId="0" applyFill="1" applyBorder="1" applyAlignment="1" applyProtection="1">
      <alignment vertical="center" wrapText="1"/>
      <protection hidden="1"/>
    </xf>
    <xf numFmtId="44" fontId="0" fillId="0" borderId="80" xfId="3" applyFont="1" applyFill="1" applyBorder="1" applyAlignment="1" applyProtection="1">
      <alignment vertical="center" wrapText="1"/>
      <protection hidden="1"/>
    </xf>
    <xf numFmtId="44" fontId="0" fillId="0" borderId="81" xfId="3" applyFont="1" applyFill="1" applyBorder="1" applyAlignment="1" applyProtection="1">
      <alignment vertical="center" wrapText="1"/>
      <protection hidden="1"/>
    </xf>
    <xf numFmtId="44" fontId="0" fillId="0" borderId="82" xfId="3" applyFont="1" applyFill="1" applyBorder="1" applyAlignment="1" applyProtection="1">
      <alignment vertical="center" wrapText="1"/>
      <protection hidden="1"/>
    </xf>
    <xf numFmtId="0" fontId="0" fillId="9" borderId="83" xfId="0" applyFill="1" applyBorder="1" applyAlignment="1" applyProtection="1">
      <alignment horizontal="left" vertical="center" wrapText="1"/>
      <protection hidden="1"/>
    </xf>
    <xf numFmtId="0" fontId="0" fillId="9" borderId="44" xfId="0" applyFill="1" applyBorder="1" applyAlignment="1" applyProtection="1">
      <alignment horizontal="left" vertical="center" wrapText="1"/>
      <protection hidden="1"/>
    </xf>
    <xf numFmtId="0" fontId="0" fillId="0" borderId="22" xfId="0" applyFill="1" applyBorder="1" applyAlignment="1" applyProtection="1">
      <alignment vertical="center" wrapText="1"/>
      <protection hidden="1"/>
    </xf>
    <xf numFmtId="44" fontId="0" fillId="0" borderId="38" xfId="3" applyFont="1" applyFill="1" applyBorder="1" applyAlignment="1" applyProtection="1">
      <alignment vertical="center" wrapText="1"/>
      <protection hidden="1"/>
    </xf>
    <xf numFmtId="166" fontId="0" fillId="0" borderId="40" xfId="3" applyNumberFormat="1" applyFont="1" applyFill="1" applyBorder="1" applyAlignment="1" applyProtection="1">
      <alignment vertical="center" wrapText="1"/>
      <protection hidden="1"/>
    </xf>
    <xf numFmtId="166" fontId="0" fillId="0" borderId="41" xfId="3" applyNumberFormat="1" applyFont="1" applyFill="1" applyBorder="1" applyAlignment="1" applyProtection="1">
      <alignment vertical="center" wrapText="1"/>
      <protection hidden="1"/>
    </xf>
    <xf numFmtId="166" fontId="0" fillId="0" borderId="38" xfId="3" applyNumberFormat="1" applyFont="1" applyFill="1" applyBorder="1" applyAlignment="1" applyProtection="1">
      <alignment vertical="center" wrapText="1"/>
      <protection hidden="1"/>
    </xf>
    <xf numFmtId="0" fontId="0" fillId="0" borderId="84" xfId="0" applyFill="1" applyBorder="1" applyAlignment="1" applyProtection="1">
      <alignment vertical="center" wrapText="1"/>
      <protection hidden="1"/>
    </xf>
    <xf numFmtId="166" fontId="0" fillId="0" borderId="12" xfId="3" applyNumberFormat="1" applyFont="1" applyFill="1" applyBorder="1" applyAlignment="1" applyProtection="1">
      <alignment vertical="center" wrapText="1"/>
      <protection hidden="1"/>
    </xf>
    <xf numFmtId="0" fontId="41" fillId="8" borderId="76" xfId="0" applyFont="1" applyFill="1" applyBorder="1" applyAlignment="1">
      <alignment vertical="center" wrapText="1"/>
    </xf>
    <xf numFmtId="0" fontId="0" fillId="9" borderId="21" xfId="0" applyFill="1" applyBorder="1" applyAlignment="1" applyProtection="1">
      <alignment vertical="center" wrapText="1"/>
      <protection hidden="1"/>
    </xf>
    <xf numFmtId="44" fontId="0" fillId="9" borderId="21" xfId="3" applyFont="1" applyFill="1" applyBorder="1" applyAlignment="1" applyProtection="1">
      <alignment vertical="center" wrapText="1"/>
      <protection hidden="1"/>
    </xf>
    <xf numFmtId="0" fontId="0" fillId="9" borderId="80" xfId="0" applyFill="1" applyBorder="1" applyAlignment="1" applyProtection="1">
      <alignment vertical="center" wrapText="1"/>
      <protection hidden="1"/>
    </xf>
    <xf numFmtId="0" fontId="0" fillId="9" borderId="85" xfId="0" applyFill="1" applyBorder="1" applyAlignment="1" applyProtection="1">
      <alignment vertical="center" wrapText="1"/>
      <protection hidden="1"/>
    </xf>
    <xf numFmtId="44" fontId="0" fillId="9" borderId="85" xfId="3" applyFont="1" applyFill="1" applyBorder="1" applyAlignment="1" applyProtection="1">
      <alignment vertical="center" wrapText="1"/>
      <protection hidden="1"/>
    </xf>
    <xf numFmtId="0" fontId="0" fillId="9" borderId="81" xfId="0" applyFill="1" applyBorder="1" applyAlignment="1" applyProtection="1">
      <alignment vertical="center" wrapText="1"/>
      <protection hidden="1"/>
    </xf>
    <xf numFmtId="0" fontId="0" fillId="9" borderId="23" xfId="0" applyFill="1" applyBorder="1" applyAlignment="1" applyProtection="1">
      <alignment vertical="center" wrapText="1"/>
      <protection hidden="1"/>
    </xf>
    <xf numFmtId="44" fontId="0" fillId="9" borderId="23" xfId="3" applyFont="1" applyFill="1" applyBorder="1" applyAlignment="1" applyProtection="1">
      <alignment vertical="center" wrapText="1"/>
      <protection hidden="1"/>
    </xf>
    <xf numFmtId="0" fontId="0" fillId="9" borderId="82" xfId="0" applyFill="1" applyBorder="1" applyAlignment="1" applyProtection="1">
      <alignment vertical="center" wrapText="1"/>
      <protection hidden="1"/>
    </xf>
    <xf numFmtId="0" fontId="0" fillId="9" borderId="16" xfId="0" applyFill="1" applyBorder="1" applyAlignment="1" applyProtection="1">
      <alignment vertical="center" wrapText="1"/>
      <protection hidden="1"/>
    </xf>
    <xf numFmtId="44" fontId="0" fillId="9" borderId="16" xfId="3" applyFont="1" applyFill="1" applyBorder="1" applyAlignment="1" applyProtection="1">
      <alignment vertical="center" wrapText="1"/>
      <protection hidden="1"/>
    </xf>
    <xf numFmtId="0" fontId="0" fillId="9" borderId="86" xfId="0" applyFill="1" applyBorder="1" applyAlignment="1" applyProtection="1">
      <alignment vertical="center" wrapText="1"/>
      <protection hidden="1"/>
    </xf>
    <xf numFmtId="0" fontId="0" fillId="0" borderId="12" xfId="0" applyBorder="1" applyAlignment="1">
      <alignment vertical="center" wrapText="1"/>
    </xf>
    <xf numFmtId="0" fontId="0" fillId="0" borderId="87" xfId="0" applyBorder="1"/>
    <xf numFmtId="0" fontId="41" fillId="8" borderId="49" xfId="0" applyFont="1" applyFill="1" applyBorder="1" applyAlignment="1">
      <alignment horizontal="center" vertical="center" wrapText="1"/>
    </xf>
    <xf numFmtId="166" fontId="0" fillId="0" borderId="0" xfId="0" applyNumberFormat="1"/>
    <xf numFmtId="0" fontId="4" fillId="0" borderId="0" xfId="0" applyFont="1" applyBorder="1" applyAlignment="1">
      <alignment wrapText="1"/>
    </xf>
    <xf numFmtId="0" fontId="41" fillId="8" borderId="88" xfId="0" applyFont="1" applyFill="1" applyBorder="1" applyAlignment="1">
      <alignment horizontal="center" vertical="center" wrapText="1"/>
    </xf>
    <xf numFmtId="0" fontId="41" fillId="8" borderId="89" xfId="0" applyFont="1" applyFill="1" applyBorder="1" applyAlignment="1">
      <alignment horizontal="center" vertical="center" wrapText="1"/>
    </xf>
    <xf numFmtId="44" fontId="0" fillId="0" borderId="29" xfId="3" applyFont="1" applyFill="1" applyBorder="1" applyAlignment="1" applyProtection="1">
      <alignment vertical="center" wrapText="1"/>
      <protection hidden="1"/>
    </xf>
    <xf numFmtId="0" fontId="76" fillId="0" borderId="90" xfId="0" applyFont="1" applyFill="1" applyBorder="1" applyAlignment="1">
      <alignment horizontal="center" vertical="center" wrapText="1"/>
    </xf>
    <xf numFmtId="0" fontId="76" fillId="0" borderId="91" xfId="0" applyFont="1" applyFill="1" applyBorder="1" applyAlignment="1">
      <alignment horizontal="center" vertical="center" wrapText="1"/>
    </xf>
    <xf numFmtId="166" fontId="0" fillId="0" borderId="92" xfId="3" applyNumberFormat="1" applyFont="1" applyFill="1" applyBorder="1" applyAlignment="1" applyProtection="1">
      <alignment vertical="center" wrapText="1"/>
      <protection hidden="1"/>
    </xf>
    <xf numFmtId="166" fontId="0" fillId="0" borderId="93" xfId="3" applyNumberFormat="1" applyFont="1" applyFill="1" applyBorder="1" applyAlignment="1" applyProtection="1">
      <alignment vertical="center" wrapText="1"/>
      <protection hidden="1"/>
    </xf>
    <xf numFmtId="166" fontId="0" fillId="0" borderId="0" xfId="3" applyNumberFormat="1" applyFont="1" applyFill="1" applyBorder="1" applyAlignment="1" applyProtection="1">
      <alignment vertical="center" wrapText="1"/>
      <protection hidden="1"/>
    </xf>
    <xf numFmtId="166" fontId="0" fillId="0" borderId="37" xfId="3" applyNumberFormat="1" applyFont="1" applyFill="1" applyBorder="1" applyAlignment="1" applyProtection="1">
      <alignment vertical="center" wrapText="1"/>
      <protection hidden="1"/>
    </xf>
    <xf numFmtId="166" fontId="0" fillId="7" borderId="94" xfId="3" applyNumberFormat="1" applyFont="1" applyFill="1" applyBorder="1" applyAlignment="1" applyProtection="1">
      <alignment vertical="center" wrapText="1"/>
      <protection hidden="1"/>
    </xf>
    <xf numFmtId="166" fontId="0" fillId="7" borderId="27" xfId="3" applyNumberFormat="1" applyFont="1" applyFill="1" applyBorder="1" applyAlignment="1" applyProtection="1">
      <alignment vertical="center" wrapText="1"/>
      <protection hidden="1"/>
    </xf>
    <xf numFmtId="166" fontId="0" fillId="7" borderId="25" xfId="3" applyNumberFormat="1" applyFont="1" applyFill="1" applyBorder="1" applyAlignment="1" applyProtection="1">
      <alignment vertical="center" wrapText="1"/>
      <protection hidden="1"/>
    </xf>
    <xf numFmtId="166" fontId="0" fillId="0" borderId="94" xfId="3" applyNumberFormat="1" applyFont="1" applyFill="1" applyBorder="1" applyAlignment="1" applyProtection="1">
      <alignment vertical="center" wrapText="1"/>
      <protection hidden="1"/>
    </xf>
    <xf numFmtId="166" fontId="0" fillId="0" borderId="27" xfId="3" applyNumberFormat="1" applyFont="1" applyFill="1" applyBorder="1" applyAlignment="1" applyProtection="1">
      <alignment vertical="center" wrapText="1"/>
      <protection hidden="1"/>
    </xf>
    <xf numFmtId="166" fontId="0" fillId="0" borderId="25" xfId="3" applyNumberFormat="1" applyFont="1" applyFill="1" applyBorder="1" applyAlignment="1" applyProtection="1">
      <alignment vertical="center" wrapText="1"/>
      <protection hidden="1"/>
    </xf>
    <xf numFmtId="0" fontId="59" fillId="0" borderId="0" xfId="0" applyFont="1" applyFill="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0" borderId="0" xfId="0" applyProtection="1">
      <protection hidden="1"/>
    </xf>
    <xf numFmtId="0" fontId="41" fillId="8" borderId="52" xfId="0" applyFont="1" applyFill="1" applyBorder="1" applyAlignment="1" applyProtection="1">
      <alignment horizontal="center" vertical="center" wrapText="1"/>
      <protection hidden="1"/>
    </xf>
    <xf numFmtId="0" fontId="41" fillId="8" borderId="95" xfId="0" applyFont="1" applyFill="1" applyBorder="1" applyAlignment="1" applyProtection="1">
      <alignment horizontal="center" vertical="center" wrapText="1"/>
      <protection hidden="1"/>
    </xf>
    <xf numFmtId="0" fontId="41" fillId="8" borderId="89" xfId="0" applyFont="1" applyFill="1" applyBorder="1" applyAlignment="1" applyProtection="1">
      <alignment horizontal="center" vertical="center" wrapText="1"/>
      <protection hidden="1"/>
    </xf>
    <xf numFmtId="166" fontId="4" fillId="0" borderId="24" xfId="0" applyNumberFormat="1" applyFont="1" applyFill="1" applyBorder="1" applyAlignment="1" applyProtection="1">
      <alignment vertical="center" wrapText="1"/>
      <protection hidden="1"/>
    </xf>
    <xf numFmtId="0" fontId="0" fillId="0" borderId="0" xfId="0" applyAlignment="1" applyProtection="1">
      <alignment wrapText="1"/>
      <protection hidden="1"/>
    </xf>
    <xf numFmtId="0" fontId="41" fillId="8" borderId="88" xfId="0" applyFont="1" applyFill="1" applyBorder="1" applyAlignment="1" applyProtection="1">
      <alignment wrapText="1"/>
      <protection hidden="1"/>
    </xf>
    <xf numFmtId="0" fontId="41" fillId="8" borderId="24" xfId="0" applyFont="1" applyFill="1" applyBorder="1" applyAlignment="1" applyProtection="1">
      <alignment wrapText="1"/>
      <protection hidden="1"/>
    </xf>
    <xf numFmtId="0" fontId="50" fillId="0" borderId="0" xfId="0" applyFont="1" applyAlignment="1" applyProtection="1">
      <alignment wrapText="1"/>
      <protection hidden="1"/>
    </xf>
    <xf numFmtId="3" fontId="4" fillId="0" borderId="24" xfId="0" applyNumberFormat="1" applyFont="1" applyFill="1" applyBorder="1" applyAlignment="1" applyProtection="1">
      <alignment wrapText="1"/>
      <protection hidden="1"/>
    </xf>
    <xf numFmtId="44" fontId="4" fillId="0" borderId="24" xfId="0" applyNumberFormat="1" applyFont="1" applyFill="1" applyBorder="1" applyAlignment="1" applyProtection="1">
      <alignment vertical="center" wrapText="1"/>
      <protection hidden="1"/>
    </xf>
    <xf numFmtId="44" fontId="4" fillId="0" borderId="24" xfId="3" applyFont="1" applyFill="1" applyBorder="1" applyAlignment="1" applyProtection="1">
      <alignment vertical="center" wrapText="1"/>
      <protection hidden="1"/>
    </xf>
    <xf numFmtId="0" fontId="41" fillId="8" borderId="76" xfId="0" applyFont="1" applyFill="1" applyBorder="1" applyAlignment="1" applyProtection="1">
      <alignment vertical="center" wrapText="1"/>
      <protection hidden="1"/>
    </xf>
    <xf numFmtId="0" fontId="41" fillId="8" borderId="50" xfId="0" applyFont="1" applyFill="1" applyBorder="1" applyAlignment="1" applyProtection="1">
      <alignment vertical="center" wrapText="1"/>
      <protection hidden="1"/>
    </xf>
    <xf numFmtId="0" fontId="41" fillId="8" borderId="51" xfId="0" applyFont="1" applyFill="1" applyBorder="1" applyAlignment="1" applyProtection="1">
      <alignment vertical="center" wrapText="1"/>
      <protection hidden="1"/>
    </xf>
    <xf numFmtId="0" fontId="41" fillId="8" borderId="49" xfId="0" applyFont="1" applyFill="1" applyBorder="1" applyAlignment="1" applyProtection="1">
      <alignment vertical="center" wrapText="1"/>
      <protection hidden="1"/>
    </xf>
    <xf numFmtId="0" fontId="41" fillId="8" borderId="49"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wrapText="1"/>
      <protection hidden="1"/>
    </xf>
    <xf numFmtId="0" fontId="50" fillId="0" borderId="96" xfId="0" applyFont="1" applyBorder="1" applyAlignment="1" applyProtection="1">
      <alignment horizontal="center" wrapText="1"/>
      <protection hidden="1"/>
    </xf>
    <xf numFmtId="0" fontId="32" fillId="0" borderId="0" xfId="0" applyFont="1" applyAlignment="1" applyProtection="1">
      <alignment horizontal="right" wrapText="1"/>
      <protection hidden="1"/>
    </xf>
    <xf numFmtId="0" fontId="32" fillId="0" borderId="0" xfId="0" applyFont="1" applyAlignment="1" applyProtection="1">
      <alignment horizontal="left" wrapText="1"/>
      <protection hidden="1"/>
    </xf>
    <xf numFmtId="44" fontId="32" fillId="0" borderId="97" xfId="0" applyNumberFormat="1" applyFont="1" applyBorder="1" applyAlignment="1" applyProtection="1">
      <alignment wrapText="1"/>
      <protection hidden="1"/>
    </xf>
    <xf numFmtId="0" fontId="32" fillId="0" borderId="0" xfId="0" applyFont="1" applyAlignment="1" applyProtection="1">
      <alignment wrapText="1"/>
      <protection hidden="1"/>
    </xf>
    <xf numFmtId="14" fontId="32" fillId="7" borderId="98" xfId="0" applyNumberFormat="1" applyFont="1" applyFill="1" applyBorder="1" applyAlignment="1" applyProtection="1">
      <alignment wrapText="1"/>
      <protection hidden="1"/>
    </xf>
    <xf numFmtId="0" fontId="50" fillId="0" borderId="96" xfId="0" applyFont="1" applyBorder="1" applyAlignment="1" applyProtection="1">
      <alignment horizontal="center" vertical="center" wrapText="1"/>
      <protection hidden="1"/>
    </xf>
    <xf numFmtId="0" fontId="50" fillId="0" borderId="99" xfId="0" applyFont="1" applyBorder="1" applyAlignment="1" applyProtection="1">
      <alignment wrapText="1"/>
      <protection hidden="1"/>
    </xf>
    <xf numFmtId="44" fontId="32" fillId="0" borderId="72" xfId="0" applyNumberFormat="1" applyFont="1" applyBorder="1" applyAlignment="1" applyProtection="1">
      <alignment vertical="center" wrapText="1"/>
      <protection hidden="1"/>
    </xf>
    <xf numFmtId="0" fontId="50" fillId="0" borderId="0" xfId="0" applyFont="1" applyBorder="1" applyAlignment="1" applyProtection="1">
      <alignment wrapText="1"/>
      <protection hidden="1"/>
    </xf>
    <xf numFmtId="14" fontId="32" fillId="0" borderId="0" xfId="0" applyNumberFormat="1" applyFont="1" applyBorder="1" applyAlignment="1" applyProtection="1">
      <alignment wrapText="1"/>
      <protection hidden="1"/>
    </xf>
    <xf numFmtId="0" fontId="4" fillId="0" borderId="0" xfId="0" applyFont="1" applyAlignment="1" applyProtection="1">
      <alignment vertical="center"/>
      <protection hidden="1"/>
    </xf>
    <xf numFmtId="14" fontId="0" fillId="0" borderId="92" xfId="0" applyNumberFormat="1" applyBorder="1" applyAlignment="1" applyProtection="1">
      <alignment wrapText="1"/>
      <protection hidden="1"/>
    </xf>
    <xf numFmtId="0" fontId="0" fillId="0" borderId="92" xfId="0" applyBorder="1" applyAlignment="1" applyProtection="1">
      <alignment wrapText="1"/>
      <protection hidden="1"/>
    </xf>
    <xf numFmtId="3" fontId="0" fillId="12" borderId="0" xfId="0" applyNumberFormat="1" applyFill="1" applyBorder="1" applyProtection="1">
      <protection hidden="1"/>
    </xf>
    <xf numFmtId="0" fontId="58" fillId="9" borderId="80" xfId="0" applyFont="1" applyFill="1" applyBorder="1" applyAlignment="1" applyProtection="1">
      <alignment horizontal="center" wrapText="1"/>
      <protection hidden="1"/>
    </xf>
    <xf numFmtId="0" fontId="57" fillId="0" borderId="100" xfId="0" applyFont="1" applyBorder="1" applyAlignment="1" applyProtection="1">
      <alignment horizontal="justify" vertical="top" wrapText="1"/>
      <protection hidden="1"/>
    </xf>
    <xf numFmtId="0" fontId="56" fillId="0" borderId="101" xfId="0" applyFont="1" applyBorder="1" applyAlignment="1" applyProtection="1">
      <alignment horizontal="center" wrapText="1"/>
      <protection hidden="1"/>
    </xf>
    <xf numFmtId="4" fontId="57" fillId="0" borderId="102" xfId="0" applyNumberFormat="1" applyFont="1" applyFill="1" applyBorder="1" applyAlignment="1" applyProtection="1">
      <alignment horizontal="right" wrapText="1"/>
      <protection hidden="1"/>
    </xf>
    <xf numFmtId="4" fontId="57" fillId="0" borderId="103" xfId="0" applyNumberFormat="1" applyFont="1" applyBorder="1" applyAlignment="1" applyProtection="1">
      <alignment horizontal="right" wrapText="1"/>
      <protection hidden="1"/>
    </xf>
    <xf numFmtId="4" fontId="56" fillId="0" borderId="89" xfId="0" applyNumberFormat="1" applyFont="1" applyBorder="1" applyAlignment="1" applyProtection="1">
      <alignment horizontal="right" wrapText="1"/>
      <protection hidden="1"/>
    </xf>
    <xf numFmtId="0" fontId="0" fillId="0" borderId="0" xfId="0" applyAlignment="1" applyProtection="1">
      <alignment horizontal="center" vertical="center" wrapText="1"/>
      <protection hidden="1"/>
    </xf>
    <xf numFmtId="14" fontId="0" fillId="0" borderId="0" xfId="0" applyNumberFormat="1" applyAlignment="1" applyProtection="1">
      <alignment wrapText="1"/>
      <protection hidden="1"/>
    </xf>
    <xf numFmtId="0" fontId="56" fillId="0" borderId="0" xfId="0" applyFont="1" applyBorder="1" applyAlignment="1" applyProtection="1">
      <alignment horizontal="center" wrapText="1"/>
      <protection hidden="1"/>
    </xf>
    <xf numFmtId="4" fontId="56" fillId="0" borderId="0" xfId="0" applyNumberFormat="1" applyFont="1" applyBorder="1" applyAlignment="1" applyProtection="1">
      <alignment horizontal="right" wrapText="1"/>
      <protection hidden="1"/>
    </xf>
    <xf numFmtId="0" fontId="0" fillId="9" borderId="80" xfId="0" applyFill="1" applyBorder="1" applyAlignment="1" applyProtection="1">
      <alignment horizontal="center" vertical="center" wrapText="1"/>
      <protection hidden="1"/>
    </xf>
    <xf numFmtId="0" fontId="0" fillId="9" borderId="21" xfId="0" applyFill="1" applyBorder="1" applyAlignment="1" applyProtection="1">
      <alignment horizontal="center" vertical="center" wrapText="1"/>
      <protection hidden="1"/>
    </xf>
    <xf numFmtId="3" fontId="0" fillId="0" borderId="104" xfId="0" applyNumberFormat="1" applyBorder="1" applyAlignment="1" applyProtection="1">
      <alignment wrapText="1"/>
      <protection hidden="1"/>
    </xf>
    <xf numFmtId="3" fontId="0" fillId="0" borderId="40" xfId="0" applyNumberFormat="1" applyBorder="1" applyAlignment="1" applyProtection="1">
      <alignment wrapText="1"/>
      <protection hidden="1"/>
    </xf>
    <xf numFmtId="3" fontId="0" fillId="0" borderId="105" xfId="0" applyNumberFormat="1" applyBorder="1" applyAlignment="1" applyProtection="1">
      <alignment wrapText="1"/>
      <protection hidden="1"/>
    </xf>
    <xf numFmtId="4" fontId="68" fillId="0" borderId="0" xfId="0" applyNumberFormat="1" applyFont="1" applyAlignment="1" applyProtection="1">
      <alignment wrapText="1"/>
      <protection hidden="1"/>
    </xf>
    <xf numFmtId="0" fontId="4" fillId="7" borderId="80" xfId="0" applyFont="1" applyFill="1" applyBorder="1" applyAlignment="1" applyProtection="1">
      <alignment vertical="center" wrapText="1"/>
      <protection locked="0" hidden="1"/>
    </xf>
    <xf numFmtId="0" fontId="4" fillId="7" borderId="106" xfId="0" applyFont="1" applyFill="1" applyBorder="1" applyAlignment="1" applyProtection="1">
      <alignment vertical="center" wrapText="1"/>
      <protection locked="0" hidden="1"/>
    </xf>
    <xf numFmtId="2" fontId="0" fillId="7" borderId="24" xfId="0" applyNumberFormat="1" applyFill="1" applyBorder="1" applyAlignment="1" applyProtection="1">
      <alignment horizontal="center" vertical="center" wrapText="1"/>
      <protection locked="0" hidden="1"/>
    </xf>
    <xf numFmtId="0" fontId="50" fillId="0" borderId="107" xfId="0" applyFont="1" applyFill="1" applyBorder="1" applyAlignment="1" applyProtection="1">
      <alignment wrapText="1"/>
      <protection hidden="1"/>
    </xf>
    <xf numFmtId="14" fontId="32" fillId="7" borderId="98" xfId="0" applyNumberFormat="1" applyFont="1" applyFill="1" applyBorder="1" applyAlignment="1" applyProtection="1">
      <alignment wrapText="1"/>
      <protection locked="0" hidden="1"/>
    </xf>
    <xf numFmtId="14" fontId="0" fillId="7" borderId="25" xfId="0" applyNumberFormat="1" applyFill="1" applyBorder="1" applyAlignment="1" applyProtection="1">
      <alignment horizontal="left" wrapText="1"/>
      <protection locked="0" hidden="1"/>
    </xf>
    <xf numFmtId="14" fontId="0" fillId="7" borderId="108" xfId="0" applyNumberFormat="1" applyFill="1" applyBorder="1" applyAlignment="1" applyProtection="1">
      <alignment horizontal="left" wrapText="1"/>
      <protection locked="0" hidden="1"/>
    </xf>
    <xf numFmtId="4" fontId="57" fillId="7" borderId="109" xfId="0" applyNumberFormat="1" applyFont="1" applyFill="1" applyBorder="1" applyAlignment="1" applyProtection="1">
      <alignment horizontal="right" vertical="top" wrapText="1"/>
      <protection locked="0" hidden="1"/>
    </xf>
    <xf numFmtId="4" fontId="57" fillId="7" borderId="110" xfId="0" applyNumberFormat="1" applyFont="1" applyFill="1" applyBorder="1" applyAlignment="1" applyProtection="1">
      <alignment horizontal="right" vertical="top" wrapText="1"/>
      <protection locked="0" hidden="1"/>
    </xf>
    <xf numFmtId="0" fontId="0" fillId="7" borderId="111" xfId="0" applyFill="1" applyBorder="1" applyAlignment="1" applyProtection="1">
      <alignment wrapText="1"/>
      <protection locked="0" hidden="1"/>
    </xf>
    <xf numFmtId="0" fontId="0" fillId="7" borderId="31" xfId="0" applyFill="1" applyBorder="1" applyAlignment="1" applyProtection="1">
      <alignment wrapText="1"/>
      <protection locked="0" hidden="1"/>
    </xf>
    <xf numFmtId="0" fontId="0" fillId="7" borderId="112" xfId="0" applyFill="1" applyBorder="1" applyAlignment="1" applyProtection="1">
      <alignment wrapText="1"/>
      <protection locked="0" hidden="1"/>
    </xf>
    <xf numFmtId="0" fontId="0" fillId="7" borderId="28" xfId="0" applyFill="1" applyBorder="1" applyAlignment="1" applyProtection="1">
      <alignment wrapText="1"/>
      <protection locked="0" hidden="1"/>
    </xf>
    <xf numFmtId="0" fontId="0" fillId="7" borderId="113" xfId="0" applyFill="1" applyBorder="1" applyAlignment="1" applyProtection="1">
      <alignment wrapText="1"/>
      <protection locked="0" hidden="1"/>
    </xf>
    <xf numFmtId="0" fontId="0" fillId="7" borderId="108" xfId="0" applyFill="1" applyBorder="1" applyAlignment="1" applyProtection="1">
      <alignment wrapText="1"/>
      <protection locked="0" hidden="1"/>
    </xf>
    <xf numFmtId="0" fontId="0" fillId="0" borderId="114" xfId="0" applyBorder="1"/>
    <xf numFmtId="0" fontId="0" fillId="0" borderId="94" xfId="0" applyFill="1" applyBorder="1" applyAlignment="1" applyProtection="1">
      <alignment horizontal="center" vertical="center" wrapText="1"/>
      <protection hidden="1"/>
    </xf>
    <xf numFmtId="0" fontId="0" fillId="0" borderId="94" xfId="0" applyNumberFormat="1" applyFill="1" applyBorder="1" applyAlignment="1" applyProtection="1">
      <alignment horizontal="center" vertical="center" wrapText="1"/>
      <protection hidden="1"/>
    </xf>
    <xf numFmtId="0" fontId="0" fillId="0" borderId="94" xfId="0" applyFill="1" applyBorder="1" applyAlignment="1" applyProtection="1">
      <alignment vertical="center" wrapText="1"/>
      <protection hidden="1"/>
    </xf>
    <xf numFmtId="0" fontId="0" fillId="0" borderId="115" xfId="0" applyFill="1" applyBorder="1" applyAlignment="1" applyProtection="1">
      <alignment horizontal="center" vertical="center" wrapText="1"/>
      <protection hidden="1"/>
    </xf>
    <xf numFmtId="0" fontId="0" fillId="0" borderId="115" xfId="0" applyNumberFormat="1" applyFill="1" applyBorder="1" applyAlignment="1" applyProtection="1">
      <alignment horizontal="center" vertical="center" wrapText="1"/>
      <protection hidden="1"/>
    </xf>
    <xf numFmtId="0" fontId="0" fillId="0" borderId="115" xfId="0" applyFill="1" applyBorder="1" applyAlignment="1" applyProtection="1">
      <alignment vertical="center" wrapText="1"/>
      <protection hidden="1"/>
    </xf>
    <xf numFmtId="0" fontId="0" fillId="0" borderId="116" xfId="0" applyFill="1" applyBorder="1" applyAlignment="1" applyProtection="1">
      <alignment horizontal="center" vertical="center" wrapText="1"/>
      <protection hidden="1"/>
    </xf>
    <xf numFmtId="0" fontId="0" fillId="0" borderId="117" xfId="0" applyNumberFormat="1" applyFill="1" applyBorder="1" applyAlignment="1" applyProtection="1">
      <alignment horizontal="center" vertical="center" wrapText="1"/>
      <protection hidden="1"/>
    </xf>
    <xf numFmtId="0" fontId="0" fillId="0" borderId="117" xfId="0" applyFill="1" applyBorder="1" applyAlignment="1" applyProtection="1">
      <alignment vertical="center" wrapText="1"/>
      <protection hidden="1"/>
    </xf>
    <xf numFmtId="0" fontId="0" fillId="0" borderId="117" xfId="0" applyFill="1" applyBorder="1" applyAlignment="1" applyProtection="1">
      <alignment horizontal="center" vertical="center" wrapText="1"/>
      <protection hidden="1"/>
    </xf>
    <xf numFmtId="0" fontId="0" fillId="0" borderId="118" xfId="0" applyFill="1" applyBorder="1" applyAlignment="1" applyProtection="1">
      <alignment horizontal="center" vertical="center" wrapText="1"/>
      <protection hidden="1"/>
    </xf>
    <xf numFmtId="0" fontId="0" fillId="0" borderId="119" xfId="0" applyFill="1" applyBorder="1" applyAlignment="1" applyProtection="1">
      <alignment horizontal="center" vertical="center" wrapText="1"/>
      <protection hidden="1"/>
    </xf>
    <xf numFmtId="0" fontId="0" fillId="0" borderId="119" xfId="0" applyNumberFormat="1" applyFill="1" applyBorder="1" applyAlignment="1" applyProtection="1">
      <alignment horizontal="center" vertical="center" wrapText="1"/>
      <protection hidden="1"/>
    </xf>
    <xf numFmtId="0" fontId="0" fillId="0" borderId="119" xfId="0" applyFill="1" applyBorder="1" applyAlignment="1" applyProtection="1">
      <alignment vertical="center" wrapText="1"/>
      <protection hidden="1"/>
    </xf>
    <xf numFmtId="0" fontId="0" fillId="0" borderId="120" xfId="0" applyFill="1" applyBorder="1" applyAlignment="1" applyProtection="1">
      <alignment horizontal="center" vertical="center" wrapText="1"/>
      <protection hidden="1"/>
    </xf>
    <xf numFmtId="0" fontId="0" fillId="0" borderId="121" xfId="0" applyFill="1" applyBorder="1" applyAlignment="1" applyProtection="1">
      <alignment horizontal="center" vertical="center" wrapText="1"/>
      <protection hidden="1"/>
    </xf>
    <xf numFmtId="0" fontId="0" fillId="0" borderId="121" xfId="0" applyNumberFormat="1" applyFill="1" applyBorder="1" applyAlignment="1" applyProtection="1">
      <alignment horizontal="center" vertical="center" wrapText="1"/>
      <protection hidden="1"/>
    </xf>
    <xf numFmtId="0" fontId="0" fillId="0" borderId="121" xfId="0" applyFill="1" applyBorder="1" applyAlignment="1" applyProtection="1">
      <alignment vertical="center" wrapText="1"/>
      <protection hidden="1"/>
    </xf>
    <xf numFmtId="0" fontId="0" fillId="0" borderId="122" xfId="0" applyFill="1" applyBorder="1" applyAlignment="1" applyProtection="1">
      <alignment horizontal="center" vertical="center" wrapText="1"/>
      <protection hidden="1"/>
    </xf>
    <xf numFmtId="0" fontId="77" fillId="0" borderId="123" xfId="2" applyFont="1" applyFill="1" applyBorder="1" applyAlignment="1" applyProtection="1">
      <alignment horizontal="center" vertical="center" wrapText="1"/>
    </xf>
    <xf numFmtId="0" fontId="77" fillId="0" borderId="124" xfId="2" applyFont="1" applyFill="1" applyBorder="1" applyAlignment="1" applyProtection="1">
      <alignment horizontal="center" vertical="center" wrapText="1"/>
    </xf>
    <xf numFmtId="0" fontId="77" fillId="0" borderId="125" xfId="2" applyFont="1" applyFill="1" applyBorder="1" applyAlignment="1" applyProtection="1">
      <alignment horizontal="center" vertical="center" wrapText="1"/>
    </xf>
    <xf numFmtId="0" fontId="77" fillId="0" borderId="126" xfId="2" applyFont="1" applyFill="1" applyBorder="1" applyAlignment="1" applyProtection="1">
      <alignment horizontal="center" vertical="center" wrapText="1"/>
    </xf>
    <xf numFmtId="0" fontId="0" fillId="0" borderId="127" xfId="0" applyFill="1" applyBorder="1" applyAlignment="1" applyProtection="1">
      <alignment vertical="center" wrapText="1"/>
      <protection hidden="1"/>
    </xf>
    <xf numFmtId="0" fontId="0" fillId="0" borderId="128" xfId="0" applyFill="1" applyBorder="1" applyAlignment="1" applyProtection="1">
      <alignment vertical="center" wrapText="1"/>
      <protection hidden="1"/>
    </xf>
    <xf numFmtId="0" fontId="0" fillId="0" borderId="129" xfId="0" applyFill="1" applyBorder="1" applyAlignment="1" applyProtection="1">
      <alignment vertical="center" wrapText="1"/>
      <protection hidden="1"/>
    </xf>
    <xf numFmtId="0" fontId="0" fillId="0" borderId="33" xfId="0" applyFill="1" applyBorder="1" applyAlignment="1" applyProtection="1">
      <alignment vertical="center" wrapText="1"/>
      <protection hidden="1"/>
    </xf>
    <xf numFmtId="0" fontId="0" fillId="0" borderId="130" xfId="0" applyFill="1" applyBorder="1" applyAlignment="1" applyProtection="1">
      <alignment vertical="center" wrapText="1"/>
      <protection hidden="1"/>
    </xf>
    <xf numFmtId="0" fontId="0" fillId="0" borderId="131" xfId="0" applyFill="1" applyBorder="1" applyAlignment="1" applyProtection="1">
      <alignment vertical="center" wrapText="1"/>
      <protection hidden="1"/>
    </xf>
    <xf numFmtId="0" fontId="0" fillId="0" borderId="132" xfId="0" applyFill="1" applyBorder="1" applyAlignment="1" applyProtection="1">
      <alignment horizontal="center" vertical="center" wrapText="1"/>
      <protection hidden="1"/>
    </xf>
    <xf numFmtId="0" fontId="0" fillId="0" borderId="133" xfId="0" applyFill="1" applyBorder="1" applyAlignment="1" applyProtection="1">
      <alignment horizontal="center" vertical="center" wrapText="1"/>
      <protection hidden="1"/>
    </xf>
    <xf numFmtId="0" fontId="0" fillId="0" borderId="134" xfId="0" applyFill="1" applyBorder="1" applyAlignment="1" applyProtection="1">
      <alignment horizontal="center" vertical="center" wrapText="1"/>
      <protection hidden="1"/>
    </xf>
    <xf numFmtId="0" fontId="0" fillId="0" borderId="135" xfId="0" applyFill="1" applyBorder="1" applyAlignment="1" applyProtection="1">
      <alignment horizontal="center" vertical="center" wrapText="1"/>
      <protection hidden="1"/>
    </xf>
    <xf numFmtId="166" fontId="0" fillId="0" borderId="127" xfId="3" applyNumberFormat="1" applyFont="1" applyFill="1" applyBorder="1" applyAlignment="1" applyProtection="1">
      <alignment horizontal="center" vertical="center" wrapText="1"/>
      <protection hidden="1"/>
    </xf>
    <xf numFmtId="166" fontId="0" fillId="0" borderId="128" xfId="3" applyNumberFormat="1" applyFont="1" applyFill="1" applyBorder="1" applyAlignment="1" applyProtection="1">
      <alignment horizontal="center" vertical="center" wrapText="1"/>
      <protection hidden="1"/>
    </xf>
    <xf numFmtId="166" fontId="0" fillId="0" borderId="130" xfId="3" applyNumberFormat="1" applyFont="1" applyFill="1" applyBorder="1" applyAlignment="1" applyProtection="1">
      <alignment horizontal="center" vertical="center" wrapText="1"/>
      <protection hidden="1"/>
    </xf>
    <xf numFmtId="166" fontId="0" fillId="0" borderId="131" xfId="3" applyNumberFormat="1" applyFont="1" applyFill="1" applyBorder="1" applyAlignment="1" applyProtection="1">
      <alignment horizontal="center" vertical="center" wrapText="1"/>
      <protection hidden="1"/>
    </xf>
    <xf numFmtId="0" fontId="0" fillId="0" borderId="136" xfId="0" applyBorder="1"/>
    <xf numFmtId="0" fontId="76" fillId="0" borderId="137" xfId="0" applyFont="1" applyFill="1" applyBorder="1" applyAlignment="1">
      <alignment horizontal="center" vertical="center" wrapText="1"/>
    </xf>
    <xf numFmtId="44" fontId="0" fillId="0" borderId="138" xfId="3" applyFont="1" applyFill="1" applyBorder="1" applyAlignment="1" applyProtection="1">
      <alignment horizontal="center" vertical="center" wrapText="1"/>
      <protection hidden="1"/>
    </xf>
    <xf numFmtId="44" fontId="0" fillId="0" borderId="139" xfId="3" applyFont="1" applyFill="1" applyBorder="1" applyAlignment="1" applyProtection="1">
      <alignment horizontal="center" vertical="center" wrapText="1"/>
      <protection hidden="1"/>
    </xf>
    <xf numFmtId="44" fontId="0" fillId="0" borderId="140" xfId="3" applyFont="1" applyFill="1" applyBorder="1" applyAlignment="1" applyProtection="1">
      <alignment horizontal="center" vertical="center" wrapText="1"/>
      <protection hidden="1"/>
    </xf>
    <xf numFmtId="44" fontId="0" fillId="0" borderId="141" xfId="3" applyFont="1" applyFill="1" applyBorder="1" applyAlignment="1" applyProtection="1">
      <alignment horizontal="center" vertical="center" wrapText="1"/>
      <protection hidden="1"/>
    </xf>
    <xf numFmtId="0" fontId="78" fillId="0" borderId="90" xfId="0" applyFont="1" applyFill="1" applyBorder="1" applyAlignment="1">
      <alignment horizontal="center" vertical="center" wrapText="1"/>
    </xf>
    <xf numFmtId="0" fontId="78" fillId="0" borderId="137" xfId="0" applyFont="1" applyFill="1" applyBorder="1" applyAlignment="1">
      <alignment horizontal="center" vertical="center" wrapText="1"/>
    </xf>
    <xf numFmtId="0" fontId="0" fillId="0" borderId="142" xfId="0" applyBorder="1"/>
    <xf numFmtId="0" fontId="0" fillId="0" borderId="143" xfId="0" applyBorder="1"/>
    <xf numFmtId="0" fontId="69" fillId="0" borderId="142" xfId="0" applyFont="1" applyBorder="1" applyAlignment="1">
      <alignment horizontal="center" vertical="center" wrapText="1"/>
    </xf>
    <xf numFmtId="0" fontId="50" fillId="0" borderId="12" xfId="0" applyFont="1" applyBorder="1" applyAlignment="1" applyProtection="1">
      <alignment horizontal="center" vertical="center" wrapText="1"/>
      <protection hidden="1"/>
    </xf>
    <xf numFmtId="0" fontId="74" fillId="0" borderId="0" xfId="0" applyFont="1" applyAlignment="1" applyProtection="1">
      <alignment horizontal="center" wrapText="1"/>
      <protection hidden="1"/>
    </xf>
    <xf numFmtId="166" fontId="50" fillId="0" borderId="98" xfId="0" applyNumberFormat="1" applyFont="1" applyBorder="1" applyAlignment="1" applyProtection="1">
      <alignment horizontal="center" wrapText="1"/>
      <protection hidden="1"/>
    </xf>
    <xf numFmtId="168" fontId="50" fillId="7" borderId="98" xfId="0" applyNumberFormat="1" applyFont="1" applyFill="1" applyBorder="1" applyAlignment="1" applyProtection="1">
      <alignment horizontal="center" wrapText="1"/>
      <protection locked="0"/>
    </xf>
    <xf numFmtId="168" fontId="0" fillId="7" borderId="98" xfId="0" applyNumberFormat="1" applyFill="1" applyBorder="1" applyAlignment="1" applyProtection="1">
      <alignment wrapText="1"/>
      <protection locked="0"/>
    </xf>
    <xf numFmtId="1" fontId="0" fillId="0" borderId="98" xfId="0" applyNumberFormat="1" applyFill="1" applyBorder="1" applyAlignment="1">
      <alignment wrapText="1"/>
    </xf>
    <xf numFmtId="4" fontId="50" fillId="0" borderId="98" xfId="0" applyNumberFormat="1" applyFont="1" applyFill="1" applyBorder="1" applyAlignment="1">
      <alignment wrapText="1"/>
    </xf>
    <xf numFmtId="167" fontId="50" fillId="7" borderId="98" xfId="0" applyNumberFormat="1" applyFont="1" applyFill="1" applyBorder="1" applyAlignment="1" applyProtection="1">
      <alignment horizontal="center" wrapText="1"/>
      <protection locked="0"/>
    </xf>
    <xf numFmtId="0" fontId="50" fillId="0" borderId="98" xfId="0" applyFont="1" applyBorder="1" applyAlignment="1" applyProtection="1">
      <alignment horizontal="center" wrapText="1"/>
      <protection hidden="1"/>
    </xf>
    <xf numFmtId="4" fontId="50" fillId="0" borderId="98" xfId="0" applyNumberFormat="1" applyFont="1" applyFill="1" applyBorder="1" applyAlignment="1" applyProtection="1">
      <alignment horizontal="center" wrapText="1"/>
      <protection locked="0"/>
    </xf>
    <xf numFmtId="4" fontId="50" fillId="0" borderId="98" xfId="0" applyNumberFormat="1" applyFont="1" applyFill="1" applyBorder="1" applyAlignment="1">
      <alignment horizontal="center" wrapText="1"/>
    </xf>
    <xf numFmtId="4" fontId="50" fillId="0" borderId="98" xfId="0" applyNumberFormat="1" applyFont="1" applyBorder="1" applyAlignment="1" applyProtection="1">
      <alignment horizontal="center" wrapText="1"/>
      <protection hidden="1"/>
    </xf>
    <xf numFmtId="4" fontId="50" fillId="0" borderId="49" xfId="0" applyNumberFormat="1" applyFont="1" applyFill="1" applyBorder="1" applyAlignment="1">
      <alignment horizontal="center" wrapText="1"/>
    </xf>
    <xf numFmtId="3" fontId="80" fillId="0" borderId="0" xfId="0" applyNumberFormat="1" applyFont="1" applyAlignment="1" applyProtection="1">
      <alignment horizontal="center" wrapText="1"/>
      <protection hidden="1"/>
    </xf>
    <xf numFmtId="0" fontId="74" fillId="0" borderId="0" xfId="0" applyFont="1" applyAlignment="1" applyProtection="1">
      <alignment wrapText="1"/>
      <protection hidden="1"/>
    </xf>
    <xf numFmtId="0" fontId="50" fillId="0" borderId="0" xfId="0" applyFont="1" applyAlignment="1" applyProtection="1">
      <alignment vertical="center" wrapText="1"/>
      <protection hidden="1"/>
    </xf>
    <xf numFmtId="44" fontId="50" fillId="0" borderId="0" xfId="0" applyNumberFormat="1" applyFont="1" applyAlignment="1" applyProtection="1">
      <alignment vertical="center" wrapText="1"/>
      <protection hidden="1"/>
    </xf>
    <xf numFmtId="44" fontId="50" fillId="0" borderId="144" xfId="3" applyFont="1" applyFill="1" applyBorder="1" applyAlignment="1" applyProtection="1">
      <alignment horizontal="center"/>
      <protection hidden="1"/>
    </xf>
    <xf numFmtId="44" fontId="50" fillId="0" borderId="145" xfId="3" applyFont="1" applyFill="1" applyBorder="1" applyAlignment="1" applyProtection="1">
      <alignment horizontal="center"/>
      <protection hidden="1"/>
    </xf>
    <xf numFmtId="44" fontId="50" fillId="0" borderId="146" xfId="3" applyFont="1" applyFill="1" applyBorder="1" applyAlignment="1" applyProtection="1">
      <alignment horizontal="center"/>
      <protection hidden="1"/>
    </xf>
    <xf numFmtId="44" fontId="50" fillId="0" borderId="147" xfId="3" applyFont="1" applyFill="1" applyBorder="1" applyAlignment="1" applyProtection="1">
      <alignment horizontal="center"/>
      <protection hidden="1"/>
    </xf>
    <xf numFmtId="0" fontId="34" fillId="0" borderId="6" xfId="0" applyFont="1" applyBorder="1" applyAlignment="1" applyProtection="1">
      <alignment vertical="center" wrapText="1"/>
      <protection hidden="1"/>
    </xf>
    <xf numFmtId="0" fontId="50" fillId="0" borderId="32" xfId="0" applyFont="1" applyBorder="1" applyAlignment="1" applyProtection="1">
      <alignment horizontal="right" vertical="center" wrapText="1"/>
      <protection hidden="1"/>
    </xf>
    <xf numFmtId="44" fontId="50" fillId="0" borderId="32" xfId="3" applyFont="1" applyBorder="1" applyAlignment="1" applyProtection="1">
      <alignment horizontal="left" vertical="center" wrapText="1"/>
      <protection hidden="1"/>
    </xf>
    <xf numFmtId="0" fontId="0" fillId="0" borderId="61" xfId="0" applyBorder="1"/>
    <xf numFmtId="44" fontId="0" fillId="0" borderId="83" xfId="3" applyFont="1" applyFill="1" applyBorder="1" applyAlignment="1" applyProtection="1">
      <alignment horizontal="left" vertical="center" wrapText="1"/>
      <protection hidden="1"/>
    </xf>
    <xf numFmtId="44" fontId="0" fillId="0" borderId="85" xfId="3" applyFont="1" applyFill="1" applyBorder="1" applyAlignment="1" applyProtection="1">
      <alignment horizontal="left" vertical="center" wrapText="1"/>
      <protection hidden="1"/>
    </xf>
    <xf numFmtId="44" fontId="0" fillId="0" borderId="44" xfId="3" applyFont="1" applyFill="1" applyBorder="1" applyAlignment="1" applyProtection="1">
      <alignment horizontal="left" vertical="center" wrapText="1"/>
      <protection hidden="1"/>
    </xf>
    <xf numFmtId="44" fontId="0" fillId="0" borderId="23" xfId="3" applyFont="1" applyFill="1" applyBorder="1" applyAlignment="1" applyProtection="1">
      <alignment horizontal="left" vertical="center" wrapText="1"/>
      <protection hidden="1"/>
    </xf>
    <xf numFmtId="44" fontId="0" fillId="0" borderId="18" xfId="3" applyFont="1" applyFill="1" applyBorder="1" applyAlignment="1" applyProtection="1">
      <alignment horizontal="left" vertical="center" wrapText="1"/>
      <protection hidden="1"/>
    </xf>
    <xf numFmtId="44" fontId="0" fillId="0" borderId="21" xfId="3" applyFont="1" applyFill="1" applyBorder="1" applyAlignment="1" applyProtection="1">
      <alignment horizontal="left" vertical="center" wrapText="1"/>
      <protection hidden="1"/>
    </xf>
    <xf numFmtId="0" fontId="32" fillId="0" borderId="148" xfId="0" applyFont="1" applyBorder="1" applyAlignment="1">
      <alignment horizontal="left"/>
    </xf>
    <xf numFmtId="0" fontId="34" fillId="0" borderId="148" xfId="0" applyFont="1" applyBorder="1" applyAlignment="1">
      <alignment horizontal="right"/>
    </xf>
    <xf numFmtId="0" fontId="34" fillId="0" borderId="148" xfId="0" applyFont="1" applyBorder="1" applyAlignment="1">
      <alignment horizontal="left"/>
    </xf>
    <xf numFmtId="44" fontId="41" fillId="0" borderId="149" xfId="3" applyFont="1" applyFill="1" applyBorder="1"/>
    <xf numFmtId="44" fontId="32" fillId="0" borderId="92" xfId="0" applyNumberFormat="1" applyFont="1" applyBorder="1" applyAlignment="1">
      <alignment vertical="center"/>
    </xf>
    <xf numFmtId="44" fontId="41" fillId="7" borderId="150" xfId="3" applyFont="1" applyFill="1" applyBorder="1" applyProtection="1">
      <protection locked="0"/>
    </xf>
    <xf numFmtId="0" fontId="4" fillId="7" borderId="151" xfId="0" applyFont="1" applyFill="1" applyBorder="1" applyAlignment="1" applyProtection="1">
      <alignment horizontal="right" vertical="center"/>
      <protection locked="0"/>
    </xf>
    <xf numFmtId="44" fontId="0" fillId="7" borderId="27" xfId="3" applyFont="1" applyFill="1" applyBorder="1" applyProtection="1">
      <protection locked="0"/>
    </xf>
    <xf numFmtId="44" fontId="0" fillId="7" borderId="152" xfId="3" applyFont="1" applyFill="1" applyBorder="1" applyProtection="1">
      <protection locked="0"/>
    </xf>
    <xf numFmtId="44" fontId="0" fillId="7" borderId="94" xfId="3" applyFont="1" applyFill="1" applyBorder="1" applyProtection="1">
      <protection locked="0"/>
    </xf>
    <xf numFmtId="44" fontId="0" fillId="7" borderId="25" xfId="3" applyFont="1" applyFill="1" applyBorder="1" applyProtection="1">
      <protection locked="0"/>
    </xf>
    <xf numFmtId="44" fontId="0" fillId="7" borderId="153" xfId="3" applyFont="1" applyFill="1" applyBorder="1" applyProtection="1">
      <protection locked="0"/>
    </xf>
    <xf numFmtId="44" fontId="0" fillId="7" borderId="8" xfId="3" applyFont="1" applyFill="1" applyBorder="1" applyProtection="1">
      <protection locked="0"/>
    </xf>
    <xf numFmtId="44" fontId="0" fillId="7" borderId="36" xfId="3" applyFont="1" applyFill="1" applyBorder="1" applyProtection="1">
      <protection locked="0"/>
    </xf>
    <xf numFmtId="0" fontId="32" fillId="0" borderId="154" xfId="0" applyFont="1" applyBorder="1" applyAlignment="1">
      <alignment horizontal="right"/>
    </xf>
    <xf numFmtId="0" fontId="34" fillId="0" borderId="155" xfId="0" applyFont="1" applyBorder="1"/>
    <xf numFmtId="0" fontId="41" fillId="0" borderId="156" xfId="0" applyFont="1" applyBorder="1" applyAlignment="1">
      <alignment horizontal="center" vertical="center"/>
    </xf>
    <xf numFmtId="0" fontId="4" fillId="7" borderId="19" xfId="0" applyFont="1" applyFill="1" applyBorder="1" applyAlignment="1" applyProtection="1">
      <alignment horizontal="right" vertical="center"/>
      <protection locked="0"/>
    </xf>
    <xf numFmtId="0" fontId="41" fillId="0" borderId="84" xfId="0" applyFont="1" applyBorder="1"/>
    <xf numFmtId="44" fontId="41" fillId="0" borderId="41" xfId="3" applyFont="1" applyFill="1" applyBorder="1"/>
    <xf numFmtId="44" fontId="0" fillId="7" borderId="43" xfId="3" applyFont="1" applyFill="1" applyBorder="1" applyProtection="1">
      <protection locked="0"/>
    </xf>
    <xf numFmtId="44" fontId="0" fillId="7" borderId="157" xfId="3" applyFont="1" applyFill="1" applyBorder="1" applyProtection="1">
      <protection locked="0"/>
    </xf>
    <xf numFmtId="44" fontId="0" fillId="7" borderId="158" xfId="3" applyFont="1" applyFill="1" applyBorder="1" applyProtection="1">
      <protection locked="0"/>
    </xf>
    <xf numFmtId="44" fontId="0" fillId="7" borderId="7" xfId="3" applyFont="1" applyFill="1" applyBorder="1" applyProtection="1">
      <protection locked="0"/>
    </xf>
    <xf numFmtId="44" fontId="0" fillId="7" borderId="22" xfId="3" applyFont="1" applyFill="1" applyBorder="1" applyProtection="1">
      <protection locked="0"/>
    </xf>
    <xf numFmtId="44" fontId="0" fillId="7" borderId="159" xfId="3" applyFont="1" applyFill="1" applyBorder="1" applyProtection="1">
      <protection locked="0"/>
    </xf>
    <xf numFmtId="44" fontId="0" fillId="7" borderId="40" xfId="3" applyFont="1" applyFill="1" applyBorder="1" applyProtection="1">
      <protection locked="0"/>
    </xf>
    <xf numFmtId="44" fontId="0" fillId="7" borderId="6" xfId="3" applyFont="1" applyFill="1" applyBorder="1" applyProtection="1">
      <protection locked="0"/>
    </xf>
    <xf numFmtId="44" fontId="0" fillId="7" borderId="160" xfId="3" applyFont="1" applyFill="1" applyBorder="1" applyProtection="1">
      <protection locked="0"/>
    </xf>
    <xf numFmtId="44" fontId="0" fillId="7" borderId="45" xfId="3" applyFont="1" applyFill="1" applyBorder="1" applyProtection="1">
      <protection locked="0"/>
    </xf>
    <xf numFmtId="44" fontId="0" fillId="7" borderId="105" xfId="3" applyFont="1" applyFill="1" applyBorder="1" applyProtection="1">
      <protection locked="0"/>
    </xf>
    <xf numFmtId="44" fontId="0" fillId="7" borderId="12" xfId="3" applyFont="1" applyFill="1" applyBorder="1" applyProtection="1">
      <protection locked="0"/>
    </xf>
    <xf numFmtId="44" fontId="0" fillId="7" borderId="41" xfId="3" applyFont="1" applyFill="1" applyBorder="1" applyProtection="1">
      <protection locked="0"/>
    </xf>
    <xf numFmtId="0" fontId="41" fillId="0" borderId="161" xfId="0" applyFont="1" applyBorder="1"/>
    <xf numFmtId="44" fontId="41" fillId="7" borderId="17" xfId="3" applyFont="1" applyFill="1" applyBorder="1" applyProtection="1">
      <protection locked="0"/>
    </xf>
    <xf numFmtId="0" fontId="32" fillId="0" borderId="162" xfId="0" applyFont="1" applyBorder="1" applyAlignment="1">
      <alignment vertical="center"/>
    </xf>
    <xf numFmtId="44" fontId="32" fillId="0" borderId="39" xfId="0" applyNumberFormat="1" applyFont="1" applyBorder="1" applyAlignment="1">
      <alignment vertical="center"/>
    </xf>
    <xf numFmtId="0" fontId="32" fillId="0" borderId="18" xfId="0" applyFont="1" applyBorder="1" applyAlignment="1">
      <alignment vertical="center"/>
    </xf>
    <xf numFmtId="44" fontId="32" fillId="0" borderId="9" xfId="0" applyNumberFormat="1" applyFont="1" applyBorder="1" applyAlignment="1">
      <alignment vertical="center"/>
    </xf>
    <xf numFmtId="44" fontId="32" fillId="0" borderId="17" xfId="0" applyNumberFormat="1" applyFont="1" applyBorder="1" applyAlignment="1">
      <alignment vertical="center"/>
    </xf>
    <xf numFmtId="164" fontId="50" fillId="0" borderId="27" xfId="0" applyNumberFormat="1" applyFont="1" applyFill="1" applyBorder="1" applyAlignment="1" applyProtection="1">
      <alignment horizontal="center"/>
      <protection hidden="1"/>
    </xf>
    <xf numFmtId="164" fontId="50" fillId="0" borderId="145" xfId="0" applyNumberFormat="1" applyFont="1" applyFill="1" applyBorder="1" applyAlignment="1" applyProtection="1">
      <alignment horizontal="center"/>
      <protection hidden="1"/>
    </xf>
    <xf numFmtId="164" fontId="50" fillId="0" borderId="146" xfId="0" applyNumberFormat="1" applyFont="1" applyFill="1" applyBorder="1" applyAlignment="1" applyProtection="1">
      <alignment horizontal="center"/>
      <protection hidden="1"/>
    </xf>
    <xf numFmtId="164" fontId="50" fillId="0" borderId="75" xfId="0" applyNumberFormat="1" applyFont="1" applyFill="1" applyBorder="1" applyAlignment="1" applyProtection="1">
      <alignment horizontal="center"/>
      <protection hidden="1"/>
    </xf>
    <xf numFmtId="164" fontId="50" fillId="0" borderId="147" xfId="0" applyNumberFormat="1" applyFont="1" applyFill="1" applyBorder="1" applyAlignment="1" applyProtection="1">
      <alignment horizontal="center"/>
      <protection hidden="1"/>
    </xf>
    <xf numFmtId="0" fontId="44" fillId="0" borderId="27" xfId="0" applyFont="1" applyFill="1" applyBorder="1" applyAlignment="1" applyProtection="1">
      <alignment horizontal="center"/>
      <protection locked="0" hidden="1"/>
    </xf>
    <xf numFmtId="0" fontId="44" fillId="0" borderId="65" xfId="0" applyFont="1" applyFill="1" applyBorder="1" applyAlignment="1" applyProtection="1">
      <alignment horizontal="center"/>
      <protection locked="0" hidden="1"/>
    </xf>
    <xf numFmtId="165" fontId="4" fillId="0" borderId="163" xfId="0" applyNumberFormat="1" applyFont="1" applyFill="1" applyBorder="1" applyAlignment="1" applyProtection="1">
      <alignment vertical="center" wrapText="1"/>
    </xf>
    <xf numFmtId="1" fontId="4" fillId="9" borderId="5" xfId="0" applyNumberFormat="1" applyFont="1" applyFill="1" applyBorder="1" applyAlignment="1" applyProtection="1">
      <alignment wrapText="1"/>
      <protection hidden="1"/>
    </xf>
    <xf numFmtId="1" fontId="4" fillId="9" borderId="164" xfId="0" applyNumberFormat="1" applyFont="1" applyFill="1" applyBorder="1" applyAlignment="1" applyProtection="1">
      <alignment wrapText="1"/>
      <protection hidden="1"/>
    </xf>
    <xf numFmtId="1" fontId="81" fillId="9" borderId="17" xfId="0" applyNumberFormat="1" applyFont="1" applyFill="1" applyBorder="1" applyAlignment="1" applyProtection="1">
      <alignment wrapText="1"/>
      <protection hidden="1"/>
    </xf>
    <xf numFmtId="0" fontId="41" fillId="8" borderId="88" xfId="0" applyFont="1" applyFill="1" applyBorder="1" applyAlignment="1" applyProtection="1">
      <alignment vertical="center" wrapText="1"/>
      <protection hidden="1"/>
    </xf>
    <xf numFmtId="169" fontId="4" fillId="9" borderId="164" xfId="0" applyNumberFormat="1" applyFont="1" applyFill="1" applyBorder="1" applyAlignment="1" applyProtection="1">
      <alignment wrapText="1"/>
      <protection hidden="1"/>
    </xf>
    <xf numFmtId="169" fontId="81" fillId="9" borderId="17" xfId="0" applyNumberFormat="1" applyFont="1" applyFill="1" applyBorder="1" applyAlignment="1" applyProtection="1">
      <alignment wrapText="1"/>
      <protection hidden="1"/>
    </xf>
    <xf numFmtId="169" fontId="55" fillId="9" borderId="5" xfId="0" applyNumberFormat="1" applyFont="1" applyFill="1" applyBorder="1" applyAlignment="1" applyProtection="1">
      <alignment wrapText="1"/>
      <protection hidden="1"/>
    </xf>
    <xf numFmtId="0" fontId="41" fillId="8" borderId="77" xfId="0" applyFont="1" applyFill="1" applyBorder="1" applyAlignment="1">
      <alignment horizontal="center" vertical="center" wrapText="1"/>
    </xf>
    <xf numFmtId="44" fontId="0" fillId="0" borderId="85" xfId="3" applyFont="1" applyFill="1" applyBorder="1" applyAlignment="1" applyProtection="1">
      <alignment vertical="center" wrapText="1"/>
      <protection hidden="1"/>
    </xf>
    <xf numFmtId="44" fontId="0" fillId="0" borderId="23" xfId="3" applyFont="1" applyFill="1" applyBorder="1" applyAlignment="1" applyProtection="1">
      <alignment vertical="center" wrapText="1"/>
      <protection hidden="1"/>
    </xf>
    <xf numFmtId="44" fontId="0" fillId="0" borderId="21" xfId="3" applyFont="1" applyFill="1" applyBorder="1" applyAlignment="1" applyProtection="1">
      <alignment vertical="center" wrapText="1"/>
      <protection hidden="1"/>
    </xf>
    <xf numFmtId="0" fontId="41" fillId="8" borderId="49" xfId="0" applyFont="1" applyFill="1" applyBorder="1" applyAlignment="1">
      <alignment horizontal="right" vertical="center" wrapText="1"/>
    </xf>
    <xf numFmtId="44" fontId="0" fillId="0" borderId="12" xfId="3" applyFont="1" applyFill="1" applyBorder="1" applyAlignment="1" applyProtection="1">
      <alignment vertical="center" wrapText="1"/>
      <protection hidden="1"/>
    </xf>
    <xf numFmtId="44" fontId="0" fillId="0" borderId="40" xfId="3" applyFont="1" applyFill="1" applyBorder="1" applyAlignment="1" applyProtection="1">
      <alignment vertical="center" wrapText="1"/>
      <protection hidden="1"/>
    </xf>
    <xf numFmtId="44" fontId="0" fillId="0" borderId="41" xfId="3" applyFont="1" applyFill="1" applyBorder="1" applyAlignment="1" applyProtection="1">
      <alignment vertical="center" wrapText="1"/>
      <protection hidden="1"/>
    </xf>
    <xf numFmtId="0" fontId="69" fillId="0" borderId="6" xfId="0" applyFont="1" applyFill="1" applyBorder="1" applyAlignment="1" applyProtection="1">
      <alignment wrapText="1"/>
      <protection hidden="1"/>
    </xf>
    <xf numFmtId="0" fontId="69" fillId="0" borderId="0" xfId="0" applyFont="1" applyFill="1" applyBorder="1" applyAlignment="1" applyProtection="1">
      <alignment wrapText="1"/>
      <protection hidden="1"/>
    </xf>
    <xf numFmtId="10" fontId="0" fillId="0" borderId="85" xfId="0" applyNumberFormat="1" applyFill="1" applyBorder="1" applyAlignment="1" applyProtection="1">
      <alignment horizontal="center" vertical="center" wrapText="1"/>
      <protection hidden="1"/>
    </xf>
    <xf numFmtId="10" fontId="0" fillId="0" borderId="23" xfId="0" applyNumberFormat="1" applyFill="1" applyBorder="1" applyAlignment="1" applyProtection="1">
      <alignment horizontal="center" vertical="center" wrapText="1"/>
      <protection hidden="1"/>
    </xf>
    <xf numFmtId="10" fontId="0" fillId="0" borderId="21" xfId="0" applyNumberFormat="1" applyFill="1" applyBorder="1" applyAlignment="1" applyProtection="1">
      <alignment horizontal="center" vertical="center" wrapText="1"/>
      <protection hidden="1"/>
    </xf>
    <xf numFmtId="0" fontId="50" fillId="0" borderId="0" xfId="0" applyFont="1"/>
    <xf numFmtId="0" fontId="0" fillId="0" borderId="0" xfId="0" applyFill="1" applyBorder="1" applyAlignment="1" applyProtection="1">
      <alignment vertical="center" wrapText="1"/>
      <protection hidden="1"/>
    </xf>
    <xf numFmtId="0" fontId="0" fillId="0" borderId="0" xfId="0" applyFill="1" applyBorder="1" applyAlignment="1" applyProtection="1">
      <alignment horizontal="left" vertical="center" wrapText="1"/>
      <protection hidden="1"/>
    </xf>
    <xf numFmtId="0" fontId="0" fillId="0" borderId="0" xfId="0" applyAlignment="1">
      <alignment horizontal="left" wrapText="1"/>
    </xf>
    <xf numFmtId="0" fontId="4" fillId="13" borderId="6"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0" fontId="84" fillId="0" borderId="5" xfId="0" applyFont="1" applyFill="1" applyBorder="1" applyAlignment="1" applyProtection="1">
      <alignment horizontal="center" vertical="center" wrapText="1"/>
      <protection hidden="1"/>
    </xf>
    <xf numFmtId="0" fontId="3" fillId="3" borderId="12" xfId="0" applyFont="1" applyFill="1" applyBorder="1" applyAlignment="1" applyProtection="1">
      <alignment horizontal="center" vertical="center" wrapText="1"/>
      <protection hidden="1"/>
    </xf>
    <xf numFmtId="0" fontId="45" fillId="0" borderId="6" xfId="0" applyFont="1" applyFill="1" applyBorder="1" applyAlignment="1" applyProtection="1">
      <protection hidden="1"/>
    </xf>
    <xf numFmtId="0" fontId="45" fillId="0" borderId="18" xfId="0" applyFont="1" applyFill="1" applyBorder="1" applyAlignment="1" applyProtection="1">
      <protection hidden="1"/>
    </xf>
    <xf numFmtId="0" fontId="0" fillId="15" borderId="0" xfId="0" applyFill="1" applyBorder="1" applyAlignment="1">
      <alignment horizontal="center"/>
    </xf>
    <xf numFmtId="0" fontId="0" fillId="15" borderId="0" xfId="0" applyFill="1"/>
    <xf numFmtId="0" fontId="88" fillId="2" borderId="13" xfId="0" applyFont="1" applyFill="1" applyBorder="1" applyAlignment="1" applyProtection="1">
      <alignment horizontal="center" vertical="center" wrapText="1"/>
      <protection hidden="1"/>
    </xf>
    <xf numFmtId="0" fontId="88" fillId="2" borderId="0" xfId="0" applyFont="1" applyFill="1" applyBorder="1" applyAlignment="1" applyProtection="1">
      <alignment horizontal="center" vertical="center" wrapText="1"/>
      <protection hidden="1"/>
    </xf>
    <xf numFmtId="0" fontId="0" fillId="15" borderId="0" xfId="0" applyFill="1" applyBorder="1" applyAlignment="1">
      <alignment horizontal="center"/>
    </xf>
    <xf numFmtId="0" fontId="55" fillId="0" borderId="0" xfId="0" applyFont="1" applyAlignment="1">
      <alignment vertical="center" wrapText="1"/>
    </xf>
    <xf numFmtId="0" fontId="55" fillId="0" borderId="0" xfId="0" applyFont="1" applyAlignment="1"/>
    <xf numFmtId="0" fontId="55" fillId="0" borderId="0" xfId="0" applyFont="1" applyAlignment="1">
      <alignment vertical="top" wrapText="1"/>
    </xf>
    <xf numFmtId="0" fontId="0" fillId="15" borderId="0" xfId="0" applyFill="1" applyBorder="1" applyAlignment="1"/>
    <xf numFmtId="0" fontId="0" fillId="0" borderId="0" xfId="0" applyAlignment="1"/>
    <xf numFmtId="0" fontId="50" fillId="15" borderId="0" xfId="0" applyFont="1" applyFill="1" applyBorder="1" applyAlignment="1"/>
    <xf numFmtId="0" fontId="34" fillId="15" borderId="0" xfId="0" applyFont="1" applyFill="1" applyBorder="1" applyAlignment="1">
      <alignment vertical="center"/>
    </xf>
    <xf numFmtId="0" fontId="50" fillId="15" borderId="0" xfId="0" applyFont="1" applyFill="1" applyBorder="1" applyAlignment="1">
      <alignment wrapText="1"/>
    </xf>
    <xf numFmtId="0" fontId="0" fillId="15" borderId="0" xfId="0" applyFill="1" applyAlignment="1"/>
    <xf numFmtId="0" fontId="0" fillId="15" borderId="0" xfId="0" applyFill="1" applyBorder="1"/>
    <xf numFmtId="0" fontId="0" fillId="0" borderId="219" xfId="0" applyBorder="1" applyAlignment="1"/>
    <xf numFmtId="0" fontId="0" fillId="0" borderId="0" xfId="0"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0" xfId="0" applyFill="1" applyBorder="1" applyAlignment="1">
      <alignment wrapText="1"/>
    </xf>
    <xf numFmtId="0" fontId="0" fillId="0" borderId="0" xfId="0" applyBorder="1" applyAlignment="1">
      <alignment horizontal="left" wrapText="1"/>
    </xf>
    <xf numFmtId="0" fontId="34" fillId="0" borderId="166" xfId="0" applyFont="1" applyFill="1" applyBorder="1" applyAlignment="1">
      <alignment vertical="top" wrapText="1"/>
    </xf>
    <xf numFmtId="0" fontId="50" fillId="0" borderId="0" xfId="0" applyFont="1" applyFill="1" applyBorder="1" applyAlignment="1">
      <alignment wrapText="1"/>
    </xf>
    <xf numFmtId="0" fontId="34" fillId="0" borderId="224" xfId="0" applyFont="1" applyFill="1" applyBorder="1" applyAlignment="1">
      <alignment vertical="top" wrapText="1"/>
    </xf>
    <xf numFmtId="0" fontId="34" fillId="0" borderId="228" xfId="0" applyFont="1" applyFill="1" applyBorder="1" applyAlignment="1">
      <alignment vertical="top" wrapText="1"/>
    </xf>
    <xf numFmtId="0" fontId="34" fillId="0" borderId="229" xfId="0" applyFont="1" applyFill="1" applyBorder="1" applyAlignment="1">
      <alignment vertical="top" wrapText="1"/>
    </xf>
    <xf numFmtId="0" fontId="0" fillId="0" borderId="237" xfId="0" applyFill="1" applyBorder="1" applyAlignment="1">
      <alignment wrapText="1"/>
    </xf>
    <xf numFmtId="0" fontId="0" fillId="0" borderId="239" xfId="0" applyFill="1" applyBorder="1" applyAlignment="1">
      <alignment wrapText="1"/>
    </xf>
    <xf numFmtId="0" fontId="0" fillId="0" borderId="241" xfId="0" applyFill="1" applyBorder="1" applyAlignment="1">
      <alignment wrapText="1"/>
    </xf>
    <xf numFmtId="0" fontId="0" fillId="0" borderId="233" xfId="0" applyFill="1" applyBorder="1" applyAlignment="1">
      <alignment wrapText="1"/>
    </xf>
    <xf numFmtId="0" fontId="0" fillId="0" borderId="243" xfId="0" applyFill="1" applyBorder="1" applyAlignment="1">
      <alignment wrapText="1"/>
    </xf>
    <xf numFmtId="0" fontId="0" fillId="0" borderId="249" xfId="0" applyBorder="1" applyAlignment="1">
      <alignment horizontal="left" wrapText="1"/>
    </xf>
    <xf numFmtId="0" fontId="0" fillId="0" borderId="244" xfId="0" applyBorder="1" applyAlignment="1">
      <alignment horizontal="left" wrapText="1"/>
    </xf>
    <xf numFmtId="0" fontId="0" fillId="0" borderId="246" xfId="0" applyFill="1" applyBorder="1" applyAlignment="1">
      <alignment wrapText="1"/>
    </xf>
    <xf numFmtId="0" fontId="0" fillId="0" borderId="249" xfId="0" applyFill="1" applyBorder="1" applyAlignment="1">
      <alignment wrapText="1"/>
    </xf>
    <xf numFmtId="0" fontId="34" fillId="0" borderId="262" xfId="0" applyFont="1" applyFill="1" applyBorder="1" applyAlignment="1">
      <alignment vertical="top" wrapText="1"/>
    </xf>
    <xf numFmtId="0" fontId="0" fillId="0" borderId="263" xfId="0" applyBorder="1" applyAlignment="1">
      <alignment horizontal="left" wrapText="1"/>
    </xf>
    <xf numFmtId="0" fontId="34" fillId="0" borderId="264" xfId="0" applyFont="1" applyFill="1" applyBorder="1" applyAlignment="1">
      <alignment vertical="top" wrapText="1"/>
    </xf>
    <xf numFmtId="0" fontId="34" fillId="0" borderId="265" xfId="0" applyFont="1" applyFill="1" applyBorder="1" applyAlignment="1">
      <alignment vertical="top" wrapText="1"/>
    </xf>
    <xf numFmtId="0" fontId="34" fillId="0" borderId="266" xfId="0" applyFont="1" applyFill="1" applyBorder="1" applyAlignment="1">
      <alignment vertical="top" wrapText="1"/>
    </xf>
    <xf numFmtId="0" fontId="23" fillId="18" borderId="0" xfId="0" applyFont="1" applyFill="1" applyBorder="1" applyAlignment="1" applyProtection="1">
      <protection hidden="1"/>
    </xf>
    <xf numFmtId="0" fontId="44" fillId="19" borderId="214" xfId="0" applyFont="1" applyFill="1" applyBorder="1" applyProtection="1">
      <protection hidden="1"/>
    </xf>
    <xf numFmtId="0" fontId="44" fillId="19" borderId="215" xfId="0" applyFont="1" applyFill="1" applyBorder="1" applyProtection="1">
      <protection hidden="1"/>
    </xf>
    <xf numFmtId="41" fontId="44" fillId="19" borderId="215" xfId="3" applyNumberFormat="1" applyFont="1" applyFill="1" applyBorder="1" applyAlignment="1" applyProtection="1">
      <alignment horizontal="center" wrapText="1"/>
      <protection hidden="1"/>
    </xf>
    <xf numFmtId="42" fontId="44" fillId="19" borderId="215" xfId="3" applyNumberFormat="1" applyFont="1" applyFill="1" applyBorder="1" applyAlignment="1" applyProtection="1">
      <alignment horizontal="center" wrapText="1"/>
      <protection hidden="1"/>
    </xf>
    <xf numFmtId="41" fontId="44" fillId="19" borderId="215" xfId="3" applyNumberFormat="1" applyFont="1" applyFill="1" applyBorder="1" applyProtection="1">
      <protection hidden="1"/>
    </xf>
    <xf numFmtId="42" fontId="44" fillId="19" borderId="215" xfId="3" applyNumberFormat="1" applyFont="1" applyFill="1" applyBorder="1" applyProtection="1">
      <protection hidden="1"/>
    </xf>
    <xf numFmtId="42" fontId="44" fillId="19" borderId="215" xfId="0" applyNumberFormat="1" applyFont="1" applyFill="1" applyBorder="1" applyProtection="1">
      <protection hidden="1"/>
    </xf>
    <xf numFmtId="0" fontId="3" fillId="7" borderId="152" xfId="0" applyFont="1" applyFill="1" applyBorder="1" applyAlignment="1" applyProtection="1">
      <protection locked="0"/>
    </xf>
    <xf numFmtId="44" fontId="23" fillId="19" borderId="215" xfId="3" applyFont="1" applyFill="1" applyBorder="1" applyAlignment="1" applyProtection="1">
      <protection hidden="1"/>
    </xf>
    <xf numFmtId="44" fontId="45" fillId="19" borderId="215" xfId="3" applyFont="1" applyFill="1" applyBorder="1" applyAlignment="1" applyProtection="1">
      <protection hidden="1"/>
    </xf>
    <xf numFmtId="0" fontId="44" fillId="7" borderId="27" xfId="0" applyFont="1" applyFill="1" applyBorder="1" applyAlignment="1" applyProtection="1">
      <alignment horizontal="left" vertical="center"/>
      <protection locked="0"/>
    </xf>
    <xf numFmtId="0" fontId="8" fillId="3" borderId="0" xfId="0" applyNumberFormat="1" applyFont="1" applyFill="1" applyBorder="1" applyAlignment="1" applyProtection="1">
      <alignment vertical="center"/>
      <protection hidden="1"/>
    </xf>
    <xf numFmtId="0" fontId="0" fillId="0" borderId="0" xfId="0" applyBorder="1" applyAlignment="1">
      <alignment horizontal="center"/>
    </xf>
    <xf numFmtId="0" fontId="44" fillId="19" borderId="215" xfId="0" applyFont="1" applyFill="1" applyBorder="1" applyAlignment="1" applyProtection="1">
      <alignment wrapText="1"/>
      <protection hidden="1"/>
    </xf>
    <xf numFmtId="0" fontId="0" fillId="0" borderId="0" xfId="0" applyBorder="1" applyAlignment="1">
      <alignment horizontal="center" wrapText="1"/>
    </xf>
    <xf numFmtId="43" fontId="44" fillId="19" borderId="215" xfId="0" applyNumberFormat="1" applyFont="1" applyFill="1" applyBorder="1" applyProtection="1">
      <protection hidden="1"/>
    </xf>
    <xf numFmtId="43" fontId="23" fillId="6" borderId="13" xfId="0" applyNumberFormat="1" applyFont="1" applyFill="1" applyBorder="1" applyAlignment="1" applyProtection="1">
      <protection hidden="1"/>
    </xf>
    <xf numFmtId="43" fontId="24" fillId="6" borderId="0" xfId="0" applyNumberFormat="1" applyFont="1" applyFill="1" applyBorder="1" applyAlignment="1" applyProtection="1">
      <alignment horizontal="center" vertical="center"/>
      <protection hidden="1"/>
    </xf>
    <xf numFmtId="43" fontId="44" fillId="19" borderId="215" xfId="3" applyNumberFormat="1" applyFont="1" applyFill="1" applyBorder="1" applyAlignment="1" applyProtection="1">
      <alignment horizontal="center" wrapText="1"/>
      <protection hidden="1"/>
    </xf>
    <xf numFmtId="43" fontId="44" fillId="19" borderId="215" xfId="3" applyNumberFormat="1" applyFont="1" applyFill="1" applyBorder="1" applyProtection="1">
      <protection hidden="1"/>
    </xf>
    <xf numFmtId="43" fontId="23" fillId="7" borderId="27" xfId="1" applyNumberFormat="1" applyFont="1" applyFill="1" applyBorder="1" applyAlignment="1" applyProtection="1">
      <protection locked="0"/>
    </xf>
    <xf numFmtId="43" fontId="23" fillId="7" borderId="40" xfId="1" applyNumberFormat="1" applyFont="1" applyFill="1" applyBorder="1" applyAlignment="1" applyProtection="1">
      <protection locked="0"/>
    </xf>
    <xf numFmtId="43" fontId="24" fillId="6" borderId="9" xfId="3" applyNumberFormat="1" applyFont="1" applyFill="1" applyBorder="1" applyAlignment="1" applyProtection="1">
      <protection hidden="1"/>
    </xf>
    <xf numFmtId="43" fontId="24" fillId="6" borderId="17" xfId="3" applyNumberFormat="1" applyFont="1" applyFill="1" applyBorder="1" applyAlignment="1" applyProtection="1">
      <protection hidden="1"/>
    </xf>
    <xf numFmtId="43" fontId="23" fillId="0" borderId="13" xfId="0" applyNumberFormat="1" applyFont="1" applyFill="1" applyBorder="1" applyAlignment="1" applyProtection="1">
      <protection hidden="1"/>
    </xf>
    <xf numFmtId="43" fontId="45" fillId="0" borderId="13" xfId="0" applyNumberFormat="1" applyFont="1" applyFill="1" applyBorder="1" applyAlignment="1" applyProtection="1">
      <protection hidden="1"/>
    </xf>
    <xf numFmtId="43" fontId="23" fillId="0" borderId="16" xfId="0" applyNumberFormat="1" applyFont="1" applyFill="1" applyBorder="1" applyAlignment="1" applyProtection="1">
      <protection hidden="1"/>
    </xf>
    <xf numFmtId="43" fontId="23" fillId="0" borderId="16" xfId="0" applyNumberFormat="1" applyFont="1" applyFill="1" applyBorder="1" applyAlignment="1" applyProtection="1">
      <alignment vertical="center" wrapText="1"/>
      <protection hidden="1"/>
    </xf>
    <xf numFmtId="4" fontId="24" fillId="6" borderId="0" xfId="0" applyNumberFormat="1" applyFont="1" applyFill="1" applyBorder="1" applyAlignment="1" applyProtection="1">
      <alignment horizontal="center" vertical="center"/>
      <protection hidden="1"/>
    </xf>
    <xf numFmtId="4" fontId="44" fillId="19" borderId="215" xfId="3" applyNumberFormat="1" applyFont="1" applyFill="1" applyBorder="1" applyProtection="1">
      <protection hidden="1"/>
    </xf>
    <xf numFmtId="0" fontId="44" fillId="19" borderId="215" xfId="3" applyNumberFormat="1" applyFont="1" applyFill="1" applyBorder="1" applyProtection="1">
      <protection hidden="1"/>
    </xf>
    <xf numFmtId="4" fontId="44" fillId="19" borderId="215" xfId="0" applyNumberFormat="1" applyFont="1" applyFill="1" applyBorder="1" applyProtection="1">
      <protection hidden="1"/>
    </xf>
    <xf numFmtId="167" fontId="91" fillId="7" borderId="268" xfId="4" applyNumberFormat="1" applyFont="1" applyFill="1" applyBorder="1"/>
    <xf numFmtId="167" fontId="44" fillId="19" borderId="215" xfId="3" applyNumberFormat="1" applyFont="1" applyFill="1" applyBorder="1" applyProtection="1">
      <protection hidden="1"/>
    </xf>
    <xf numFmtId="167" fontId="44" fillId="19" borderId="215" xfId="0" applyNumberFormat="1" applyFont="1" applyFill="1" applyBorder="1" applyProtection="1">
      <protection hidden="1"/>
    </xf>
    <xf numFmtId="0" fontId="40" fillId="0" borderId="269" xfId="0" applyFont="1" applyFill="1" applyBorder="1" applyAlignment="1">
      <alignment horizontal="left" wrapText="1"/>
    </xf>
    <xf numFmtId="0" fontId="0" fillId="0" borderId="270" xfId="0" applyBorder="1" applyAlignment="1">
      <alignment horizontal="center" wrapText="1"/>
    </xf>
    <xf numFmtId="0" fontId="0" fillId="0" borderId="271" xfId="0" applyBorder="1" applyAlignment="1">
      <alignment horizontal="center" wrapText="1"/>
    </xf>
    <xf numFmtId="43" fontId="0" fillId="7" borderId="27" xfId="3" applyNumberFormat="1" applyFont="1" applyFill="1" applyBorder="1" applyAlignment="1" applyProtection="1">
      <alignment horizontal="center" vertical="center" wrapText="1"/>
      <protection locked="0"/>
    </xf>
    <xf numFmtId="44" fontId="45" fillId="7" borderId="27" xfId="5" applyFont="1" applyFill="1" applyBorder="1" applyAlignment="1" applyProtection="1">
      <protection locked="0"/>
    </xf>
    <xf numFmtId="44" fontId="45" fillId="7" borderId="40" xfId="5" applyFont="1" applyFill="1" applyBorder="1" applyAlignment="1" applyProtection="1">
      <protection locked="0"/>
    </xf>
    <xf numFmtId="44" fontId="44" fillId="19" borderId="215" xfId="3" applyNumberFormat="1" applyFont="1" applyFill="1" applyBorder="1" applyAlignment="1" applyProtection="1">
      <alignment horizontal="center" wrapText="1"/>
      <protection hidden="1"/>
    </xf>
    <xf numFmtId="44" fontId="45" fillId="7" borderId="27" xfId="3" applyFont="1" applyFill="1" applyBorder="1" applyAlignment="1" applyProtection="1">
      <protection locked="0"/>
    </xf>
    <xf numFmtId="44" fontId="45" fillId="7" borderId="40" xfId="3" applyFont="1" applyFill="1" applyBorder="1" applyAlignment="1" applyProtection="1">
      <protection locked="0"/>
    </xf>
    <xf numFmtId="44" fontId="23" fillId="7" borderId="27" xfId="1" applyFont="1" applyFill="1" applyBorder="1" applyAlignment="1" applyProtection="1">
      <protection locked="0"/>
    </xf>
    <xf numFmtId="44" fontId="23" fillId="7" borderId="40" xfId="1" applyFont="1" applyFill="1" applyBorder="1" applyAlignment="1" applyProtection="1">
      <protection locked="0"/>
    </xf>
    <xf numFmtId="0" fontId="3" fillId="19" borderId="214" xfId="0" applyFont="1" applyFill="1" applyBorder="1" applyProtection="1">
      <protection hidden="1"/>
    </xf>
    <xf numFmtId="0" fontId="3" fillId="19" borderId="215" xfId="0" applyFont="1" applyFill="1" applyBorder="1" applyAlignment="1" applyProtection="1">
      <alignment wrapText="1"/>
      <protection hidden="1"/>
    </xf>
    <xf numFmtId="43" fontId="4" fillId="0" borderId="0" xfId="0" applyNumberFormat="1" applyFont="1" applyBorder="1" applyAlignment="1" applyProtection="1">
      <alignment horizontal="center" vertical="center" wrapText="1"/>
      <protection hidden="1"/>
    </xf>
    <xf numFmtId="0" fontId="3" fillId="19" borderId="215" xfId="0" applyFont="1" applyFill="1" applyBorder="1" applyProtection="1">
      <protection hidden="1"/>
    </xf>
    <xf numFmtId="44" fontId="44" fillId="19" borderId="215" xfId="0" applyNumberFormat="1" applyFont="1" applyFill="1" applyBorder="1" applyProtection="1">
      <protection hidden="1"/>
    </xf>
    <xf numFmtId="43" fontId="8" fillId="0" borderId="0" xfId="0" applyNumberFormat="1" applyFont="1" applyFill="1" applyBorder="1" applyAlignment="1" applyProtection="1">
      <alignment vertical="center"/>
      <protection hidden="1"/>
    </xf>
    <xf numFmtId="0" fontId="34" fillId="0" borderId="257" xfId="0" applyFont="1" applyFill="1" applyBorder="1" applyAlignment="1">
      <alignment horizontal="right" vertical="top" wrapText="1"/>
    </xf>
    <xf numFmtId="0" fontId="34" fillId="0" borderId="258" xfId="0" applyFont="1" applyFill="1" applyBorder="1" applyAlignment="1">
      <alignment horizontal="right" vertical="top" wrapText="1"/>
    </xf>
    <xf numFmtId="0" fontId="50" fillId="0" borderId="258" xfId="0" applyFont="1" applyFill="1" applyBorder="1" applyAlignment="1">
      <alignment vertical="top" wrapText="1"/>
    </xf>
    <xf numFmtId="0" fontId="0" fillId="0" borderId="258" xfId="0" applyFill="1" applyBorder="1" applyAlignment="1">
      <alignment vertical="top" wrapText="1"/>
    </xf>
    <xf numFmtId="0" fontId="0" fillId="0" borderId="259" xfId="0" applyFill="1" applyBorder="1" applyAlignment="1">
      <alignment vertical="top" wrapText="1"/>
    </xf>
    <xf numFmtId="0" fontId="85" fillId="0" borderId="233" xfId="0" applyFont="1" applyFill="1" applyBorder="1" applyAlignment="1">
      <alignment horizontal="center" wrapText="1"/>
    </xf>
    <xf numFmtId="0" fontId="85" fillId="0" borderId="222" xfId="0" applyFont="1" applyFill="1" applyBorder="1" applyAlignment="1">
      <alignment horizontal="center" wrapText="1"/>
    </xf>
    <xf numFmtId="0" fontId="85" fillId="0" borderId="234" xfId="0" applyFont="1" applyFill="1" applyBorder="1" applyAlignment="1">
      <alignment horizontal="center" wrapText="1"/>
    </xf>
    <xf numFmtId="0" fontId="49" fillId="0" borderId="249"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44" xfId="0" applyFont="1" applyBorder="1" applyAlignment="1">
      <alignment horizontal="center" vertical="center" wrapText="1"/>
    </xf>
    <xf numFmtId="0" fontId="74" fillId="0" borderId="249" xfId="0" applyFont="1" applyFill="1" applyBorder="1" applyAlignment="1">
      <alignment vertical="center" wrapText="1"/>
    </xf>
    <xf numFmtId="0" fontId="74" fillId="0" borderId="0" xfId="0" applyFont="1" applyFill="1" applyBorder="1" applyAlignment="1">
      <alignment vertical="center" wrapText="1"/>
    </xf>
    <xf numFmtId="0" fontId="74" fillId="0" borderId="244" xfId="0" applyFont="1" applyFill="1" applyBorder="1" applyAlignment="1">
      <alignment vertical="center" wrapText="1"/>
    </xf>
    <xf numFmtId="0" fontId="0" fillId="0" borderId="227" xfId="0" applyFill="1" applyBorder="1" applyAlignment="1">
      <alignment vertical="top" wrapText="1"/>
    </xf>
    <xf numFmtId="0" fontId="0" fillId="0" borderId="224" xfId="0" applyFill="1" applyBorder="1" applyAlignment="1">
      <alignment vertical="top" wrapText="1"/>
    </xf>
    <xf numFmtId="0" fontId="0" fillId="0" borderId="238" xfId="0" applyFill="1" applyBorder="1" applyAlignment="1">
      <alignment vertical="top" wrapText="1"/>
    </xf>
    <xf numFmtId="0" fontId="74" fillId="0" borderId="252" xfId="0" applyFont="1" applyFill="1" applyBorder="1" applyAlignment="1">
      <alignment vertical="center" wrapText="1"/>
    </xf>
    <xf numFmtId="0" fontId="74" fillId="0" borderId="253" xfId="0" applyFont="1" applyFill="1" applyBorder="1" applyAlignment="1">
      <alignment vertical="center" wrapText="1"/>
    </xf>
    <xf numFmtId="0" fontId="74" fillId="0" borderId="254" xfId="0" applyFont="1" applyFill="1" applyBorder="1" applyAlignment="1">
      <alignment vertical="center" wrapText="1"/>
    </xf>
    <xf numFmtId="0" fontId="74" fillId="0" borderId="249"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244" xfId="0" applyFont="1" applyFill="1" applyBorder="1" applyAlignment="1">
      <alignment horizontal="left" vertical="center" wrapText="1"/>
    </xf>
    <xf numFmtId="0" fontId="32" fillId="0" borderId="249" xfId="0" applyFont="1" applyBorder="1" applyAlignment="1">
      <alignment horizontal="center" vertical="center" wrapText="1"/>
    </xf>
    <xf numFmtId="0" fontId="50" fillId="0" borderId="250" xfId="0" applyFont="1" applyBorder="1" applyAlignment="1">
      <alignment horizontal="center" vertical="center" wrapText="1"/>
    </xf>
    <xf numFmtId="0" fontId="0" fillId="0" borderId="165" xfId="0" applyBorder="1" applyAlignment="1">
      <alignment horizontal="center" vertical="center" wrapText="1"/>
    </xf>
    <xf numFmtId="0" fontId="0" fillId="0" borderId="251" xfId="0" applyBorder="1" applyAlignment="1">
      <alignment horizontal="center" vertical="center" wrapText="1"/>
    </xf>
    <xf numFmtId="0" fontId="35" fillId="0" borderId="230" xfId="0" applyFont="1" applyBorder="1" applyAlignment="1">
      <alignment horizontal="center" vertical="center" wrapText="1"/>
    </xf>
    <xf numFmtId="0" fontId="35" fillId="0" borderId="231" xfId="0" applyFont="1" applyBorder="1" applyAlignment="1">
      <alignment horizontal="center" vertical="center" wrapText="1"/>
    </xf>
    <xf numFmtId="0" fontId="35" fillId="0" borderId="232" xfId="0" applyFont="1" applyBorder="1" applyAlignment="1">
      <alignment horizontal="center" vertical="center" wrapText="1"/>
    </xf>
    <xf numFmtId="0" fontId="15" fillId="0" borderId="0" xfId="2" applyFill="1" applyBorder="1" applyAlignment="1" applyProtection="1">
      <alignment horizontal="center" vertical="top" wrapText="1"/>
    </xf>
    <xf numFmtId="0" fontId="50" fillId="0" borderId="0" xfId="0" applyFont="1" applyFill="1" applyBorder="1" applyAlignment="1">
      <alignment horizontal="center" vertical="top" wrapText="1"/>
    </xf>
    <xf numFmtId="0" fontId="50" fillId="0" borderId="244" xfId="0" applyFont="1" applyFill="1" applyBorder="1" applyAlignment="1">
      <alignment horizontal="center" vertical="top" wrapText="1"/>
    </xf>
    <xf numFmtId="0" fontId="34" fillId="0" borderId="255" xfId="0" applyFont="1" applyFill="1" applyBorder="1" applyAlignment="1">
      <alignment horizontal="right" wrapText="1"/>
    </xf>
    <xf numFmtId="0" fontId="34" fillId="0" borderId="256" xfId="0" applyFont="1" applyFill="1" applyBorder="1" applyAlignment="1">
      <alignment horizontal="right" wrapText="1"/>
    </xf>
    <xf numFmtId="0" fontId="50" fillId="0" borderId="235" xfId="0" applyFont="1" applyFill="1" applyBorder="1" applyAlignment="1">
      <alignment horizontal="center" vertical="top" wrapText="1"/>
    </xf>
    <xf numFmtId="0" fontId="50" fillId="0" borderId="223" xfId="0" applyFont="1" applyFill="1" applyBorder="1" applyAlignment="1">
      <alignment horizontal="center" vertical="top" wrapText="1"/>
    </xf>
    <xf numFmtId="0" fontId="50" fillId="0" borderId="236" xfId="0" applyFont="1" applyFill="1" applyBorder="1" applyAlignment="1">
      <alignment horizontal="center" vertical="top" wrapText="1"/>
    </xf>
    <xf numFmtId="0" fontId="50" fillId="0" borderId="249" xfId="0" applyFont="1" applyFill="1" applyBorder="1" applyAlignment="1">
      <alignment wrapText="1"/>
    </xf>
    <xf numFmtId="0" fontId="0" fillId="0" borderId="0" xfId="0" applyFill="1" applyBorder="1" applyAlignment="1">
      <alignment wrapText="1"/>
    </xf>
    <xf numFmtId="0" fontId="0" fillId="0" borderId="244" xfId="0" applyFill="1" applyBorder="1" applyAlignment="1">
      <alignment wrapText="1"/>
    </xf>
    <xf numFmtId="0" fontId="50" fillId="0" borderId="247" xfId="0" applyFont="1" applyFill="1" applyBorder="1" applyAlignment="1">
      <alignment vertical="top" wrapText="1"/>
    </xf>
    <xf numFmtId="0" fontId="0" fillId="0" borderId="247" xfId="0" applyFill="1" applyBorder="1" applyAlignment="1">
      <alignment vertical="top" wrapText="1"/>
    </xf>
    <xf numFmtId="0" fontId="0" fillId="0" borderId="248" xfId="0" applyFill="1" applyBorder="1" applyAlignment="1">
      <alignment vertical="top" wrapText="1"/>
    </xf>
    <xf numFmtId="0" fontId="50" fillId="0" borderId="224" xfId="0" applyFont="1" applyFill="1" applyBorder="1" applyAlignment="1">
      <alignment vertical="top" wrapText="1"/>
    </xf>
    <xf numFmtId="0" fontId="50" fillId="0" borderId="29" xfId="0" applyFont="1" applyFill="1" applyBorder="1" applyAlignment="1">
      <alignment vertical="top" wrapText="1"/>
    </xf>
    <xf numFmtId="0" fontId="0" fillId="0" borderId="29" xfId="0" applyFill="1" applyBorder="1" applyAlignment="1">
      <alignment vertical="top" wrapText="1"/>
    </xf>
    <xf numFmtId="0" fontId="0" fillId="0" borderId="242" xfId="0" applyFill="1" applyBorder="1" applyAlignment="1">
      <alignment vertical="top" wrapText="1"/>
    </xf>
    <xf numFmtId="0" fontId="35" fillId="0" borderId="246" xfId="0" applyFont="1" applyBorder="1" applyAlignment="1">
      <alignment horizontal="center" vertical="center" wrapText="1"/>
    </xf>
    <xf numFmtId="0" fontId="35" fillId="0" borderId="247" xfId="0" applyFont="1" applyBorder="1" applyAlignment="1">
      <alignment horizontal="center" vertical="center" wrapText="1"/>
    </xf>
    <xf numFmtId="0" fontId="35" fillId="0" borderId="248" xfId="0" applyFont="1" applyBorder="1" applyAlignment="1">
      <alignment horizontal="center" vertical="center" wrapText="1"/>
    </xf>
    <xf numFmtId="0" fontId="50" fillId="0" borderId="0" xfId="0" applyFont="1" applyFill="1" applyBorder="1" applyAlignment="1">
      <alignment vertical="top" wrapText="1"/>
    </xf>
    <xf numFmtId="0" fontId="0" fillId="0" borderId="0" xfId="0" applyFill="1" applyBorder="1" applyAlignment="1">
      <alignment vertical="top" wrapText="1"/>
    </xf>
    <xf numFmtId="0" fontId="0" fillId="0" borderId="244" xfId="0" applyFill="1" applyBorder="1" applyAlignment="1">
      <alignment vertical="top" wrapText="1"/>
    </xf>
    <xf numFmtId="0" fontId="50" fillId="0" borderId="235" xfId="0" applyFont="1" applyFill="1" applyBorder="1" applyAlignment="1">
      <alignment vertical="top" wrapText="1"/>
    </xf>
    <xf numFmtId="0" fontId="0" fillId="0" borderId="223" xfId="0" applyFill="1" applyBorder="1" applyAlignment="1">
      <alignment vertical="top" wrapText="1"/>
    </xf>
    <xf numFmtId="0" fontId="0" fillId="0" borderId="236" xfId="0" applyFill="1" applyBorder="1" applyAlignment="1">
      <alignment vertical="top" wrapText="1"/>
    </xf>
    <xf numFmtId="0" fontId="50" fillId="0" borderId="235" xfId="0" applyFont="1" applyFill="1" applyBorder="1" applyAlignment="1">
      <alignment vertical="center" wrapText="1"/>
    </xf>
    <xf numFmtId="0" fontId="50" fillId="0" borderId="223" xfId="0" applyFont="1" applyFill="1" applyBorder="1" applyAlignment="1">
      <alignment vertical="center" wrapText="1"/>
    </xf>
    <xf numFmtId="0" fontId="50" fillId="0" borderId="236" xfId="0" applyFont="1" applyFill="1" applyBorder="1" applyAlignment="1">
      <alignment vertical="center" wrapText="1"/>
    </xf>
    <xf numFmtId="0" fontId="50" fillId="0" borderId="222" xfId="0" applyFont="1" applyFill="1" applyBorder="1" applyAlignment="1">
      <alignment vertical="top" wrapText="1"/>
    </xf>
    <xf numFmtId="0" fontId="50" fillId="0" borderId="234" xfId="0" applyFont="1" applyFill="1" applyBorder="1" applyAlignment="1">
      <alignment vertical="top" wrapText="1"/>
    </xf>
    <xf numFmtId="0" fontId="50" fillId="0" borderId="226" xfId="0" applyFont="1" applyFill="1" applyBorder="1" applyAlignment="1">
      <alignment vertical="top" wrapText="1"/>
    </xf>
    <xf numFmtId="0" fontId="0" fillId="0" borderId="166" xfId="0" applyFill="1" applyBorder="1" applyAlignment="1">
      <alignment vertical="top" wrapText="1"/>
    </xf>
    <xf numFmtId="0" fontId="0" fillId="0" borderId="240" xfId="0" applyFill="1" applyBorder="1" applyAlignment="1">
      <alignment vertical="top" wrapText="1"/>
    </xf>
    <xf numFmtId="0" fontId="50" fillId="0" borderId="225" xfId="0" applyFont="1" applyFill="1" applyBorder="1" applyAlignment="1">
      <alignment vertical="top" wrapText="1"/>
    </xf>
    <xf numFmtId="0" fontId="50" fillId="0" borderId="249" xfId="0" applyFont="1" applyBorder="1" applyAlignment="1">
      <alignment horizontal="left" wrapText="1"/>
    </xf>
    <xf numFmtId="0" fontId="86" fillId="0" borderId="0" xfId="0" applyFont="1" applyBorder="1" applyAlignment="1">
      <alignment horizontal="left" wrapText="1"/>
    </xf>
    <xf numFmtId="0" fontId="86" fillId="0" borderId="244" xfId="0" applyFont="1" applyBorder="1" applyAlignment="1">
      <alignment horizontal="left" wrapText="1"/>
    </xf>
    <xf numFmtId="0" fontId="50" fillId="0" borderId="245" xfId="0" applyFont="1" applyFill="1" applyBorder="1" applyAlignment="1">
      <alignment horizontal="center" vertical="top" wrapText="1"/>
    </xf>
    <xf numFmtId="0" fontId="0" fillId="0" borderId="260" xfId="0" applyFill="1" applyBorder="1" applyAlignment="1">
      <alignment horizontal="center" vertical="top" wrapText="1"/>
    </xf>
    <xf numFmtId="0" fontId="0" fillId="0" borderId="261" xfId="0" applyFill="1" applyBorder="1" applyAlignment="1">
      <alignment horizontal="center" vertical="top" wrapText="1"/>
    </xf>
    <xf numFmtId="0" fontId="86" fillId="0" borderId="0" xfId="0" applyFont="1" applyFill="1" applyBorder="1" applyAlignment="1">
      <alignment wrapText="1"/>
    </xf>
    <xf numFmtId="0" fontId="50" fillId="0" borderId="0" xfId="0" applyFont="1" applyBorder="1" applyAlignment="1">
      <alignment horizontal="left" wrapText="1"/>
    </xf>
    <xf numFmtId="0" fontId="0" fillId="0" borderId="0" xfId="0" applyBorder="1" applyAlignment="1">
      <alignment horizontal="left" wrapText="1"/>
    </xf>
    <xf numFmtId="0" fontId="0" fillId="0" borderId="244" xfId="0" applyBorder="1" applyAlignment="1">
      <alignment horizontal="left" wrapText="1"/>
    </xf>
    <xf numFmtId="0" fontId="50" fillId="0" borderId="165" xfId="0" applyFont="1" applyBorder="1" applyAlignment="1">
      <alignment horizontal="left" wrapText="1"/>
    </xf>
    <xf numFmtId="0" fontId="0" fillId="0" borderId="165" xfId="0" applyBorder="1" applyAlignment="1">
      <alignment horizontal="left" wrapText="1"/>
    </xf>
    <xf numFmtId="0" fontId="0" fillId="0" borderId="251" xfId="0" applyBorder="1" applyAlignment="1">
      <alignment horizontal="left" wrapText="1"/>
    </xf>
    <xf numFmtId="0" fontId="23" fillId="7" borderId="27" xfId="0" applyFont="1" applyFill="1" applyBorder="1" applyAlignment="1" applyProtection="1">
      <alignment horizontal="center"/>
      <protection locked="0" hidden="1"/>
    </xf>
    <xf numFmtId="0" fontId="23" fillId="7" borderId="40" xfId="0" applyFont="1" applyFill="1" applyBorder="1" applyAlignment="1" applyProtection="1">
      <alignment horizontal="center"/>
      <protection locked="0" hidden="1"/>
    </xf>
    <xf numFmtId="0" fontId="23" fillId="7" borderId="27" xfId="0" applyFont="1" applyFill="1" applyBorder="1" applyAlignment="1" applyProtection="1">
      <alignment horizontal="left"/>
      <protection locked="0"/>
    </xf>
    <xf numFmtId="0" fontId="3" fillId="7" borderId="27" xfId="0" applyFont="1" applyFill="1" applyBorder="1" applyAlignment="1" applyProtection="1">
      <alignment horizontal="left"/>
      <protection locked="0"/>
    </xf>
    <xf numFmtId="0" fontId="3" fillId="0" borderId="12" xfId="0" applyFont="1" applyBorder="1" applyAlignment="1" applyProtection="1">
      <alignment horizontal="right" vertical="center" textRotation="90" wrapText="1"/>
      <protection hidden="1"/>
    </xf>
    <xf numFmtId="0" fontId="3" fillId="0" borderId="39" xfId="0" applyFont="1" applyBorder="1" applyAlignment="1" applyProtection="1">
      <alignment horizontal="right" vertical="center" textRotation="90" wrapText="1"/>
      <protection hidden="1"/>
    </xf>
    <xf numFmtId="44" fontId="23" fillId="7" borderId="168" xfId="3" applyFont="1" applyFill="1" applyBorder="1" applyAlignment="1" applyProtection="1">
      <alignment horizontal="center"/>
      <protection locked="0" hidden="1"/>
    </xf>
    <xf numFmtId="44" fontId="23" fillId="7" borderId="9" xfId="3" applyFont="1" applyFill="1" applyBorder="1" applyAlignment="1" applyProtection="1">
      <alignment horizontal="center"/>
      <protection locked="0" hidden="1"/>
    </xf>
    <xf numFmtId="44" fontId="23" fillId="7" borderId="17" xfId="3" applyFont="1" applyFill="1" applyBorder="1" applyAlignment="1" applyProtection="1">
      <alignment horizontal="center"/>
      <protection locked="0" hidden="1"/>
    </xf>
    <xf numFmtId="0" fontId="22" fillId="2" borderId="30" xfId="0" applyFont="1" applyFill="1" applyBorder="1" applyAlignment="1" applyProtection="1">
      <alignment horizontal="center" vertical="center"/>
      <protection hidden="1"/>
    </xf>
    <xf numFmtId="0" fontId="22" fillId="2" borderId="10" xfId="0" applyFont="1" applyFill="1" applyBorder="1" applyAlignment="1" applyProtection="1">
      <alignment horizontal="center" vertical="center"/>
      <protection hidden="1"/>
    </xf>
    <xf numFmtId="0" fontId="22" fillId="2" borderId="15" xfId="0" applyFont="1" applyFill="1" applyBorder="1" applyAlignment="1" applyProtection="1">
      <alignment horizontal="center" vertical="center"/>
      <protection hidden="1"/>
    </xf>
    <xf numFmtId="0" fontId="23" fillId="7" borderId="27" xfId="0" applyFont="1" applyFill="1" applyBorder="1" applyAlignment="1" applyProtection="1">
      <alignment horizontal="center"/>
      <protection locked="0"/>
    </xf>
    <xf numFmtId="10" fontId="4" fillId="13" borderId="6" xfId="0" applyNumberFormat="1" applyFont="1" applyFill="1" applyBorder="1" applyAlignment="1" applyProtection="1">
      <alignment horizontal="center" vertical="center" wrapText="1"/>
      <protection hidden="1"/>
    </xf>
    <xf numFmtId="10" fontId="4" fillId="13" borderId="162" xfId="0" applyNumberFormat="1" applyFont="1" applyFill="1" applyBorder="1" applyAlignment="1" applyProtection="1">
      <alignment horizontal="center" vertical="center" wrapText="1"/>
      <protection hidden="1"/>
    </xf>
    <xf numFmtId="0" fontId="2" fillId="0" borderId="12" xfId="0" applyFont="1" applyBorder="1" applyAlignment="1">
      <alignment horizontal="right" vertical="center" textRotation="90" wrapText="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92" xfId="0" applyFont="1" applyBorder="1" applyAlignment="1" applyProtection="1">
      <alignment horizontal="center" vertical="center" wrapText="1"/>
      <protection hidden="1"/>
    </xf>
    <xf numFmtId="0" fontId="3" fillId="0" borderId="39" xfId="0" applyFont="1" applyBorder="1" applyAlignment="1" applyProtection="1">
      <alignment horizontal="center" vertical="center" wrapText="1"/>
      <protection hidden="1"/>
    </xf>
    <xf numFmtId="0" fontId="21" fillId="0" borderId="45" xfId="0" applyFont="1" applyBorder="1" applyAlignment="1" applyProtection="1">
      <alignment horizontal="center" vertical="center" wrapText="1"/>
      <protection hidden="1"/>
    </xf>
    <xf numFmtId="0" fontId="21" fillId="0" borderId="38" xfId="0" applyFont="1" applyBorder="1" applyAlignment="1" applyProtection="1">
      <alignment horizontal="center" vertical="center" wrapText="1"/>
      <protection hidden="1"/>
    </xf>
    <xf numFmtId="10" fontId="4" fillId="13" borderId="0" xfId="0" applyNumberFormat="1" applyFont="1" applyFill="1" applyBorder="1" applyAlignment="1" applyProtection="1">
      <alignment horizontal="center" vertical="center"/>
      <protection hidden="1"/>
    </xf>
    <xf numFmtId="10" fontId="4" fillId="13" borderId="12" xfId="0" applyNumberFormat="1" applyFont="1" applyFill="1" applyBorder="1" applyAlignment="1" applyProtection="1">
      <alignment horizontal="center" vertical="center"/>
      <protection hidden="1"/>
    </xf>
    <xf numFmtId="10" fontId="4" fillId="13" borderId="92" xfId="0" applyNumberFormat="1" applyFont="1" applyFill="1" applyBorder="1" applyAlignment="1" applyProtection="1">
      <alignment horizontal="center" vertical="center"/>
      <protection hidden="1"/>
    </xf>
    <xf numFmtId="10" fontId="4" fillId="13" borderId="39" xfId="0" applyNumberFormat="1" applyFont="1" applyFill="1" applyBorder="1" applyAlignment="1" applyProtection="1">
      <alignment horizontal="center" vertical="center"/>
      <protection hidden="1"/>
    </xf>
    <xf numFmtId="0" fontId="21" fillId="0" borderId="88"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19" xfId="0" applyFont="1" applyBorder="1" applyAlignment="1" applyProtection="1">
      <alignment horizontal="center" vertical="center"/>
      <protection hidden="1"/>
    </xf>
    <xf numFmtId="0" fontId="45" fillId="7" borderId="27" xfId="0" applyFont="1" applyFill="1" applyBorder="1" applyAlignment="1" applyProtection="1">
      <alignment horizontal="left"/>
      <protection locked="0"/>
    </xf>
    <xf numFmtId="0" fontId="45" fillId="7" borderId="27" xfId="0" applyFont="1" applyFill="1" applyBorder="1" applyAlignment="1" applyProtection="1">
      <alignment horizontal="left" wrapText="1"/>
      <protection locked="0"/>
    </xf>
    <xf numFmtId="0" fontId="22" fillId="2" borderId="6" xfId="0" applyFont="1" applyFill="1" applyBorder="1" applyAlignment="1" applyProtection="1">
      <alignment horizontal="center" vertical="center"/>
      <protection hidden="1"/>
    </xf>
    <xf numFmtId="0" fontId="22" fillId="2" borderId="0" xfId="0" applyFont="1" applyFill="1" applyBorder="1" applyAlignment="1" applyProtection="1">
      <alignment horizontal="center" vertical="center"/>
      <protection hidden="1"/>
    </xf>
    <xf numFmtId="44" fontId="23" fillId="7" borderId="152" xfId="3" applyFont="1" applyFill="1" applyBorder="1" applyAlignment="1" applyProtection="1">
      <alignment horizontal="center"/>
      <protection locked="0" hidden="1"/>
    </xf>
    <xf numFmtId="44" fontId="23" fillId="7" borderId="93" xfId="3" applyFont="1" applyFill="1" applyBorder="1" applyAlignment="1" applyProtection="1">
      <alignment horizontal="center"/>
      <protection locked="0" hidden="1"/>
    </xf>
    <xf numFmtId="44" fontId="23" fillId="7" borderId="79" xfId="3" applyFont="1" applyFill="1" applyBorder="1" applyAlignment="1" applyProtection="1">
      <alignment horizontal="center"/>
      <protection locked="0" hidden="1"/>
    </xf>
    <xf numFmtId="0" fontId="23" fillId="7" borderId="27" xfId="0" applyFont="1" applyFill="1" applyBorder="1" applyAlignment="1" applyProtection="1">
      <alignment horizontal="left"/>
      <protection locked="0" hidden="1"/>
    </xf>
    <xf numFmtId="44" fontId="45" fillId="7" borderId="169" xfId="3" applyFont="1" applyFill="1" applyBorder="1" applyAlignment="1" applyProtection="1">
      <alignment horizontal="center"/>
      <protection locked="0" hidden="1"/>
    </xf>
    <xf numFmtId="44" fontId="23" fillId="7" borderId="92" xfId="3" applyFont="1" applyFill="1" applyBorder="1" applyAlignment="1" applyProtection="1">
      <alignment horizontal="center"/>
      <protection locked="0" hidden="1"/>
    </xf>
    <xf numFmtId="44" fontId="23" fillId="7" borderId="39" xfId="3" applyFont="1" applyFill="1" applyBorder="1" applyAlignment="1" applyProtection="1">
      <alignment horizontal="center"/>
      <protection locked="0" hidden="1"/>
    </xf>
    <xf numFmtId="0" fontId="23" fillId="3" borderId="6" xfId="0" applyFont="1" applyFill="1" applyBorder="1" applyAlignment="1" applyProtection="1">
      <alignment horizontal="center"/>
      <protection hidden="1"/>
    </xf>
    <xf numFmtId="0" fontId="23" fillId="3" borderId="0" xfId="0" applyFont="1" applyFill="1" applyBorder="1" applyAlignment="1" applyProtection="1">
      <alignment horizontal="center"/>
      <protection hidden="1"/>
    </xf>
    <xf numFmtId="0" fontId="23" fillId="3" borderId="12" xfId="0" applyFont="1" applyFill="1" applyBorder="1" applyAlignment="1" applyProtection="1">
      <alignment horizontal="center"/>
      <protection hidden="1"/>
    </xf>
    <xf numFmtId="44" fontId="23" fillId="7" borderId="153" xfId="3" applyFont="1" applyFill="1" applyBorder="1" applyAlignment="1" applyProtection="1">
      <alignment horizontal="center"/>
      <protection locked="0" hidden="1"/>
    </xf>
    <xf numFmtId="44" fontId="23" fillId="7" borderId="0" xfId="3" applyFont="1" applyFill="1" applyBorder="1" applyAlignment="1" applyProtection="1">
      <alignment horizontal="center"/>
      <protection locked="0" hidden="1"/>
    </xf>
    <xf numFmtId="44" fontId="23" fillId="7" borderId="12" xfId="3" applyFont="1" applyFill="1" applyBorder="1" applyAlignment="1" applyProtection="1">
      <alignment horizontal="center"/>
      <protection locked="0" hidden="1"/>
    </xf>
    <xf numFmtId="44" fontId="45" fillId="7" borderId="152" xfId="3" applyFont="1" applyFill="1" applyBorder="1" applyAlignment="1" applyProtection="1">
      <alignment horizontal="center"/>
      <protection locked="0" hidden="1"/>
    </xf>
    <xf numFmtId="41" fontId="24" fillId="6" borderId="0" xfId="0" applyNumberFormat="1" applyFont="1" applyFill="1" applyBorder="1" applyAlignment="1" applyProtection="1">
      <alignment horizontal="center" vertical="center" wrapText="1"/>
      <protection hidden="1"/>
    </xf>
    <xf numFmtId="0" fontId="24" fillId="6" borderId="0" xfId="0"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167" xfId="0" applyFont="1" applyBorder="1" applyAlignment="1" applyProtection="1">
      <alignment horizontal="center" vertical="center" wrapText="1"/>
      <protection hidden="1"/>
    </xf>
    <xf numFmtId="0" fontId="24" fillId="6" borderId="174" xfId="0" applyNumberFormat="1" applyFont="1" applyFill="1" applyBorder="1" applyAlignment="1" applyProtection="1">
      <alignment horizontal="left" vertical="center" wrapText="1"/>
      <protection hidden="1"/>
    </xf>
    <xf numFmtId="0" fontId="24" fillId="6" borderId="31" xfId="0" applyNumberFormat="1" applyFont="1" applyFill="1" applyBorder="1" applyAlignment="1" applyProtection="1">
      <alignment horizontal="left" vertical="center" wrapText="1"/>
      <protection hidden="1"/>
    </xf>
    <xf numFmtId="0" fontId="24" fillId="6" borderId="6" xfId="0" applyNumberFormat="1" applyFont="1" applyFill="1" applyBorder="1" applyAlignment="1" applyProtection="1">
      <alignment horizontal="left" vertical="center" wrapText="1"/>
      <protection hidden="1"/>
    </xf>
    <xf numFmtId="0" fontId="24" fillId="6" borderId="0" xfId="0" applyNumberFormat="1" applyFont="1" applyFill="1" applyBorder="1" applyAlignment="1" applyProtection="1">
      <alignment horizontal="left" vertical="center" wrapText="1"/>
      <protection hidden="1"/>
    </xf>
    <xf numFmtId="44" fontId="24" fillId="6" borderId="0" xfId="3" applyFont="1" applyFill="1" applyBorder="1" applyAlignment="1" applyProtection="1">
      <alignment horizontal="center" vertical="center" wrapText="1"/>
      <protection hidden="1"/>
    </xf>
    <xf numFmtId="43" fontId="24" fillId="6" borderId="0" xfId="0" applyNumberFormat="1" applyFont="1" applyFill="1" applyBorder="1" applyAlignment="1" applyProtection="1">
      <alignment horizontal="center" vertical="center" wrapText="1"/>
      <protection hidden="1"/>
    </xf>
    <xf numFmtId="44" fontId="24" fillId="6" borderId="12" xfId="3" applyFont="1" applyFill="1" applyBorder="1" applyAlignment="1" applyProtection="1">
      <alignment horizontal="center" vertical="center" wrapText="1"/>
      <protection hidden="1"/>
    </xf>
    <xf numFmtId="0" fontId="3" fillId="5" borderId="0" xfId="0" applyFont="1" applyFill="1" applyAlignment="1" applyProtection="1">
      <alignment horizontal="center"/>
      <protection hidden="1"/>
    </xf>
    <xf numFmtId="0" fontId="21" fillId="0" borderId="88" xfId="0" applyFont="1" applyBorder="1" applyAlignment="1" applyProtection="1">
      <alignment horizontal="center" vertical="center" wrapText="1"/>
      <protection hidden="1"/>
    </xf>
    <xf numFmtId="0" fontId="3" fillId="7" borderId="152" xfId="0" applyFont="1" applyFill="1" applyBorder="1" applyAlignment="1" applyProtection="1">
      <alignment horizontal="left" vertical="center"/>
      <protection locked="0"/>
    </xf>
    <xf numFmtId="0" fontId="3" fillId="7" borderId="93" xfId="0" applyFont="1" applyFill="1" applyBorder="1" applyAlignment="1" applyProtection="1">
      <alignment horizontal="left" vertical="center"/>
      <protection locked="0"/>
    </xf>
    <xf numFmtId="0" fontId="3" fillId="7" borderId="28" xfId="0" applyFont="1" applyFill="1" applyBorder="1" applyAlignment="1" applyProtection="1">
      <alignment horizontal="left" vertical="center"/>
      <protection locked="0"/>
    </xf>
    <xf numFmtId="0" fontId="3" fillId="0" borderId="6" xfId="0"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0" fontId="3" fillId="0" borderId="18"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4" fillId="13" borderId="30" xfId="0" applyFont="1" applyFill="1" applyBorder="1" applyAlignment="1" applyProtection="1">
      <alignment horizontal="center" vertical="center" wrapText="1"/>
      <protection hidden="1"/>
    </xf>
    <xf numFmtId="0" fontId="4" fillId="13" borderId="15" xfId="0" applyFont="1" applyFill="1" applyBorder="1" applyAlignment="1" applyProtection="1">
      <alignment horizontal="center" vertical="center" wrapText="1"/>
      <protection hidden="1"/>
    </xf>
    <xf numFmtId="0" fontId="4" fillId="13" borderId="6" xfId="0" applyFont="1" applyFill="1" applyBorder="1" applyAlignment="1" applyProtection="1">
      <alignment horizontal="center" vertical="center" wrapText="1"/>
      <protection hidden="1"/>
    </xf>
    <xf numFmtId="0" fontId="4" fillId="13" borderId="12" xfId="0" applyFont="1" applyFill="1" applyBorder="1" applyAlignment="1" applyProtection="1">
      <alignment horizontal="center" vertical="center" wrapText="1"/>
      <protection hidden="1"/>
    </xf>
    <xf numFmtId="0" fontId="4" fillId="13" borderId="0" xfId="0" applyFont="1" applyFill="1" applyBorder="1" applyAlignment="1" applyProtection="1">
      <alignment horizontal="center" vertical="center" wrapText="1"/>
      <protection hidden="1"/>
    </xf>
    <xf numFmtId="0" fontId="39" fillId="13" borderId="15" xfId="0" applyFont="1" applyFill="1" applyBorder="1" applyAlignment="1" applyProtection="1">
      <alignment horizontal="center" vertical="center" wrapText="1"/>
      <protection hidden="1"/>
    </xf>
    <xf numFmtId="0" fontId="39" fillId="13" borderId="12" xfId="0" applyFont="1" applyFill="1" applyBorder="1" applyAlignment="1" applyProtection="1">
      <alignment horizontal="center" vertical="center" wrapText="1"/>
      <protection hidden="1"/>
    </xf>
    <xf numFmtId="10" fontId="4" fillId="13" borderId="12" xfId="0" applyNumberFormat="1" applyFont="1" applyFill="1" applyBorder="1" applyAlignment="1" applyProtection="1">
      <alignment horizontal="center" vertical="center" wrapText="1"/>
      <protection hidden="1"/>
    </xf>
    <xf numFmtId="10" fontId="4" fillId="13" borderId="39" xfId="0" applyNumberFormat="1" applyFont="1" applyFill="1" applyBorder="1" applyAlignment="1" applyProtection="1">
      <alignment horizontal="center" vertical="center" wrapText="1"/>
      <protection hidden="1"/>
    </xf>
    <xf numFmtId="0" fontId="4" fillId="13" borderId="6" xfId="0" applyFont="1" applyFill="1" applyBorder="1" applyAlignment="1">
      <alignment horizontal="center" vertical="center" wrapText="1"/>
    </xf>
    <xf numFmtId="10" fontId="3" fillId="13" borderId="13" xfId="0" applyNumberFormat="1" applyFont="1" applyFill="1" applyBorder="1" applyAlignment="1" applyProtection="1">
      <alignment horizontal="center" vertical="center" wrapText="1"/>
      <protection hidden="1"/>
    </xf>
    <xf numFmtId="10" fontId="3" fillId="13" borderId="16" xfId="0" applyNumberFormat="1" applyFont="1" applyFill="1" applyBorder="1" applyAlignment="1" applyProtection="1">
      <alignment horizontal="center" vertical="center" wrapText="1"/>
      <protection hidden="1"/>
    </xf>
    <xf numFmtId="0" fontId="3" fillId="13" borderId="14" xfId="0" applyFont="1" applyFill="1" applyBorder="1" applyAlignment="1" applyProtection="1">
      <alignment horizontal="center" vertical="center" wrapText="1"/>
      <protection hidden="1"/>
    </xf>
    <xf numFmtId="0" fontId="3" fillId="13" borderId="13" xfId="0" applyFont="1" applyFill="1" applyBorder="1" applyAlignment="1" applyProtection="1">
      <alignment horizontal="center" vertical="center" wrapText="1"/>
      <protection hidden="1"/>
    </xf>
    <xf numFmtId="0" fontId="21" fillId="0" borderId="37" xfId="0" applyFont="1" applyBorder="1" applyAlignment="1" applyProtection="1">
      <alignment horizontal="center" vertical="center" wrapText="1"/>
      <protection hidden="1"/>
    </xf>
    <xf numFmtId="0" fontId="3" fillId="0" borderId="93" xfId="0" applyFont="1" applyBorder="1" applyAlignment="1" applyProtection="1">
      <alignment horizontal="center" vertical="center" wrapText="1"/>
      <protection hidden="1"/>
    </xf>
    <xf numFmtId="0" fontId="3" fillId="0" borderId="79" xfId="0" applyFont="1" applyBorder="1" applyAlignment="1" applyProtection="1">
      <alignment horizontal="center" vertical="center" wrapText="1"/>
      <protection hidden="1"/>
    </xf>
    <xf numFmtId="0" fontId="21" fillId="0" borderId="18"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wrapText="1"/>
      <protection hidden="1"/>
    </xf>
    <xf numFmtId="0" fontId="22" fillId="2" borderId="12" xfId="0" applyFont="1" applyFill="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1" fillId="0" borderId="12"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44" fontId="3" fillId="0" borderId="93" xfId="1" applyFont="1" applyFill="1" applyBorder="1" applyAlignment="1" applyProtection="1">
      <alignment horizontal="center" vertical="center"/>
      <protection hidden="1"/>
    </xf>
    <xf numFmtId="44" fontId="3" fillId="0" borderId="79" xfId="1" applyFont="1" applyFill="1" applyBorder="1" applyAlignment="1" applyProtection="1">
      <alignment horizontal="center" vertical="center"/>
      <protection hidden="1"/>
    </xf>
    <xf numFmtId="0" fontId="3" fillId="7" borderId="170" xfId="0" applyFont="1" applyFill="1" applyBorder="1" applyAlignment="1" applyProtection="1">
      <alignment horizontal="left" vertical="center"/>
      <protection locked="0"/>
    </xf>
    <xf numFmtId="0" fontId="3" fillId="7" borderId="171" xfId="0" applyFont="1" applyFill="1" applyBorder="1" applyAlignment="1" applyProtection="1">
      <alignment horizontal="left" vertical="center"/>
      <protection locked="0"/>
    </xf>
    <xf numFmtId="0" fontId="3" fillId="7" borderId="172" xfId="0" applyFont="1" applyFill="1" applyBorder="1" applyAlignment="1" applyProtection="1">
      <alignment horizontal="left" vertical="center"/>
      <protection locked="0"/>
    </xf>
    <xf numFmtId="0" fontId="15" fillId="7" borderId="170" xfId="2" applyFill="1" applyBorder="1" applyAlignment="1" applyProtection="1">
      <alignment horizontal="center" vertical="center"/>
      <protection locked="0"/>
    </xf>
    <xf numFmtId="0" fontId="15" fillId="7" borderId="173" xfId="2" applyFill="1" applyBorder="1" applyAlignment="1" applyProtection="1">
      <alignment horizontal="center" vertical="center"/>
      <protection locked="0"/>
    </xf>
    <xf numFmtId="0" fontId="34" fillId="0" borderId="9" xfId="0" applyFont="1" applyBorder="1" applyAlignment="1">
      <alignment horizontal="right"/>
    </xf>
    <xf numFmtId="0" fontId="46" fillId="0" borderId="0" xfId="0" applyFont="1" applyFill="1" applyBorder="1" applyAlignment="1" applyProtection="1">
      <alignment horizontal="center" wrapText="1"/>
      <protection hidden="1"/>
    </xf>
    <xf numFmtId="0" fontId="87" fillId="0" borderId="30" xfId="0" applyFont="1" applyBorder="1" applyAlignment="1" applyProtection="1">
      <alignment horizontal="center" vertical="center" wrapText="1"/>
      <protection hidden="1"/>
    </xf>
    <xf numFmtId="0" fontId="25" fillId="0" borderId="6"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25" fillId="0" borderId="92" xfId="0" applyFont="1" applyBorder="1" applyAlignment="1" applyProtection="1">
      <alignment horizontal="center" vertical="center" wrapText="1"/>
      <protection hidden="1"/>
    </xf>
    <xf numFmtId="0" fontId="3" fillId="13" borderId="11" xfId="0" applyFont="1" applyFill="1" applyBorder="1" applyAlignment="1" applyProtection="1">
      <alignment horizontal="center" vertical="center" wrapText="1"/>
      <protection hidden="1"/>
    </xf>
    <xf numFmtId="0" fontId="3" fillId="7" borderId="93" xfId="0" applyFont="1" applyFill="1" applyBorder="1" applyAlignment="1" applyProtection="1">
      <alignment horizontal="center" vertical="center"/>
      <protection locked="0"/>
    </xf>
    <xf numFmtId="0" fontId="3" fillId="7" borderId="79" xfId="0" applyFont="1" applyFill="1" applyBorder="1" applyAlignment="1" applyProtection="1">
      <alignment horizontal="center" vertical="center"/>
      <protection locked="0"/>
    </xf>
    <xf numFmtId="10" fontId="4" fillId="13" borderId="0" xfId="0" applyNumberFormat="1" applyFont="1" applyFill="1" applyBorder="1" applyAlignment="1" applyProtection="1">
      <alignment horizontal="center" vertical="center" wrapText="1"/>
      <protection hidden="1"/>
    </xf>
    <xf numFmtId="10" fontId="4" fillId="13" borderId="92" xfId="0" applyNumberFormat="1" applyFont="1" applyFill="1" applyBorder="1" applyAlignment="1" applyProtection="1">
      <alignment horizontal="center" vertical="center" wrapText="1"/>
      <protection hidden="1"/>
    </xf>
    <xf numFmtId="0" fontId="21" fillId="0" borderId="30"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15" fillId="7" borderId="31" xfId="2" applyFill="1" applyBorder="1" applyAlignment="1" applyProtection="1">
      <alignment horizontal="left" vertical="center"/>
      <protection locked="0"/>
    </xf>
    <xf numFmtId="0" fontId="3" fillId="7" borderId="167" xfId="0" applyFont="1" applyFill="1" applyBorder="1" applyAlignment="1" applyProtection="1">
      <alignment horizontal="left" vertical="center"/>
      <protection locked="0"/>
    </xf>
    <xf numFmtId="0" fontId="44" fillId="7" borderId="31" xfId="0" applyFont="1" applyFill="1" applyBorder="1" applyAlignment="1" applyProtection="1">
      <alignment horizontal="left" vertical="center"/>
      <protection locked="0"/>
    </xf>
    <xf numFmtId="0" fontId="3" fillId="7" borderId="31" xfId="0" applyFont="1" applyFill="1" applyBorder="1" applyAlignment="1" applyProtection="1">
      <alignment horizontal="left" vertical="center"/>
      <protection locked="0"/>
    </xf>
    <xf numFmtId="14" fontId="3" fillId="7" borderId="36" xfId="0" applyNumberFormat="1" applyFont="1" applyFill="1" applyBorder="1" applyAlignment="1" applyProtection="1">
      <alignment horizontal="center" vertical="center"/>
      <protection locked="0"/>
    </xf>
    <xf numFmtId="14" fontId="3" fillId="7" borderId="108" xfId="0" applyNumberFormat="1" applyFont="1" applyFill="1" applyBorder="1" applyAlignment="1" applyProtection="1">
      <alignment horizontal="center" vertical="center"/>
      <protection locked="0"/>
    </xf>
    <xf numFmtId="0" fontId="3" fillId="0" borderId="170" xfId="0" applyFont="1" applyFill="1" applyBorder="1" applyAlignment="1" applyProtection="1">
      <alignment horizontal="center" vertical="center"/>
      <protection hidden="1"/>
    </xf>
    <xf numFmtId="0" fontId="3" fillId="0" borderId="171" xfId="0" applyFont="1" applyFill="1" applyBorder="1" applyAlignment="1" applyProtection="1">
      <alignment horizontal="center" vertical="center"/>
      <protection hidden="1"/>
    </xf>
    <xf numFmtId="0" fontId="3" fillId="0" borderId="173" xfId="0" applyFont="1" applyFill="1" applyBorder="1" applyAlignment="1" applyProtection="1">
      <alignment horizontal="center" vertical="center"/>
      <protection hidden="1"/>
    </xf>
    <xf numFmtId="44" fontId="3" fillId="0" borderId="152" xfId="1" applyFont="1" applyFill="1" applyBorder="1" applyAlignment="1" applyProtection="1">
      <alignment horizontal="center" vertical="center"/>
      <protection hidden="1"/>
    </xf>
    <xf numFmtId="44" fontId="3" fillId="0" borderId="37" xfId="0" applyNumberFormat="1"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0" fontId="3" fillId="0" borderId="108" xfId="0" applyFont="1" applyFill="1" applyBorder="1" applyAlignment="1" applyProtection="1">
      <alignment horizontal="center" vertical="center"/>
      <protection hidden="1"/>
    </xf>
    <xf numFmtId="44" fontId="3" fillId="7" borderId="169" xfId="1" applyFont="1" applyFill="1" applyBorder="1" applyAlignment="1" applyProtection="1">
      <alignment horizontal="center" vertical="center"/>
      <protection locked="0"/>
    </xf>
    <xf numFmtId="44" fontId="3" fillId="7" borderId="92" xfId="1" applyFont="1" applyFill="1" applyBorder="1" applyAlignment="1" applyProtection="1">
      <alignment horizontal="center" vertical="center"/>
      <protection locked="0"/>
    </xf>
    <xf numFmtId="44" fontId="3" fillId="0" borderId="93" xfId="0" applyNumberFormat="1" applyFont="1" applyFill="1" applyBorder="1" applyAlignment="1" applyProtection="1">
      <alignment horizontal="center" vertical="center"/>
      <protection hidden="1"/>
    </xf>
    <xf numFmtId="0" fontId="3" fillId="0" borderId="93" xfId="0" applyFont="1" applyFill="1" applyBorder="1" applyAlignment="1" applyProtection="1">
      <alignment horizontal="center" vertical="center"/>
      <protection hidden="1"/>
    </xf>
    <xf numFmtId="44" fontId="3" fillId="7" borderId="152" xfId="1" applyFont="1" applyFill="1" applyBorder="1" applyAlignment="1" applyProtection="1">
      <alignment horizontal="center" vertical="center"/>
      <protection locked="0"/>
    </xf>
    <xf numFmtId="44" fontId="3" fillId="7" borderId="93" xfId="1" applyFont="1" applyFill="1" applyBorder="1" applyAlignment="1" applyProtection="1">
      <alignment horizontal="center" vertical="center"/>
      <protection locked="0"/>
    </xf>
    <xf numFmtId="44" fontId="3" fillId="7" borderId="28" xfId="1" applyFont="1" applyFill="1" applyBorder="1" applyAlignment="1" applyProtection="1">
      <alignment horizontal="center" vertical="center"/>
      <protection locked="0"/>
    </xf>
    <xf numFmtId="44" fontId="3" fillId="7" borderId="153" xfId="1" applyFont="1" applyFill="1" applyBorder="1" applyAlignment="1" applyProtection="1">
      <alignment horizontal="center" vertical="center"/>
      <protection locked="0"/>
    </xf>
    <xf numFmtId="44" fontId="3" fillId="7" borderId="0" xfId="1" applyFont="1" applyFill="1" applyBorder="1" applyAlignment="1" applyProtection="1">
      <alignment horizontal="center" vertical="center"/>
      <protection locked="0"/>
    </xf>
    <xf numFmtId="0" fontId="28" fillId="0" borderId="88" xfId="0" applyFont="1" applyBorder="1" applyAlignment="1" applyProtection="1">
      <alignment horizontal="center" vertical="center" wrapText="1"/>
      <protection hidden="1"/>
    </xf>
    <xf numFmtId="0" fontId="3" fillId="7" borderId="79" xfId="0" applyFont="1" applyFill="1" applyBorder="1" applyAlignment="1" applyProtection="1">
      <alignment horizontal="left" vertical="center"/>
      <protection locked="0"/>
    </xf>
    <xf numFmtId="0" fontId="44" fillId="7" borderId="152" xfId="0" applyFont="1" applyFill="1" applyBorder="1" applyAlignment="1" applyProtection="1">
      <alignment horizontal="left" vertical="center"/>
      <protection locked="0"/>
    </xf>
    <xf numFmtId="0" fontId="44" fillId="7" borderId="93" xfId="0" applyFont="1" applyFill="1" applyBorder="1" applyAlignment="1" applyProtection="1">
      <alignment horizontal="left" vertical="center"/>
      <protection locked="0"/>
    </xf>
    <xf numFmtId="0" fontId="44" fillId="7" borderId="79" xfId="0" applyFont="1" applyFill="1" applyBorder="1" applyAlignment="1" applyProtection="1">
      <alignment horizontal="left" vertical="center"/>
      <protection locked="0"/>
    </xf>
    <xf numFmtId="0" fontId="44" fillId="7" borderId="152" xfId="0" applyFont="1" applyFill="1" applyBorder="1" applyAlignment="1" applyProtection="1">
      <alignment horizontal="center" vertical="center"/>
      <protection locked="0"/>
    </xf>
    <xf numFmtId="0" fontId="3" fillId="7" borderId="28" xfId="0" applyFont="1" applyFill="1" applyBorder="1" applyAlignment="1" applyProtection="1">
      <alignment horizontal="center" vertical="center"/>
      <protection locked="0"/>
    </xf>
    <xf numFmtId="0" fontId="21" fillId="0" borderId="26" xfId="0" applyFont="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0" xfId="0" applyFont="1" applyFill="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0" fillId="0" borderId="10" xfId="0" applyBorder="1"/>
    <xf numFmtId="0" fontId="0" fillId="0" borderId="18" xfId="0" applyBorder="1"/>
    <xf numFmtId="0" fontId="0" fillId="0" borderId="9" xfId="0" applyBorder="1"/>
    <xf numFmtId="1" fontId="3" fillId="0" borderId="36" xfId="0" applyNumberFormat="1" applyFont="1" applyFill="1" applyBorder="1" applyAlignment="1" applyProtection="1">
      <alignment horizontal="center" vertical="center"/>
      <protection hidden="1"/>
    </xf>
    <xf numFmtId="1" fontId="3" fillId="0" borderId="108" xfId="0" applyNumberFormat="1" applyFont="1" applyFill="1" applyBorder="1" applyAlignment="1" applyProtection="1">
      <alignment horizontal="center" vertical="center"/>
      <protection hidden="1"/>
    </xf>
    <xf numFmtId="44" fontId="23" fillId="3" borderId="0" xfId="0" applyNumberFormat="1" applyFont="1" applyFill="1" applyBorder="1" applyAlignment="1" applyProtection="1">
      <alignment horizontal="center" vertical="center"/>
      <protection hidden="1"/>
    </xf>
    <xf numFmtId="0" fontId="23" fillId="3" borderId="0" xfId="0" applyFont="1" applyFill="1" applyBorder="1" applyAlignment="1" applyProtection="1">
      <alignment horizontal="center" vertical="center"/>
      <protection hidden="1"/>
    </xf>
    <xf numFmtId="0" fontId="23" fillId="0" borderId="0" xfId="0" applyNumberFormat="1" applyFont="1" applyFill="1" applyBorder="1" applyAlignment="1" applyProtection="1">
      <alignment vertical="center"/>
      <protection hidden="1"/>
    </xf>
    <xf numFmtId="44" fontId="23" fillId="0"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44" fontId="45" fillId="3" borderId="0" xfId="0" applyNumberFormat="1" applyFont="1" applyFill="1" applyBorder="1" applyAlignment="1" applyProtection="1">
      <alignment horizontal="center" vertical="center"/>
      <protection hidden="1"/>
    </xf>
    <xf numFmtId="0" fontId="23" fillId="3" borderId="0" xfId="0" applyNumberFormat="1" applyFont="1" applyFill="1" applyBorder="1" applyAlignment="1" applyProtection="1">
      <alignment vertical="center"/>
      <protection hidden="1"/>
    </xf>
    <xf numFmtId="44" fontId="3" fillId="0" borderId="0" xfId="0" applyNumberFormat="1" applyFont="1" applyAlignment="1" applyProtection="1">
      <alignment horizontal="center" vertical="center"/>
      <protection hidden="1"/>
    </xf>
    <xf numFmtId="44" fontId="23" fillId="3" borderId="0" xfId="1" applyFont="1" applyFill="1" applyBorder="1" applyAlignment="1" applyProtection="1">
      <alignment horizontal="center" vertical="center"/>
      <protection hidden="1"/>
    </xf>
    <xf numFmtId="44" fontId="23" fillId="0" borderId="0" xfId="1" applyFont="1" applyFill="1" applyBorder="1" applyAlignment="1" applyProtection="1">
      <alignment horizontal="center" vertical="center"/>
      <protection hidden="1"/>
    </xf>
    <xf numFmtId="0" fontId="23" fillId="0" borderId="6" xfId="0" applyFont="1" applyFill="1" applyBorder="1" applyAlignment="1" applyProtection="1">
      <alignment horizontal="left"/>
      <protection hidden="1"/>
    </xf>
    <xf numFmtId="0" fontId="23" fillId="0" borderId="0" xfId="0" applyFont="1" applyFill="1" applyBorder="1" applyAlignment="1" applyProtection="1">
      <alignment horizontal="left"/>
      <protection hidden="1"/>
    </xf>
    <xf numFmtId="0" fontId="22" fillId="2" borderId="6"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0" xfId="0" applyNumberFormat="1" applyFont="1" applyFill="1" applyBorder="1" applyAlignment="1" applyProtection="1">
      <alignment horizontal="center" vertical="center"/>
      <protection hidden="1"/>
    </xf>
    <xf numFmtId="0" fontId="28" fillId="0" borderId="269" xfId="0" applyNumberFormat="1" applyFont="1" applyFill="1" applyBorder="1" applyAlignment="1" applyProtection="1">
      <alignment horizontal="center" vertical="center" wrapText="1"/>
      <protection hidden="1"/>
    </xf>
    <xf numFmtId="0" fontId="28" fillId="0" borderId="219" xfId="0" applyNumberFormat="1" applyFont="1" applyFill="1" applyBorder="1" applyAlignment="1" applyProtection="1">
      <alignment horizontal="center" vertical="center" wrapText="1"/>
      <protection hidden="1"/>
    </xf>
    <xf numFmtId="0" fontId="28" fillId="0" borderId="271" xfId="0" applyNumberFormat="1" applyFont="1" applyFill="1" applyBorder="1" applyAlignment="1" applyProtection="1">
      <alignment horizontal="center" vertical="center" wrapText="1"/>
      <protection hidden="1"/>
    </xf>
    <xf numFmtId="0" fontId="3" fillId="0" borderId="171" xfId="0" applyFont="1" applyFill="1" applyBorder="1" applyAlignment="1">
      <alignment horizontal="center" vertical="center"/>
    </xf>
    <xf numFmtId="0" fontId="3" fillId="0" borderId="172" xfId="0" applyFont="1" applyFill="1" applyBorder="1" applyAlignment="1">
      <alignment horizontal="center" vertical="center"/>
    </xf>
    <xf numFmtId="0" fontId="3" fillId="0" borderId="175" xfId="0" applyFont="1" applyFill="1" applyBorder="1" applyAlignment="1" applyProtection="1">
      <alignment horizontal="center" vertical="center"/>
      <protection hidden="1"/>
    </xf>
    <xf numFmtId="0" fontId="3" fillId="0" borderId="172" xfId="0" applyFont="1" applyFill="1" applyBorder="1" applyAlignment="1" applyProtection="1">
      <alignment horizontal="center" vertical="center"/>
      <protection hidden="1"/>
    </xf>
    <xf numFmtId="44" fontId="3" fillId="0" borderId="37" xfId="1" applyFont="1" applyFill="1" applyBorder="1" applyAlignment="1" applyProtection="1">
      <alignment horizontal="center" vertical="center"/>
      <protection hidden="1"/>
    </xf>
    <xf numFmtId="44" fontId="3" fillId="0" borderId="38" xfId="1" applyFont="1" applyFill="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44" fontId="23" fillId="5" borderId="0" xfId="0" applyNumberFormat="1" applyFont="1" applyFill="1" applyBorder="1" applyAlignment="1" applyProtection="1">
      <alignment horizontal="center" vertical="center"/>
      <protection hidden="1"/>
    </xf>
    <xf numFmtId="0" fontId="23" fillId="5" borderId="0" xfId="0"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2" borderId="0" xfId="0" applyFont="1" applyFill="1" applyBorder="1" applyAlignment="1">
      <alignment horizontal="center" vertical="center"/>
    </xf>
    <xf numFmtId="0" fontId="23" fillId="7" borderId="8" xfId="0" applyFont="1" applyFill="1" applyBorder="1" applyAlignment="1" applyProtection="1">
      <alignment horizontal="left"/>
      <protection locked="0" hidden="1"/>
    </xf>
    <xf numFmtId="0" fontId="23" fillId="3" borderId="6" xfId="0" applyFont="1" applyFill="1" applyBorder="1" applyAlignment="1" applyProtection="1">
      <alignment horizontal="center" vertical="center"/>
      <protection hidden="1"/>
    </xf>
    <xf numFmtId="0" fontId="23" fillId="7" borderId="25" xfId="0" applyFont="1" applyFill="1" applyBorder="1" applyAlignment="1" applyProtection="1">
      <alignment horizontal="left"/>
      <protection locked="0" hidden="1"/>
    </xf>
    <xf numFmtId="0" fontId="23" fillId="7" borderId="36" xfId="0" applyFont="1" applyFill="1" applyBorder="1" applyAlignment="1" applyProtection="1">
      <alignment horizontal="left"/>
      <protection locked="0" hidden="1"/>
    </xf>
    <xf numFmtId="0" fontId="23" fillId="7" borderId="37" xfId="0" applyFont="1" applyFill="1" applyBorder="1" applyAlignment="1" applyProtection="1">
      <alignment horizontal="left"/>
      <protection locked="0" hidden="1"/>
    </xf>
    <xf numFmtId="0" fontId="23" fillId="7" borderId="108" xfId="0" applyFont="1" applyFill="1" applyBorder="1" applyAlignment="1" applyProtection="1">
      <alignment horizontal="left"/>
      <protection locked="0" hidden="1"/>
    </xf>
    <xf numFmtId="0" fontId="23" fillId="7" borderId="25" xfId="0" applyFont="1" applyFill="1" applyBorder="1" applyAlignment="1" applyProtection="1">
      <alignment horizontal="center"/>
      <protection locked="0" hidden="1"/>
    </xf>
    <xf numFmtId="0" fontId="23" fillId="7" borderId="105" xfId="0" applyFont="1" applyFill="1" applyBorder="1" applyAlignment="1" applyProtection="1">
      <alignment horizontal="center"/>
      <protection locked="0" hidden="1"/>
    </xf>
    <xf numFmtId="0" fontId="45" fillId="7" borderId="27" xfId="0" applyFont="1" applyFill="1" applyBorder="1" applyAlignment="1" applyProtection="1">
      <alignment horizontal="left"/>
      <protection locked="0" hidden="1"/>
    </xf>
    <xf numFmtId="0" fontId="23" fillId="3" borderId="12" xfId="0" applyFont="1" applyFill="1" applyBorder="1" applyAlignment="1" applyProtection="1">
      <alignment horizontal="center" vertical="center"/>
      <protection hidden="1"/>
    </xf>
    <xf numFmtId="0" fontId="23" fillId="3" borderId="0" xfId="0" applyFont="1" applyFill="1" applyBorder="1" applyAlignment="1" applyProtection="1">
      <alignment horizontal="left" vertical="center"/>
      <protection hidden="1"/>
    </xf>
    <xf numFmtId="0" fontId="23" fillId="3" borderId="6" xfId="0" applyFont="1" applyFill="1" applyBorder="1" applyAlignment="1" applyProtection="1">
      <alignment horizontal="left"/>
      <protection hidden="1"/>
    </xf>
    <xf numFmtId="0" fontId="23" fillId="3" borderId="0" xfId="0" applyFont="1" applyFill="1" applyBorder="1" applyAlignment="1" applyProtection="1">
      <alignment horizontal="left"/>
      <protection hidden="1"/>
    </xf>
    <xf numFmtId="44" fontId="24" fillId="0" borderId="0"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4" fillId="0" borderId="0" xfId="0" applyNumberFormat="1" applyFont="1" applyFill="1" applyBorder="1" applyAlignment="1" applyProtection="1">
      <alignment vertical="center"/>
      <protection hidden="1"/>
    </xf>
    <xf numFmtId="0" fontId="11" fillId="0" borderId="88" xfId="0" applyFont="1" applyFill="1" applyBorder="1" applyAlignment="1" applyProtection="1">
      <alignment horizontal="right" vertical="center" wrapText="1"/>
      <protection hidden="1"/>
    </xf>
    <xf numFmtId="0" fontId="11" fillId="0" borderId="176" xfId="0" applyFont="1" applyFill="1" applyBorder="1" applyAlignment="1" applyProtection="1">
      <alignment horizontal="right" vertical="center" wrapText="1"/>
      <protection hidden="1"/>
    </xf>
    <xf numFmtId="0" fontId="66" fillId="0" borderId="26" xfId="0" applyFont="1" applyFill="1" applyBorder="1" applyAlignment="1" applyProtection="1">
      <alignment horizontal="center" vertical="center" wrapText="1"/>
      <protection hidden="1"/>
    </xf>
    <xf numFmtId="0" fontId="66" fillId="0" borderId="19" xfId="0" applyFont="1" applyFill="1" applyBorder="1" applyAlignment="1" applyProtection="1">
      <alignment horizontal="center" vertical="center" wrapText="1"/>
      <protection hidden="1"/>
    </xf>
    <xf numFmtId="0" fontId="65" fillId="0" borderId="88" xfId="0" applyFont="1" applyFill="1" applyBorder="1" applyAlignment="1" applyProtection="1">
      <alignment horizontal="right" vertical="center"/>
      <protection hidden="1"/>
    </xf>
    <xf numFmtId="0" fontId="65" fillId="0" borderId="176" xfId="0" applyFont="1" applyFill="1" applyBorder="1" applyAlignment="1" applyProtection="1">
      <alignment horizontal="right" vertical="center"/>
      <protection hidden="1"/>
    </xf>
    <xf numFmtId="0" fontId="92" fillId="0" borderId="272" xfId="0" applyFont="1" applyFill="1" applyBorder="1" applyAlignment="1" applyProtection="1">
      <alignment horizontal="left" vertical="center"/>
      <protection hidden="1"/>
    </xf>
    <xf numFmtId="0" fontId="92" fillId="0" borderId="273" xfId="0" applyFont="1" applyFill="1" applyBorder="1" applyAlignment="1" applyProtection="1">
      <alignment horizontal="left" vertical="center"/>
      <protection hidden="1"/>
    </xf>
    <xf numFmtId="0" fontId="29" fillId="7" borderId="88" xfId="0" applyFont="1" applyFill="1" applyBorder="1" applyAlignment="1" applyProtection="1">
      <alignment horizontal="center" vertical="center" wrapText="1"/>
      <protection locked="0" hidden="1"/>
    </xf>
    <xf numFmtId="0" fontId="29" fillId="7" borderId="19" xfId="0" applyFont="1" applyFill="1" applyBorder="1" applyAlignment="1" applyProtection="1">
      <alignment horizontal="center" vertical="center" wrapText="1"/>
      <protection locked="0" hidden="1"/>
    </xf>
    <xf numFmtId="0" fontId="61" fillId="0" borderId="0" xfId="0" applyFont="1" applyFill="1" applyBorder="1" applyAlignment="1" applyProtection="1">
      <alignment horizontal="center" vertical="center" wrapText="1"/>
      <protection hidden="1"/>
    </xf>
    <xf numFmtId="44" fontId="41" fillId="7" borderId="177" xfId="3" applyFont="1" applyFill="1" applyBorder="1" applyAlignment="1" applyProtection="1">
      <alignment horizontal="center" vertical="center"/>
      <protection locked="0" hidden="1"/>
    </xf>
    <xf numFmtId="44" fontId="41" fillId="7" borderId="178" xfId="3" applyFont="1" applyFill="1" applyBorder="1" applyAlignment="1" applyProtection="1">
      <alignment horizontal="center" vertical="center"/>
      <protection locked="0" hidden="1"/>
    </xf>
    <xf numFmtId="0" fontId="2" fillId="0" borderId="10" xfId="0" applyFont="1" applyBorder="1" applyAlignment="1" applyProtection="1">
      <alignment horizontal="center" vertical="center" wrapText="1"/>
      <protection hidden="1"/>
    </xf>
    <xf numFmtId="0" fontId="2" fillId="0" borderId="17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10" fontId="34" fillId="12" borderId="177" xfId="0" applyNumberFormat="1" applyFont="1" applyFill="1" applyBorder="1" applyAlignment="1" applyProtection="1">
      <alignment horizontal="center" vertical="center" wrapText="1"/>
      <protection hidden="1"/>
    </xf>
    <xf numFmtId="10" fontId="34" fillId="12" borderId="178" xfId="0" applyNumberFormat="1" applyFont="1" applyFill="1" applyBorder="1" applyAlignment="1" applyProtection="1">
      <alignment horizontal="center" vertical="center" wrapText="1"/>
      <protection hidden="1"/>
    </xf>
    <xf numFmtId="44" fontId="3" fillId="0" borderId="152" xfId="1" applyFont="1" applyFill="1" applyBorder="1" applyAlignment="1" applyProtection="1">
      <alignment horizontal="center" vertical="center"/>
      <protection locked="0"/>
    </xf>
    <xf numFmtId="44" fontId="3" fillId="0" borderId="93" xfId="1" applyFont="1" applyFill="1" applyBorder="1" applyAlignment="1" applyProtection="1">
      <alignment horizontal="center" vertical="center"/>
      <protection locked="0"/>
    </xf>
    <xf numFmtId="44" fontId="3" fillId="0" borderId="28" xfId="1" applyFont="1" applyFill="1" applyBorder="1" applyAlignment="1" applyProtection="1">
      <alignment horizontal="center" vertical="center"/>
      <protection locked="0"/>
    </xf>
    <xf numFmtId="0" fontId="23" fillId="7" borderId="6" xfId="0" applyFont="1" applyFill="1" applyBorder="1" applyAlignment="1" applyProtection="1">
      <alignment horizontal="left" vertical="top" wrapText="1"/>
      <protection locked="0"/>
    </xf>
    <xf numFmtId="0" fontId="23" fillId="7" borderId="0" xfId="0" applyFont="1" applyFill="1" applyBorder="1" applyAlignment="1" applyProtection="1">
      <alignment horizontal="left" vertical="top" wrapText="1"/>
      <protection locked="0"/>
    </xf>
    <xf numFmtId="0" fontId="23" fillId="7" borderId="12" xfId="0" applyFont="1" applyFill="1" applyBorder="1" applyAlignment="1" applyProtection="1">
      <alignment horizontal="left" vertical="top" wrapText="1"/>
      <protection locked="0"/>
    </xf>
    <xf numFmtId="0" fontId="24" fillId="6" borderId="18" xfId="0" applyFont="1" applyFill="1" applyBorder="1" applyAlignment="1" applyProtection="1">
      <alignment horizontal="left"/>
      <protection hidden="1"/>
    </xf>
    <xf numFmtId="0" fontId="24" fillId="6" borderId="9" xfId="0" applyFont="1" applyFill="1" applyBorder="1" applyAlignment="1" applyProtection="1">
      <alignment horizontal="left"/>
      <protection hidden="1"/>
    </xf>
    <xf numFmtId="0" fontId="3" fillId="0" borderId="9" xfId="0" applyFont="1" applyBorder="1" applyAlignment="1" applyProtection="1">
      <alignment horizontal="left"/>
      <protection hidden="1"/>
    </xf>
    <xf numFmtId="0" fontId="3" fillId="0" borderId="17" xfId="0" applyFont="1" applyBorder="1" applyAlignment="1" applyProtection="1">
      <alignment horizontal="left"/>
      <protection hidden="1"/>
    </xf>
    <xf numFmtId="0" fontId="36" fillId="0" borderId="0" xfId="0" applyFont="1" applyAlignment="1">
      <alignment horizontal="center" vertical="center" wrapText="1"/>
    </xf>
    <xf numFmtId="0" fontId="36" fillId="0" borderId="0" xfId="0" applyFont="1" applyAlignment="1">
      <alignment horizontal="center" vertical="center"/>
    </xf>
    <xf numFmtId="0" fontId="4" fillId="0" borderId="6"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0" borderId="0" xfId="0" applyFont="1" applyBorder="1" applyAlignment="1" applyProtection="1">
      <alignment horizontal="center"/>
      <protection hidden="1"/>
    </xf>
    <xf numFmtId="0" fontId="9" fillId="0" borderId="0" xfId="0" applyFont="1" applyBorder="1" applyAlignment="1" applyProtection="1">
      <alignment horizontal="center" vertical="center" wrapText="1"/>
      <protection hidden="1"/>
    </xf>
    <xf numFmtId="0" fontId="4" fillId="0" borderId="0" xfId="0" applyFont="1" applyBorder="1" applyAlignment="1" applyProtection="1">
      <alignment horizontal="right"/>
      <protection hidden="1"/>
    </xf>
    <xf numFmtId="0" fontId="4" fillId="0" borderId="6"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44" fontId="4" fillId="0" borderId="18" xfId="3" applyFont="1" applyBorder="1" applyAlignment="1" applyProtection="1">
      <alignment horizontal="center" vertical="center"/>
      <protection hidden="1"/>
    </xf>
    <xf numFmtId="44" fontId="4" fillId="0" borderId="9" xfId="3" applyFont="1" applyBorder="1" applyAlignment="1" applyProtection="1">
      <alignment horizontal="center" vertical="center"/>
      <protection hidden="1"/>
    </xf>
    <xf numFmtId="44" fontId="4" fillId="0" borderId="17" xfId="3" applyFont="1" applyBorder="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0" xfId="0" applyFont="1" applyAlignment="1" applyProtection="1">
      <alignment horizontal="left"/>
      <protection hidden="1"/>
    </xf>
    <xf numFmtId="0" fontId="6" fillId="0" borderId="0" xfId="0" applyFont="1" applyAlignment="1" applyProtection="1">
      <alignment horizontal="center" vertical="center" wrapText="1"/>
      <protection hidden="1"/>
    </xf>
    <xf numFmtId="0" fontId="4" fillId="0" borderId="18" xfId="0"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4" fillId="0" borderId="17" xfId="0" applyFont="1" applyBorder="1" applyAlignment="1" applyProtection="1">
      <alignment horizontal="left" vertical="center" wrapText="1"/>
      <protection hidden="1"/>
    </xf>
    <xf numFmtId="0" fontId="4" fillId="0" borderId="6" xfId="0" applyFont="1" applyBorder="1" applyAlignment="1" applyProtection="1">
      <alignment horizontal="left" wrapText="1"/>
      <protection hidden="1"/>
    </xf>
    <xf numFmtId="0" fontId="4" fillId="0" borderId="0" xfId="0" applyFont="1" applyBorder="1" applyAlignment="1" applyProtection="1">
      <alignment horizontal="left" wrapText="1"/>
      <protection hidden="1"/>
    </xf>
    <xf numFmtId="0" fontId="4" fillId="0" borderId="12" xfId="0" applyFont="1" applyBorder="1" applyAlignment="1" applyProtection="1">
      <alignment horizontal="left" wrapText="1"/>
      <protection hidden="1"/>
    </xf>
    <xf numFmtId="164" fontId="4" fillId="0" borderId="0" xfId="0" applyNumberFormat="1" applyFont="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5" xfId="0" applyFont="1" applyBorder="1" applyAlignment="1" applyProtection="1">
      <alignment horizontal="center"/>
      <protection hidden="1"/>
    </xf>
    <xf numFmtId="0" fontId="29" fillId="0" borderId="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29" fillId="0" borderId="17" xfId="0" applyFont="1" applyBorder="1" applyAlignment="1" applyProtection="1">
      <alignment horizontal="center" vertical="center"/>
      <protection hidden="1"/>
    </xf>
    <xf numFmtId="0" fontId="4" fillId="0" borderId="0" xfId="0" applyFont="1" applyBorder="1" applyAlignment="1" applyProtection="1">
      <alignment horizontal="left" vertical="top" wrapText="1"/>
      <protection hidden="1"/>
    </xf>
    <xf numFmtId="0" fontId="4" fillId="0" borderId="12" xfId="0" applyFont="1" applyBorder="1" applyAlignment="1" applyProtection="1">
      <alignment horizontal="left" vertical="top" wrapText="1"/>
      <protection hidden="1"/>
    </xf>
    <xf numFmtId="0" fontId="46" fillId="0" borderId="30" xfId="0" applyFont="1" applyBorder="1" applyAlignment="1" applyProtection="1">
      <alignment horizontal="center" vertical="center"/>
      <protection hidden="1"/>
    </xf>
    <xf numFmtId="0" fontId="46" fillId="0" borderId="10" xfId="0" applyFont="1" applyBorder="1" applyAlignment="1" applyProtection="1">
      <alignment horizontal="center" vertical="center"/>
      <protection hidden="1"/>
    </xf>
    <xf numFmtId="0" fontId="46" fillId="0" borderId="15" xfId="0" applyFont="1" applyBorder="1" applyAlignment="1" applyProtection="1">
      <alignment horizontal="center" vertical="center"/>
      <protection hidden="1"/>
    </xf>
    <xf numFmtId="44" fontId="4" fillId="0" borderId="0" xfId="0" applyNumberFormat="1" applyFont="1" applyBorder="1" applyAlignment="1" applyProtection="1">
      <alignment horizontal="center" vertical="center" wrapText="1"/>
      <protection hidden="1"/>
    </xf>
    <xf numFmtId="49" fontId="4" fillId="0" borderId="0" xfId="0" applyNumberFormat="1" applyFont="1" applyBorder="1" applyAlignment="1" applyProtection="1">
      <alignment horizontal="left" vertical="center" wrapText="1"/>
      <protection hidden="1"/>
    </xf>
    <xf numFmtId="44" fontId="4" fillId="0" borderId="0" xfId="0" applyNumberFormat="1" applyFont="1" applyBorder="1" applyAlignment="1" applyProtection="1">
      <alignment vertical="center" wrapText="1"/>
      <protection hidden="1"/>
    </xf>
    <xf numFmtId="0" fontId="7" fillId="2" borderId="0" xfId="0" applyFont="1" applyFill="1" applyBorder="1" applyAlignment="1" applyProtection="1">
      <alignment horizontal="center" vertical="center" wrapText="1"/>
      <protection hidden="1"/>
    </xf>
    <xf numFmtId="0" fontId="6" fillId="0" borderId="30"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44" fontId="6" fillId="0" borderId="15" xfId="0" applyNumberFormat="1" applyFont="1" applyBorder="1" applyAlignment="1" applyProtection="1">
      <alignment horizontal="center" vertical="center" wrapText="1"/>
      <protection hidden="1"/>
    </xf>
    <xf numFmtId="44" fontId="6" fillId="0" borderId="17" xfId="0" applyNumberFormat="1" applyFont="1" applyBorder="1" applyAlignment="1" applyProtection="1">
      <alignment horizontal="center" vertical="center" wrapText="1"/>
      <protection hidden="1"/>
    </xf>
    <xf numFmtId="44" fontId="4" fillId="0" borderId="0" xfId="0" applyNumberFormat="1" applyFont="1" applyAlignment="1" applyProtection="1">
      <alignment horizontal="center" vertical="center"/>
      <protection hidden="1"/>
    </xf>
    <xf numFmtId="0" fontId="7" fillId="2" borderId="6"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34" fillId="0" borderId="0" xfId="0" applyFont="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vertical="center"/>
      <protection hidden="1"/>
    </xf>
    <xf numFmtId="0" fontId="8" fillId="3" borderId="0" xfId="0" applyNumberFormat="1" applyFont="1" applyFill="1" applyBorder="1" applyAlignment="1" applyProtection="1">
      <alignment vertical="center"/>
      <protection hidden="1"/>
    </xf>
    <xf numFmtId="44" fontId="10" fillId="0" borderId="0" xfId="3" applyFont="1" applyFill="1" applyBorder="1" applyAlignment="1" applyProtection="1">
      <alignment vertical="center"/>
      <protection hidden="1"/>
    </xf>
    <xf numFmtId="44" fontId="8" fillId="3" borderId="0" xfId="3" applyFont="1" applyFill="1" applyBorder="1" applyAlignment="1" applyProtection="1">
      <alignment vertical="center"/>
      <protection hidden="1"/>
    </xf>
    <xf numFmtId="44" fontId="8" fillId="0" borderId="0" xfId="3" applyFont="1" applyFill="1" applyBorder="1" applyAlignment="1" applyProtection="1">
      <alignment vertical="center"/>
      <protection hidden="1"/>
    </xf>
    <xf numFmtId="0" fontId="7" fillId="2" borderId="0" xfId="0" applyFont="1" applyFill="1" applyBorder="1" applyAlignment="1" applyProtection="1">
      <alignment horizontal="center" vertical="center"/>
      <protection hidden="1"/>
    </xf>
    <xf numFmtId="0" fontId="29" fillId="0" borderId="6" xfId="0" applyFont="1" applyBorder="1" applyAlignment="1" applyProtection="1">
      <alignment horizontal="center" vertical="top"/>
      <protection hidden="1"/>
    </xf>
    <xf numFmtId="0" fontId="29" fillId="0" borderId="0" xfId="0" applyFont="1" applyBorder="1" applyAlignment="1" applyProtection="1">
      <alignment horizontal="center" vertical="top"/>
      <protection hidden="1"/>
    </xf>
    <xf numFmtId="0" fontId="29" fillId="0" borderId="12" xfId="0" applyFont="1" applyBorder="1" applyAlignment="1" applyProtection="1">
      <alignment horizontal="center" vertical="top"/>
      <protection hidden="1"/>
    </xf>
    <xf numFmtId="44" fontId="4" fillId="0" borderId="0" xfId="0" applyNumberFormat="1" applyFont="1" applyBorder="1" applyAlignment="1" applyProtection="1">
      <alignment horizontal="left" vertical="center" wrapText="1"/>
      <protection hidden="1"/>
    </xf>
    <xf numFmtId="0" fontId="37" fillId="0" borderId="6" xfId="0" applyFont="1" applyBorder="1" applyAlignment="1" applyProtection="1">
      <alignment horizontal="left" vertical="center" wrapText="1"/>
      <protection hidden="1"/>
    </xf>
    <xf numFmtId="0" fontId="37" fillId="0" borderId="0" xfId="0" applyFont="1" applyBorder="1" applyAlignment="1" applyProtection="1">
      <alignment horizontal="left" vertical="center" wrapText="1"/>
      <protection hidden="1"/>
    </xf>
    <xf numFmtId="0" fontId="4" fillId="0" borderId="152" xfId="0" applyFont="1" applyFill="1" applyBorder="1" applyAlignment="1" applyProtection="1">
      <alignment horizontal="left" vertical="center"/>
      <protection hidden="1"/>
    </xf>
    <xf numFmtId="0" fontId="4" fillId="0" borderId="93" xfId="0" applyFont="1" applyFill="1" applyBorder="1" applyAlignment="1" applyProtection="1">
      <alignment horizontal="left" vertical="center"/>
      <protection hidden="1"/>
    </xf>
    <xf numFmtId="0" fontId="4" fillId="0" borderId="79" xfId="0" applyFont="1" applyFill="1" applyBorder="1" applyAlignment="1" applyProtection="1">
      <alignment horizontal="left" vertical="center"/>
      <protection hidden="1"/>
    </xf>
    <xf numFmtId="0" fontId="10" fillId="0" borderId="0" xfId="0" applyNumberFormat="1" applyFont="1" applyFill="1" applyBorder="1" applyAlignment="1" applyProtection="1">
      <alignment vertical="center"/>
      <protection hidden="1"/>
    </xf>
    <xf numFmtId="0" fontId="4" fillId="0" borderId="31" xfId="0" applyFont="1" applyFill="1" applyBorder="1" applyAlignment="1" applyProtection="1">
      <alignment horizontal="left" vertical="center"/>
      <protection hidden="1"/>
    </xf>
    <xf numFmtId="0" fontId="4" fillId="0" borderId="31" xfId="0" applyFont="1" applyFill="1" applyBorder="1" applyAlignment="1" applyProtection="1">
      <alignment horizontal="center" vertical="center"/>
      <protection hidden="1"/>
    </xf>
    <xf numFmtId="0" fontId="7" fillId="2" borderId="10" xfId="0" applyNumberFormat="1" applyFont="1" applyFill="1" applyBorder="1" applyAlignment="1" applyProtection="1">
      <alignment horizontal="center" vertical="center"/>
      <protection hidden="1"/>
    </xf>
    <xf numFmtId="0" fontId="11" fillId="0" borderId="26" xfId="0" applyFont="1" applyFill="1" applyBorder="1" applyAlignment="1" applyProtection="1">
      <alignment horizontal="right" vertical="center" wrapText="1"/>
      <protection hidden="1"/>
    </xf>
    <xf numFmtId="0" fontId="65" fillId="0" borderId="26" xfId="0" applyFont="1" applyFill="1" applyBorder="1" applyAlignment="1" applyProtection="1">
      <alignment horizontal="right" vertical="center"/>
      <protection hidden="1"/>
    </xf>
    <xf numFmtId="0" fontId="65" fillId="0" borderId="26" xfId="0" applyFont="1" applyFill="1" applyBorder="1" applyAlignment="1" applyProtection="1">
      <alignment horizontal="left" vertical="center"/>
      <protection hidden="1"/>
    </xf>
    <xf numFmtId="0" fontId="65" fillId="0" borderId="19" xfId="0" applyFont="1" applyFill="1" applyBorder="1" applyAlignment="1" applyProtection="1">
      <alignment horizontal="left" vertical="center"/>
      <protection hidden="1"/>
    </xf>
    <xf numFmtId="14" fontId="4" fillId="0" borderId="36" xfId="0" applyNumberFormat="1" applyFont="1" applyFill="1" applyBorder="1" applyAlignment="1" applyProtection="1">
      <alignment horizontal="center" vertical="center"/>
      <protection hidden="1"/>
    </xf>
    <xf numFmtId="0" fontId="4" fillId="0" borderId="37" xfId="0" applyFont="1" applyFill="1" applyBorder="1" applyAlignment="1" applyProtection="1">
      <alignment horizontal="center" vertical="center"/>
      <protection hidden="1"/>
    </xf>
    <xf numFmtId="1" fontId="4" fillId="0" borderId="36" xfId="0" applyNumberFormat="1" applyFont="1" applyFill="1" applyBorder="1" applyAlignment="1" applyProtection="1">
      <alignment horizontal="center" vertical="center"/>
      <protection hidden="1"/>
    </xf>
    <xf numFmtId="1" fontId="4" fillId="0" borderId="108" xfId="0" applyNumberFormat="1" applyFont="1" applyFill="1" applyBorder="1" applyAlignment="1" applyProtection="1">
      <alignment horizontal="center" vertical="center"/>
      <protection hidden="1"/>
    </xf>
    <xf numFmtId="0" fontId="4" fillId="0" borderId="10" xfId="0" applyNumberFormat="1" applyFont="1" applyFill="1" applyBorder="1" applyAlignment="1" applyProtection="1">
      <alignment horizontal="left" vertical="center"/>
      <protection hidden="1"/>
    </xf>
    <xf numFmtId="0" fontId="4" fillId="0" borderId="15" xfId="0" applyNumberFormat="1" applyFont="1" applyFill="1" applyBorder="1" applyAlignment="1" applyProtection="1">
      <alignment horizontal="left" vertical="center"/>
      <protection hidden="1"/>
    </xf>
    <xf numFmtId="0" fontId="4" fillId="0" borderId="93" xfId="0" applyFont="1" applyBorder="1"/>
    <xf numFmtId="0" fontId="4" fillId="0" borderId="28" xfId="0" applyFont="1" applyBorder="1"/>
    <xf numFmtId="0" fontId="4" fillId="0" borderId="28" xfId="0" applyFont="1" applyFill="1" applyBorder="1" applyAlignment="1" applyProtection="1">
      <alignment horizontal="left" vertical="center"/>
      <protection hidden="1"/>
    </xf>
    <xf numFmtId="0" fontId="4" fillId="0" borderId="167" xfId="0" applyFont="1" applyFill="1" applyBorder="1" applyAlignment="1" applyProtection="1">
      <alignment horizontal="left" vertical="center"/>
      <protection hidden="1"/>
    </xf>
    <xf numFmtId="0" fontId="6" fillId="0" borderId="9" xfId="0" applyFont="1" applyBorder="1" applyAlignment="1" applyProtection="1">
      <alignment horizontal="center" vertical="center" wrapText="1"/>
      <protection hidden="1"/>
    </xf>
    <xf numFmtId="14" fontId="4" fillId="0" borderId="108" xfId="0" applyNumberFormat="1" applyFont="1" applyFill="1" applyBorder="1" applyAlignment="1" applyProtection="1">
      <alignment horizontal="center" vertical="center"/>
      <protection hidden="1"/>
    </xf>
    <xf numFmtId="0" fontId="0" fillId="0" borderId="6"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0" fillId="0" borderId="220" xfId="0" applyBorder="1" applyAlignment="1">
      <alignment horizontal="center"/>
    </xf>
    <xf numFmtId="0" fontId="0" fillId="0" borderId="221" xfId="0" applyBorder="1" applyAlignment="1">
      <alignment horizontal="center"/>
    </xf>
    <xf numFmtId="0" fontId="34" fillId="16" borderId="216" xfId="0" applyFont="1" applyFill="1" applyBorder="1" applyAlignment="1">
      <alignment horizontal="center" vertical="center"/>
    </xf>
    <xf numFmtId="0" fontId="34" fillId="16" borderId="217" xfId="0" applyFont="1" applyFill="1" applyBorder="1" applyAlignment="1">
      <alignment horizontal="center" vertical="center"/>
    </xf>
    <xf numFmtId="0" fontId="34" fillId="16" borderId="218" xfId="0" applyFont="1" applyFill="1" applyBorder="1" applyAlignment="1">
      <alignment horizontal="center" vertical="center"/>
    </xf>
    <xf numFmtId="0" fontId="50" fillId="17" borderId="6" xfId="0" applyFont="1" applyFill="1" applyBorder="1" applyAlignment="1">
      <alignment horizontal="center" wrapText="1"/>
    </xf>
    <xf numFmtId="0" fontId="50" fillId="17" borderId="0" xfId="0" applyFont="1" applyFill="1" applyBorder="1" applyAlignment="1">
      <alignment horizontal="center" wrapText="1"/>
    </xf>
    <xf numFmtId="0" fontId="50" fillId="17" borderId="12" xfId="0" applyFont="1" applyFill="1" applyBorder="1" applyAlignment="1">
      <alignment horizontal="center" wrapText="1"/>
    </xf>
    <xf numFmtId="0" fontId="50" fillId="0" borderId="6" xfId="0" applyFont="1"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267" xfId="0" applyBorder="1" applyAlignment="1">
      <alignment horizontal="center" wrapText="1"/>
    </xf>
    <xf numFmtId="0" fontId="0" fillId="0" borderId="220" xfId="0" applyBorder="1" applyAlignment="1">
      <alignment horizontal="center" wrapText="1"/>
    </xf>
    <xf numFmtId="0" fontId="0" fillId="0" borderId="221" xfId="0" applyBorder="1" applyAlignment="1">
      <alignment horizontal="center" wrapText="1"/>
    </xf>
    <xf numFmtId="0" fontId="50" fillId="0" borderId="217" xfId="0" applyFont="1" applyBorder="1" applyAlignment="1">
      <alignment horizontal="center" wrapText="1"/>
    </xf>
    <xf numFmtId="0" fontId="74" fillId="0" borderId="0" xfId="0" applyFont="1" applyAlignment="1">
      <alignment horizontal="center" vertical="center" wrapText="1"/>
    </xf>
    <xf numFmtId="0" fontId="55" fillId="0" borderId="0" xfId="0" applyFont="1" applyAlignment="1">
      <alignment horizontal="center"/>
    </xf>
    <xf numFmtId="0" fontId="55" fillId="0" borderId="0" xfId="0" applyFont="1" applyAlignment="1">
      <alignment horizontal="center" vertical="top" wrapText="1"/>
    </xf>
    <xf numFmtId="0" fontId="50" fillId="0" borderId="6" xfId="0" applyFont="1"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267" xfId="0" applyBorder="1" applyAlignment="1">
      <alignment horizontal="left" wrapText="1"/>
    </xf>
    <xf numFmtId="0" fontId="0" fillId="0" borderId="220" xfId="0" applyBorder="1" applyAlignment="1">
      <alignment horizontal="left" wrapText="1"/>
    </xf>
    <xf numFmtId="0" fontId="0" fillId="0" borderId="221" xfId="0" applyBorder="1" applyAlignment="1">
      <alignment horizontal="left" wrapText="1"/>
    </xf>
    <xf numFmtId="0" fontId="0" fillId="0" borderId="267"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99" xfId="0" applyBorder="1" applyAlignment="1">
      <alignment horizontal="center"/>
    </xf>
    <xf numFmtId="0" fontId="0" fillId="0" borderId="32" xfId="0" applyBorder="1" applyAlignment="1">
      <alignment horizontal="center"/>
    </xf>
    <xf numFmtId="0" fontId="0" fillId="0" borderId="72" xfId="0" applyBorder="1" applyAlignment="1">
      <alignment horizontal="center"/>
    </xf>
    <xf numFmtId="0" fontId="59" fillId="0" borderId="76" xfId="0" applyFont="1" applyBorder="1" applyAlignment="1">
      <alignment horizontal="center" vertical="center"/>
    </xf>
    <xf numFmtId="0" fontId="59" fillId="0" borderId="50" xfId="0" applyFont="1" applyBorder="1" applyAlignment="1">
      <alignment horizontal="center" vertical="center"/>
    </xf>
    <xf numFmtId="0" fontId="59" fillId="0" borderId="51" xfId="0" applyFont="1" applyBorder="1" applyAlignment="1">
      <alignment horizontal="center" vertical="center"/>
    </xf>
    <xf numFmtId="0" fontId="0" fillId="0" borderId="88" xfId="0" applyBorder="1" applyAlignment="1">
      <alignment horizontal="center"/>
    </xf>
    <xf numFmtId="0" fontId="0" fillId="0" borderId="26" xfId="0" applyBorder="1" applyAlignment="1">
      <alignment horizontal="center"/>
    </xf>
    <xf numFmtId="0" fontId="0" fillId="0" borderId="19"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28" fillId="0" borderId="9" xfId="0" applyFont="1" applyBorder="1" applyAlignment="1" applyProtection="1">
      <alignment horizontal="center"/>
      <protection hidden="1"/>
    </xf>
    <xf numFmtId="0" fontId="44" fillId="0" borderId="9" xfId="0" applyFont="1" applyBorder="1" applyAlignment="1" applyProtection="1">
      <alignment horizontal="center"/>
      <protection hidden="1"/>
    </xf>
    <xf numFmtId="0" fontId="28" fillId="0" borderId="6" xfId="0" applyFont="1" applyBorder="1" applyAlignment="1" applyProtection="1">
      <alignment horizontal="left" vertical="center"/>
      <protection hidden="1"/>
    </xf>
    <xf numFmtId="0" fontId="0" fillId="0" borderId="88" xfId="0"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0" fillId="0" borderId="180" xfId="0" applyBorder="1" applyAlignment="1">
      <alignment horizontal="center"/>
    </xf>
    <xf numFmtId="0" fontId="44" fillId="0" borderId="12" xfId="0" applyFont="1" applyBorder="1" applyAlignment="1" applyProtection="1">
      <alignment horizontal="center" vertical="center" wrapText="1"/>
      <protection hidden="1"/>
    </xf>
    <xf numFmtId="0" fontId="28" fillId="0" borderId="50" xfId="0" applyFont="1" applyFill="1" applyBorder="1" applyAlignment="1" applyProtection="1">
      <alignment horizontal="center"/>
      <protection hidden="1"/>
    </xf>
    <xf numFmtId="0" fontId="4" fillId="0" borderId="175" xfId="0" applyFont="1" applyBorder="1" applyAlignment="1">
      <alignment horizontal="center"/>
    </xf>
    <xf numFmtId="0" fontId="4" fillId="0" borderId="171" xfId="0" applyFont="1" applyBorder="1" applyAlignment="1">
      <alignment horizontal="center"/>
    </xf>
    <xf numFmtId="0" fontId="4" fillId="0" borderId="173" xfId="0" applyFont="1" applyBorder="1" applyAlignment="1">
      <alignment horizontal="center"/>
    </xf>
    <xf numFmtId="0" fontId="4" fillId="0" borderId="162" xfId="0" applyFont="1" applyBorder="1" applyAlignment="1">
      <alignment horizontal="center"/>
    </xf>
    <xf numFmtId="0" fontId="4" fillId="0" borderId="92" xfId="0" applyFont="1" applyBorder="1" applyAlignment="1">
      <alignment horizontal="center"/>
    </xf>
    <xf numFmtId="0" fontId="4" fillId="0" borderId="39" xfId="0" applyFont="1" applyBorder="1" applyAlignment="1">
      <alignment horizontal="center"/>
    </xf>
    <xf numFmtId="0" fontId="0" fillId="0" borderId="9" xfId="0" applyBorder="1" applyAlignment="1">
      <alignment horizontal="center" vertical="center" wrapText="1"/>
    </xf>
    <xf numFmtId="0" fontId="0" fillId="0" borderId="9" xfId="0" applyBorder="1" applyAlignment="1">
      <alignment horizontal="center" vertical="center"/>
    </xf>
    <xf numFmtId="0" fontId="4" fillId="0" borderId="0" xfId="0" applyFont="1" applyAlignment="1">
      <alignment horizontal="center"/>
    </xf>
    <xf numFmtId="0" fontId="0" fillId="0" borderId="186" xfId="0" applyBorder="1" applyAlignment="1">
      <alignment horizontal="center"/>
    </xf>
    <xf numFmtId="0" fontId="0" fillId="0" borderId="148" xfId="0" applyBorder="1" applyAlignment="1">
      <alignment horizontal="center"/>
    </xf>
    <xf numFmtId="0" fontId="0" fillId="0" borderId="187" xfId="0" applyBorder="1" applyAlignment="1">
      <alignment horizontal="center"/>
    </xf>
    <xf numFmtId="0" fontId="76" fillId="0" borderId="184" xfId="0" applyFont="1" applyFill="1" applyBorder="1" applyAlignment="1">
      <alignment horizontal="center" vertical="center" wrapText="1"/>
    </xf>
    <xf numFmtId="0" fontId="76" fillId="0" borderId="185" xfId="0" applyFont="1" applyFill="1" applyBorder="1" applyAlignment="1">
      <alignment horizontal="center" vertical="center" wrapText="1"/>
    </xf>
    <xf numFmtId="0" fontId="9" fillId="0" borderId="188" xfId="0" applyFont="1" applyBorder="1" applyAlignment="1">
      <alignment horizontal="center" vertical="center" wrapText="1"/>
    </xf>
    <xf numFmtId="0" fontId="9" fillId="0" borderId="189" xfId="0" applyFont="1" applyBorder="1" applyAlignment="1">
      <alignment horizontal="center" vertical="center" wrapText="1"/>
    </xf>
    <xf numFmtId="0" fontId="9" fillId="0" borderId="190" xfId="0" applyFont="1" applyBorder="1" applyAlignment="1">
      <alignment horizontal="center" vertical="center" wrapText="1"/>
    </xf>
    <xf numFmtId="0" fontId="9" fillId="0" borderId="191" xfId="0" applyFont="1" applyBorder="1" applyAlignment="1">
      <alignment horizontal="center" vertical="center" wrapText="1"/>
    </xf>
    <xf numFmtId="0" fontId="9" fillId="0" borderId="165" xfId="0" applyFont="1" applyBorder="1" applyAlignment="1">
      <alignment horizontal="center" vertical="center" wrapText="1"/>
    </xf>
    <xf numFmtId="0" fontId="9" fillId="0" borderId="192" xfId="0" applyFont="1" applyBorder="1" applyAlignment="1">
      <alignment horizontal="center" vertical="center" wrapText="1"/>
    </xf>
    <xf numFmtId="0" fontId="9" fillId="0" borderId="188" xfId="0" applyFont="1" applyBorder="1" applyAlignment="1">
      <alignment horizontal="center" vertical="center"/>
    </xf>
    <xf numFmtId="0" fontId="9" fillId="0" borderId="189" xfId="0" applyFont="1" applyBorder="1" applyAlignment="1">
      <alignment horizontal="center" vertical="center"/>
    </xf>
    <xf numFmtId="0" fontId="9" fillId="0" borderId="190" xfId="0" applyFont="1" applyBorder="1" applyAlignment="1">
      <alignment horizontal="center" vertical="center"/>
    </xf>
    <xf numFmtId="0" fontId="34" fillId="0" borderId="193" xfId="0" applyNumberFormat="1" applyFont="1" applyFill="1" applyBorder="1" applyAlignment="1" applyProtection="1">
      <alignment vertical="center"/>
      <protection hidden="1"/>
    </xf>
    <xf numFmtId="0" fontId="34" fillId="0" borderId="129" xfId="0" applyNumberFormat="1" applyFont="1" applyFill="1" applyBorder="1" applyAlignment="1" applyProtection="1">
      <alignment vertical="center"/>
      <protection hidden="1"/>
    </xf>
    <xf numFmtId="0" fontId="34" fillId="0" borderId="194" xfId="0" applyNumberFormat="1" applyFont="1" applyFill="1" applyBorder="1" applyAlignment="1" applyProtection="1">
      <alignment vertical="center"/>
      <protection hidden="1"/>
    </xf>
    <xf numFmtId="0" fontId="76" fillId="0" borderId="90" xfId="0" applyFont="1" applyFill="1" applyBorder="1" applyAlignment="1">
      <alignment horizontal="center" vertical="center" wrapText="1"/>
    </xf>
    <xf numFmtId="0" fontId="34" fillId="0" borderId="0" xfId="0" applyNumberFormat="1" applyFont="1" applyFill="1" applyBorder="1" applyAlignment="1" applyProtection="1">
      <alignment vertical="center"/>
      <protection hidden="1"/>
    </xf>
    <xf numFmtId="0" fontId="34" fillId="0" borderId="33" xfId="0" applyNumberFormat="1" applyFont="1" applyFill="1" applyBorder="1" applyAlignment="1" applyProtection="1">
      <alignment vertical="center"/>
      <protection hidden="1"/>
    </xf>
    <xf numFmtId="0" fontId="34" fillId="0" borderId="197" xfId="0" applyNumberFormat="1" applyFont="1" applyFill="1" applyBorder="1" applyAlignment="1" applyProtection="1">
      <alignment vertical="center"/>
      <protection hidden="1"/>
    </xf>
    <xf numFmtId="0" fontId="34" fillId="0" borderId="198" xfId="0" applyNumberFormat="1" applyFont="1" applyFill="1" applyBorder="1" applyAlignment="1" applyProtection="1">
      <alignment vertical="center"/>
      <protection hidden="1"/>
    </xf>
    <xf numFmtId="0" fontId="34" fillId="0" borderId="195" xfId="0" applyNumberFormat="1" applyFont="1" applyFill="1" applyBorder="1" applyAlignment="1" applyProtection="1">
      <alignment vertical="center"/>
      <protection hidden="1"/>
    </xf>
    <xf numFmtId="0" fontId="34" fillId="0" borderId="196" xfId="0" applyNumberFormat="1" applyFont="1" applyFill="1" applyBorder="1" applyAlignment="1" applyProtection="1">
      <alignment vertical="center"/>
      <protection hidden="1"/>
    </xf>
    <xf numFmtId="0" fontId="55" fillId="0" borderId="48" xfId="0" applyFont="1" applyFill="1" applyBorder="1" applyAlignment="1" applyProtection="1">
      <alignment horizontal="center" vertical="center" wrapText="1"/>
      <protection hidden="1"/>
    </xf>
    <xf numFmtId="0" fontId="41" fillId="8" borderId="50" xfId="0" applyFont="1" applyFill="1" applyBorder="1" applyAlignment="1">
      <alignment horizontal="center" vertical="center" wrapText="1"/>
    </xf>
    <xf numFmtId="0" fontId="41" fillId="8" borderId="51" xfId="0" applyFont="1" applyFill="1" applyBorder="1" applyAlignment="1">
      <alignment horizontal="center" vertical="center" wrapText="1"/>
    </xf>
    <xf numFmtId="0" fontId="0" fillId="9" borderId="83" xfId="0" applyFill="1" applyBorder="1" applyAlignment="1" applyProtection="1">
      <alignment horizontal="left" vertical="center" wrapText="1"/>
      <protection hidden="1"/>
    </xf>
    <xf numFmtId="0" fontId="0" fillId="9" borderId="78" xfId="0" applyFill="1" applyBorder="1" applyAlignment="1" applyProtection="1">
      <alignment horizontal="left" vertical="center" wrapText="1"/>
      <protection hidden="1"/>
    </xf>
    <xf numFmtId="0" fontId="0" fillId="9" borderId="44" xfId="0" applyFill="1" applyBorder="1" applyAlignment="1" applyProtection="1">
      <alignment horizontal="left" vertical="center" wrapText="1"/>
      <protection hidden="1"/>
    </xf>
    <xf numFmtId="0" fontId="0" fillId="9" borderId="79" xfId="0" applyFill="1" applyBorder="1" applyAlignment="1" applyProtection="1">
      <alignment horizontal="left" vertical="center" wrapText="1"/>
      <protection hidden="1"/>
    </xf>
    <xf numFmtId="0" fontId="55" fillId="0" borderId="0" xfId="0" applyFont="1" applyFill="1" applyBorder="1" applyAlignment="1" applyProtection="1">
      <alignment horizontal="center" vertical="center" wrapText="1"/>
      <protection hidden="1"/>
    </xf>
    <xf numFmtId="0" fontId="0" fillId="9" borderId="45" xfId="0" applyFill="1" applyBorder="1" applyAlignment="1" applyProtection="1">
      <alignment horizontal="left" vertical="center" wrapText="1"/>
      <protection hidden="1"/>
    </xf>
    <xf numFmtId="0" fontId="0" fillId="9" borderId="38" xfId="0" applyFill="1" applyBorder="1" applyAlignment="1" applyProtection="1">
      <alignment horizontal="left" vertical="center" wrapText="1"/>
      <protection hidden="1"/>
    </xf>
    <xf numFmtId="0" fontId="0" fillId="0" borderId="9" xfId="0" applyBorder="1" applyAlignment="1">
      <alignment horizontal="center" wrapText="1"/>
    </xf>
    <xf numFmtId="0" fontId="34" fillId="0" borderId="201" xfId="0" applyNumberFormat="1" applyFont="1" applyFill="1" applyBorder="1" applyAlignment="1" applyProtection="1">
      <alignment vertical="center"/>
      <protection hidden="1"/>
    </xf>
    <xf numFmtId="0" fontId="34" fillId="0" borderId="202" xfId="0" applyNumberFormat="1" applyFont="1" applyFill="1" applyBorder="1" applyAlignment="1" applyProtection="1">
      <alignment vertical="center"/>
      <protection hidden="1"/>
    </xf>
    <xf numFmtId="0" fontId="41" fillId="8" borderId="76" xfId="0" applyFont="1" applyFill="1" applyBorder="1" applyAlignment="1">
      <alignment horizontal="left" vertical="center" wrapText="1"/>
    </xf>
    <xf numFmtId="0" fontId="41" fillId="8" borderId="50" xfId="0" applyFont="1" applyFill="1" applyBorder="1" applyAlignment="1">
      <alignment horizontal="left" vertical="center" wrapText="1"/>
    </xf>
    <xf numFmtId="0" fontId="0" fillId="9" borderId="93" xfId="0" applyFill="1" applyBorder="1" applyAlignment="1" applyProtection="1">
      <alignment horizontal="left" vertical="center" wrapText="1"/>
      <protection hidden="1"/>
    </xf>
    <xf numFmtId="0" fontId="34" fillId="0" borderId="203" xfId="0" applyNumberFormat="1" applyFont="1" applyFill="1" applyBorder="1" applyAlignment="1" applyProtection="1">
      <alignment vertical="center"/>
      <protection hidden="1"/>
    </xf>
    <xf numFmtId="0" fontId="34" fillId="0" borderId="204" xfId="0" applyNumberFormat="1" applyFont="1" applyFill="1" applyBorder="1" applyAlignment="1" applyProtection="1">
      <alignment vertical="center"/>
      <protection hidden="1"/>
    </xf>
    <xf numFmtId="0" fontId="55" fillId="0" borderId="9" xfId="0" applyFont="1" applyBorder="1" applyAlignment="1">
      <alignment horizontal="center" wrapText="1"/>
    </xf>
    <xf numFmtId="0" fontId="4" fillId="0" borderId="9" xfId="0" applyFont="1" applyBorder="1" applyAlignment="1">
      <alignment horizontal="center" wrapText="1"/>
    </xf>
    <xf numFmtId="0" fontId="4" fillId="0" borderId="0" xfId="0" applyFont="1" applyBorder="1" applyAlignment="1">
      <alignment horizontal="center" wrapText="1"/>
    </xf>
    <xf numFmtId="0" fontId="41" fillId="0" borderId="199" xfId="0" applyFont="1" applyBorder="1" applyAlignment="1">
      <alignment horizontal="center" vertical="center"/>
    </xf>
    <xf numFmtId="0" fontId="41" fillId="0" borderId="107" xfId="0" applyFont="1" applyBorder="1" applyAlignment="1">
      <alignment horizontal="center" vertical="center"/>
    </xf>
    <xf numFmtId="0" fontId="41" fillId="0" borderId="200" xfId="0" applyFont="1" applyBorder="1" applyAlignment="1">
      <alignment horizontal="center" vertical="center"/>
    </xf>
    <xf numFmtId="0" fontId="41" fillId="0" borderId="97" xfId="0" applyFont="1" applyBorder="1" applyAlignment="1">
      <alignment horizontal="center" vertical="center"/>
    </xf>
    <xf numFmtId="0" fontId="0" fillId="9" borderId="92" xfId="0" applyFill="1" applyBorder="1" applyAlignment="1" applyProtection="1">
      <alignment horizontal="left" vertical="center" wrapText="1"/>
      <protection hidden="1"/>
    </xf>
    <xf numFmtId="0" fontId="0" fillId="9" borderId="39" xfId="0" applyFill="1" applyBorder="1" applyAlignment="1" applyProtection="1">
      <alignment horizontal="left" vertical="center" wrapText="1"/>
      <protection hidden="1"/>
    </xf>
    <xf numFmtId="0" fontId="0" fillId="9" borderId="9" xfId="0" applyFill="1" applyBorder="1" applyAlignment="1" applyProtection="1">
      <alignment horizontal="left" vertical="center" wrapText="1"/>
      <protection hidden="1"/>
    </xf>
    <xf numFmtId="0" fontId="0" fillId="9" borderId="17" xfId="0" applyFill="1" applyBorder="1" applyAlignment="1" applyProtection="1">
      <alignment horizontal="left" vertical="center" wrapText="1"/>
      <protection hidden="1"/>
    </xf>
    <xf numFmtId="0" fontId="71" fillId="10" borderId="58" xfId="0" applyFont="1" applyFill="1" applyBorder="1" applyAlignment="1" applyProtection="1">
      <alignment horizontal="center" vertical="center"/>
      <protection hidden="1"/>
    </xf>
    <xf numFmtId="0" fontId="71" fillId="10" borderId="59" xfId="0" applyFont="1" applyFill="1" applyBorder="1" applyAlignment="1" applyProtection="1">
      <alignment horizontal="center" vertical="center"/>
      <protection hidden="1"/>
    </xf>
    <xf numFmtId="0" fontId="70" fillId="14" borderId="50" xfId="0" applyFont="1" applyFill="1" applyBorder="1" applyAlignment="1" applyProtection="1">
      <alignment horizontal="right"/>
      <protection hidden="1"/>
    </xf>
    <xf numFmtId="0" fontId="34" fillId="0" borderId="50" xfId="0" applyFont="1" applyFill="1" applyBorder="1" applyAlignment="1" applyProtection="1">
      <alignment horizontal="center"/>
      <protection hidden="1"/>
    </xf>
    <xf numFmtId="0" fontId="34" fillId="0" borderId="178" xfId="0" applyFont="1" applyFill="1" applyBorder="1" applyAlignment="1" applyProtection="1">
      <alignment horizontal="center"/>
      <protection hidden="1"/>
    </xf>
    <xf numFmtId="0" fontId="34" fillId="0" borderId="35" xfId="0" applyFont="1" applyFill="1" applyBorder="1" applyAlignment="1" applyProtection="1">
      <alignment horizontal="left"/>
      <protection hidden="1"/>
    </xf>
    <xf numFmtId="0" fontId="50" fillId="0" borderId="35" xfId="0" applyFont="1" applyFill="1" applyBorder="1" applyAlignment="1" applyProtection="1">
      <alignment horizontal="right"/>
      <protection hidden="1"/>
    </xf>
    <xf numFmtId="0" fontId="50" fillId="0" borderId="0" xfId="0" applyFont="1" applyFill="1" applyBorder="1" applyAlignment="1" applyProtection="1">
      <alignment horizontal="left"/>
      <protection hidden="1"/>
    </xf>
    <xf numFmtId="0" fontId="50" fillId="0" borderId="181" xfId="0" applyFont="1" applyFill="1" applyBorder="1" applyAlignment="1" applyProtection="1">
      <alignment horizontal="left"/>
      <protection hidden="1"/>
    </xf>
    <xf numFmtId="0" fontId="34" fillId="0" borderId="9" xfId="0" applyFont="1" applyBorder="1" applyAlignment="1" applyProtection="1">
      <alignment horizontal="center"/>
      <protection hidden="1"/>
    </xf>
    <xf numFmtId="0" fontId="50" fillId="0" borderId="9" xfId="0" applyFont="1" applyBorder="1" applyAlignment="1" applyProtection="1">
      <alignment horizontal="center"/>
      <protection hidden="1"/>
    </xf>
    <xf numFmtId="0" fontId="34" fillId="0" borderId="30" xfId="0" applyFont="1" applyFill="1" applyBorder="1" applyAlignment="1" applyProtection="1">
      <alignment horizontal="center"/>
      <protection hidden="1"/>
    </xf>
    <xf numFmtId="0" fontId="34" fillId="0" borderId="15" xfId="0" applyFont="1" applyFill="1" applyBorder="1" applyAlignment="1" applyProtection="1">
      <alignment horizontal="center"/>
      <protection hidden="1"/>
    </xf>
    <xf numFmtId="0" fontId="50" fillId="0" borderId="12" xfId="0" applyFont="1" applyBorder="1" applyAlignment="1" applyProtection="1">
      <alignment horizontal="center" vertical="center" wrapText="1"/>
      <protection hidden="1"/>
    </xf>
    <xf numFmtId="9" fontId="59" fillId="7" borderId="96" xfId="0" applyNumberFormat="1" applyFont="1" applyFill="1" applyBorder="1" applyAlignment="1" applyProtection="1">
      <alignment horizontal="center" vertical="center"/>
      <protection hidden="1"/>
    </xf>
    <xf numFmtId="0" fontId="0" fillId="0" borderId="97" xfId="0" applyBorder="1"/>
    <xf numFmtId="0" fontId="34" fillId="0" borderId="6" xfId="0" applyFont="1" applyBorder="1" applyAlignment="1" applyProtection="1">
      <alignment horizontal="left" vertical="center"/>
      <protection hidden="1"/>
    </xf>
    <xf numFmtId="0" fontId="50" fillId="0" borderId="182" xfId="0" applyFont="1" applyFill="1" applyBorder="1" applyAlignment="1" applyProtection="1">
      <alignment horizontal="center" vertical="center" wrapText="1"/>
      <protection hidden="1"/>
    </xf>
    <xf numFmtId="0" fontId="50" fillId="0" borderId="183" xfId="0" applyFont="1" applyFill="1" applyBorder="1" applyAlignment="1" applyProtection="1">
      <alignment horizontal="center" vertical="center"/>
      <protection hidden="1"/>
    </xf>
    <xf numFmtId="0" fontId="50" fillId="0" borderId="6" xfId="0" applyFont="1" applyFill="1" applyBorder="1" applyAlignment="1" applyProtection="1">
      <alignment horizontal="center" vertical="center" wrapText="1"/>
      <protection hidden="1"/>
    </xf>
    <xf numFmtId="0" fontId="50" fillId="0" borderId="12" xfId="0" applyFont="1" applyFill="1" applyBorder="1" applyAlignment="1" applyProtection="1">
      <alignment horizontal="center" vertical="center"/>
      <protection hidden="1"/>
    </xf>
    <xf numFmtId="0" fontId="50" fillId="0" borderId="6" xfId="0" applyFont="1" applyFill="1" applyBorder="1" applyAlignment="1" applyProtection="1">
      <alignment horizontal="center" vertical="center"/>
      <protection hidden="1"/>
    </xf>
    <xf numFmtId="0" fontId="50" fillId="0" borderId="18" xfId="0" applyFont="1" applyFill="1" applyBorder="1" applyAlignment="1" applyProtection="1">
      <alignment horizontal="center" vertical="center"/>
      <protection hidden="1"/>
    </xf>
    <xf numFmtId="0" fontId="50" fillId="0" borderId="17" xfId="0" applyFont="1" applyFill="1" applyBorder="1" applyAlignment="1" applyProtection="1">
      <alignment horizontal="center" vertical="center"/>
      <protection hidden="1"/>
    </xf>
    <xf numFmtId="0" fontId="74" fillId="0" borderId="0" xfId="0" applyFont="1" applyAlignment="1" applyProtection="1">
      <alignment horizontal="center" wrapText="1"/>
      <protection hidden="1"/>
    </xf>
    <xf numFmtId="0" fontId="59" fillId="7" borderId="96" xfId="0" applyFont="1" applyFill="1" applyBorder="1" applyAlignment="1" applyProtection="1">
      <alignment horizontal="center"/>
      <protection hidden="1"/>
    </xf>
    <xf numFmtId="0" fontId="59" fillId="7" borderId="97" xfId="0" applyFont="1" applyFill="1" applyBorder="1" applyAlignment="1" applyProtection="1">
      <alignment horizontal="center"/>
      <protection hidden="1"/>
    </xf>
    <xf numFmtId="0" fontId="0" fillId="7" borderId="30" xfId="0" applyFill="1" applyBorder="1" applyAlignment="1" applyProtection="1">
      <alignment horizontal="left" wrapText="1"/>
      <protection locked="0" hidden="1"/>
    </xf>
    <xf numFmtId="0" fontId="0" fillId="7" borderId="10" xfId="0" applyFill="1" applyBorder="1" applyAlignment="1" applyProtection="1">
      <alignment horizontal="left" wrapText="1"/>
      <protection locked="0" hidden="1"/>
    </xf>
    <xf numFmtId="0" fontId="0" fillId="7" borderId="205" xfId="0" applyFill="1" applyBorder="1" applyAlignment="1" applyProtection="1">
      <alignment horizontal="left" wrapText="1"/>
      <protection locked="0" hidden="1"/>
    </xf>
    <xf numFmtId="0" fontId="0" fillId="7" borderId="44" xfId="0" applyFill="1" applyBorder="1" applyAlignment="1" applyProtection="1">
      <alignment horizontal="left" wrapText="1"/>
      <protection locked="0" hidden="1"/>
    </xf>
    <xf numFmtId="0" fontId="0" fillId="7" borderId="93" xfId="0" applyFill="1" applyBorder="1" applyAlignment="1" applyProtection="1">
      <alignment horizontal="left" wrapText="1"/>
      <protection locked="0" hidden="1"/>
    </xf>
    <xf numFmtId="0" fontId="0" fillId="7" borderId="28" xfId="0" applyFill="1" applyBorder="1" applyAlignment="1" applyProtection="1">
      <alignment horizontal="left" wrapText="1"/>
      <protection locked="0" hidden="1"/>
    </xf>
    <xf numFmtId="0" fontId="50" fillId="0" borderId="179" xfId="0" applyFont="1" applyBorder="1" applyAlignment="1">
      <alignment horizontal="center" vertical="center" wrapText="1"/>
    </xf>
    <xf numFmtId="0" fontId="50" fillId="0" borderId="206" xfId="0" applyFont="1" applyBorder="1" applyAlignment="1">
      <alignment horizontal="center" vertical="center" wrapText="1"/>
    </xf>
    <xf numFmtId="0" fontId="50" fillId="0" borderId="87" xfId="0" applyFont="1" applyBorder="1" applyAlignment="1">
      <alignment horizontal="center" vertical="center" wrapText="1"/>
    </xf>
    <xf numFmtId="0" fontId="41" fillId="8" borderId="88" xfId="0" applyFont="1" applyFill="1" applyBorder="1" applyAlignment="1" applyProtection="1">
      <alignment horizontal="center" wrapText="1"/>
      <protection hidden="1"/>
    </xf>
    <xf numFmtId="0" fontId="41" fillId="8" borderId="19" xfId="0" applyFont="1" applyFill="1" applyBorder="1" applyAlignment="1" applyProtection="1">
      <alignment horizontal="center" wrapText="1"/>
      <protection hidden="1"/>
    </xf>
    <xf numFmtId="0" fontId="0" fillId="7" borderId="174" xfId="0" applyFill="1" applyBorder="1" applyAlignment="1" applyProtection="1">
      <alignment horizontal="left" wrapText="1"/>
      <protection locked="0" hidden="1"/>
    </xf>
    <xf numFmtId="0" fontId="0" fillId="7" borderId="31" xfId="0" applyFill="1" applyBorder="1" applyAlignment="1" applyProtection="1">
      <alignment horizontal="left" wrapText="1"/>
      <protection locked="0" hidden="1"/>
    </xf>
    <xf numFmtId="0" fontId="0" fillId="7" borderId="112" xfId="0" applyFill="1" applyBorder="1" applyAlignment="1" applyProtection="1">
      <alignment horizontal="left" wrapText="1"/>
      <protection locked="0" hidden="1"/>
    </xf>
    <xf numFmtId="0" fontId="0" fillId="9" borderId="88" xfId="0" applyFill="1" applyBorder="1" applyAlignment="1" applyProtection="1">
      <alignment horizontal="center" vertical="center" wrapText="1"/>
      <protection hidden="1"/>
    </xf>
    <xf numFmtId="0" fontId="0" fillId="9" borderId="26" xfId="0" applyFill="1" applyBorder="1" applyAlignment="1" applyProtection="1">
      <alignment horizontal="center" vertical="center" wrapText="1"/>
      <protection hidden="1"/>
    </xf>
    <xf numFmtId="0" fontId="0" fillId="9" borderId="19" xfId="0" applyFill="1" applyBorder="1" applyAlignment="1" applyProtection="1">
      <alignment horizontal="center" vertical="center" wrapText="1"/>
      <protection hidden="1"/>
    </xf>
    <xf numFmtId="0" fontId="32" fillId="0" borderId="0" xfId="0" applyFont="1" applyAlignment="1" applyProtection="1">
      <alignment horizontal="left" wrapText="1"/>
      <protection hidden="1"/>
    </xf>
    <xf numFmtId="0" fontId="32" fillId="0" borderId="206" xfId="0" applyFont="1" applyBorder="1" applyAlignment="1" applyProtection="1">
      <alignment horizontal="left" wrapText="1"/>
      <protection hidden="1"/>
    </xf>
    <xf numFmtId="0" fontId="0" fillId="0" borderId="19" xfId="0" applyBorder="1" applyAlignment="1" applyProtection="1">
      <alignment wrapText="1"/>
      <protection hidden="1"/>
    </xf>
    <xf numFmtId="44" fontId="32" fillId="0" borderId="199" xfId="3" applyFont="1" applyBorder="1" applyAlignment="1" applyProtection="1">
      <alignment horizontal="right" wrapText="1"/>
      <protection hidden="1"/>
    </xf>
    <xf numFmtId="44" fontId="32" fillId="0" borderId="0" xfId="3" applyFont="1" applyAlignment="1" applyProtection="1">
      <alignment horizontal="right" wrapText="1"/>
      <protection hidden="1"/>
    </xf>
    <xf numFmtId="0" fontId="32" fillId="0" borderId="199" xfId="0" applyFont="1" applyBorder="1" applyAlignment="1" applyProtection="1">
      <alignment horizontal="right" wrapText="1"/>
      <protection hidden="1"/>
    </xf>
    <xf numFmtId="0" fontId="32" fillId="0" borderId="0" xfId="0" applyFont="1" applyAlignment="1" applyProtection="1">
      <alignment horizontal="right" wrapText="1"/>
      <protection hidden="1"/>
    </xf>
    <xf numFmtId="0" fontId="41" fillId="7" borderId="208" xfId="0" applyFont="1" applyFill="1" applyBorder="1" applyAlignment="1" applyProtection="1">
      <alignment horizontal="center" vertical="center" wrapText="1"/>
      <protection locked="0" hidden="1"/>
    </xf>
    <xf numFmtId="0" fontId="41" fillId="7" borderId="209" xfId="0" applyFont="1" applyFill="1" applyBorder="1" applyAlignment="1" applyProtection="1">
      <alignment horizontal="center" vertical="center" wrapText="1"/>
      <protection locked="0" hidden="1"/>
    </xf>
    <xf numFmtId="0" fontId="0" fillId="7" borderId="18" xfId="0" applyFill="1" applyBorder="1" applyAlignment="1" applyProtection="1">
      <alignment horizontal="left" wrapText="1"/>
      <protection locked="0" hidden="1"/>
    </xf>
    <xf numFmtId="0" fontId="0" fillId="7" borderId="9" xfId="0" applyFill="1" applyBorder="1" applyAlignment="1" applyProtection="1">
      <alignment horizontal="left" wrapText="1"/>
      <protection locked="0" hidden="1"/>
    </xf>
    <xf numFmtId="0" fontId="0" fillId="7" borderId="34" xfId="0" applyFill="1" applyBorder="1" applyAlignment="1" applyProtection="1">
      <alignment horizontal="left" wrapText="1"/>
      <protection locked="0" hidden="1"/>
    </xf>
    <xf numFmtId="0" fontId="32" fillId="0" borderId="0" xfId="0" applyFont="1" applyBorder="1" applyAlignment="1" applyProtection="1">
      <alignment horizontal="left" wrapText="1"/>
      <protection hidden="1"/>
    </xf>
    <xf numFmtId="0" fontId="0" fillId="7" borderId="162" xfId="0" applyFill="1" applyBorder="1" applyAlignment="1" applyProtection="1">
      <alignment horizontal="left" wrapText="1"/>
      <protection locked="0" hidden="1"/>
    </xf>
    <xf numFmtId="0" fontId="0" fillId="7" borderId="92" xfId="0" applyFill="1" applyBorder="1" applyAlignment="1" applyProtection="1">
      <alignment horizontal="left" wrapText="1"/>
      <protection locked="0" hidden="1"/>
    </xf>
    <xf numFmtId="0" fontId="0" fillId="7" borderId="113" xfId="0" applyFill="1" applyBorder="1" applyAlignment="1" applyProtection="1">
      <alignment horizontal="left" wrapText="1"/>
      <protection locked="0" hidden="1"/>
    </xf>
    <xf numFmtId="0" fontId="56" fillId="0" borderId="88" xfId="0" applyFont="1" applyBorder="1" applyAlignment="1" applyProtection="1">
      <alignment horizontal="center" wrapText="1"/>
      <protection hidden="1"/>
    </xf>
    <xf numFmtId="0" fontId="56" fillId="0" borderId="26" xfId="0" applyFont="1" applyBorder="1" applyAlignment="1" applyProtection="1">
      <alignment horizontal="center" wrapText="1"/>
      <protection hidden="1"/>
    </xf>
    <xf numFmtId="0" fontId="56" fillId="0" borderId="207" xfId="0" applyFont="1" applyBorder="1" applyAlignment="1" applyProtection="1">
      <alignment horizontal="center" wrapText="1"/>
      <protection hidden="1"/>
    </xf>
    <xf numFmtId="0" fontId="41" fillId="8" borderId="88" xfId="0" applyFont="1" applyFill="1" applyBorder="1" applyAlignment="1" applyProtection="1">
      <alignment horizontal="center" vertical="center" wrapText="1"/>
      <protection hidden="1"/>
    </xf>
    <xf numFmtId="0" fontId="0" fillId="0" borderId="26" xfId="0" applyBorder="1" applyProtection="1">
      <protection hidden="1"/>
    </xf>
    <xf numFmtId="0" fontId="0" fillId="0" borderId="19" xfId="0" applyBorder="1" applyProtection="1">
      <protection hidden="1"/>
    </xf>
    <xf numFmtId="0" fontId="59" fillId="0" borderId="0" xfId="0" applyFont="1" applyFill="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41" fillId="8" borderId="13" xfId="0" applyFont="1" applyFill="1" applyBorder="1" applyAlignment="1" applyProtection="1">
      <alignment horizontal="left" vertical="center" wrapText="1"/>
      <protection hidden="1"/>
    </xf>
    <xf numFmtId="0" fontId="55" fillId="7" borderId="88" xfId="0" applyFont="1" applyFill="1" applyBorder="1" applyAlignment="1" applyProtection="1">
      <alignment horizontal="left" wrapText="1"/>
      <protection locked="0" hidden="1"/>
    </xf>
    <xf numFmtId="0" fontId="55" fillId="7" borderId="19" xfId="0" applyFont="1" applyFill="1" applyBorder="1" applyAlignment="1" applyProtection="1">
      <alignment horizontal="left" wrapText="1"/>
      <protection locked="0" hidden="1"/>
    </xf>
    <xf numFmtId="0" fontId="41" fillId="8" borderId="88" xfId="0" applyFont="1" applyFill="1" applyBorder="1" applyAlignment="1" applyProtection="1">
      <alignment horizontal="left" wrapText="1"/>
      <protection hidden="1"/>
    </xf>
    <xf numFmtId="0" fontId="41" fillId="8" borderId="19" xfId="0" applyFont="1" applyFill="1" applyBorder="1" applyAlignment="1" applyProtection="1">
      <alignment horizontal="left" wrapText="1"/>
      <protection hidden="1"/>
    </xf>
    <xf numFmtId="0" fontId="41" fillId="8" borderId="19" xfId="0" applyFont="1" applyFill="1" applyBorder="1" applyAlignment="1" applyProtection="1">
      <alignment horizontal="center" vertical="center" wrapText="1"/>
      <protection hidden="1"/>
    </xf>
    <xf numFmtId="0" fontId="4" fillId="7" borderId="88" xfId="0" applyFont="1" applyFill="1" applyBorder="1" applyAlignment="1" applyProtection="1">
      <alignment horizontal="left" vertical="center" wrapText="1"/>
      <protection locked="0" hidden="1"/>
    </xf>
    <xf numFmtId="0" fontId="4" fillId="7" borderId="19" xfId="0" applyFont="1" applyFill="1" applyBorder="1" applyAlignment="1" applyProtection="1">
      <alignment horizontal="left" vertical="center" wrapText="1"/>
      <protection locked="0" hidden="1"/>
    </xf>
    <xf numFmtId="0" fontId="4" fillId="9" borderId="13" xfId="0" applyFont="1" applyFill="1" applyBorder="1" applyAlignment="1" applyProtection="1">
      <alignment horizontal="center" vertical="center" wrapText="1"/>
      <protection hidden="1"/>
    </xf>
    <xf numFmtId="0" fontId="41" fillId="0" borderId="9" xfId="0" applyFont="1" applyBorder="1" applyAlignment="1" applyProtection="1">
      <alignment horizontal="center" wrapText="1"/>
      <protection hidden="1"/>
    </xf>
    <xf numFmtId="0" fontId="41" fillId="0" borderId="26" xfId="0" applyFont="1" applyBorder="1" applyAlignment="1" applyProtection="1">
      <alignment horizontal="center" wrapText="1"/>
      <protection hidden="1"/>
    </xf>
    <xf numFmtId="0" fontId="77" fillId="0" borderId="9" xfId="2" applyFont="1" applyBorder="1" applyAlignment="1" applyProtection="1">
      <alignment horizontal="center"/>
      <protection hidden="1"/>
    </xf>
    <xf numFmtId="0" fontId="77" fillId="0" borderId="87" xfId="2" applyFont="1" applyBorder="1" applyAlignment="1" applyProtection="1">
      <alignment horizontal="center"/>
      <protection hidden="1"/>
    </xf>
    <xf numFmtId="0" fontId="0" fillId="0" borderId="0" xfId="0" applyBorder="1" applyAlignment="1" applyProtection="1">
      <alignment horizontal="center" wrapText="1"/>
      <protection hidden="1"/>
    </xf>
    <xf numFmtId="0" fontId="41" fillId="8" borderId="50" xfId="0" applyFont="1" applyFill="1" applyBorder="1" applyAlignment="1" applyProtection="1">
      <alignment horizontal="center" vertical="center" wrapText="1"/>
      <protection hidden="1"/>
    </xf>
    <xf numFmtId="0" fontId="41" fillId="8" borderId="51" xfId="0" applyFont="1" applyFill="1" applyBorder="1" applyAlignment="1" applyProtection="1">
      <alignment horizontal="center" vertical="center" wrapText="1"/>
      <protection hidden="1"/>
    </xf>
    <xf numFmtId="0" fontId="50" fillId="0" borderId="210" xfId="0" applyFont="1" applyBorder="1" applyAlignment="1">
      <alignment horizontal="center" vertical="center" wrapText="1"/>
    </xf>
    <xf numFmtId="0" fontId="50" fillId="0" borderId="163" xfId="0" applyFont="1" applyBorder="1" applyAlignment="1">
      <alignment horizontal="center" vertical="center" wrapText="1"/>
    </xf>
    <xf numFmtId="0" fontId="50" fillId="0" borderId="211" xfId="0" applyFont="1" applyBorder="1" applyAlignment="1">
      <alignment horizontal="center" vertical="center" wrapText="1"/>
    </xf>
    <xf numFmtId="0" fontId="50" fillId="0" borderId="200" xfId="0" applyFont="1" applyBorder="1" applyAlignment="1">
      <alignment horizontal="center" vertical="center" wrapText="1"/>
    </xf>
    <xf numFmtId="0" fontId="50" fillId="0" borderId="106" xfId="0" applyFont="1" applyBorder="1" applyAlignment="1">
      <alignment horizontal="center" vertical="center" wrapText="1"/>
    </xf>
    <xf numFmtId="0" fontId="50" fillId="0" borderId="212" xfId="0" applyFont="1" applyBorder="1" applyAlignment="1">
      <alignment horizontal="center" vertical="center" wrapText="1"/>
    </xf>
    <xf numFmtId="0" fontId="50" fillId="0" borderId="199" xfId="0" applyFont="1" applyBorder="1" applyAlignment="1">
      <alignment horizontal="center" vertical="center" wrapText="1"/>
    </xf>
    <xf numFmtId="0" fontId="50" fillId="0" borderId="213" xfId="0" applyFont="1" applyBorder="1" applyAlignment="1">
      <alignment horizontal="center" vertical="center" wrapText="1"/>
    </xf>
    <xf numFmtId="0" fontId="79" fillId="0" borderId="179" xfId="0" applyFont="1" applyBorder="1" applyAlignment="1">
      <alignment horizontal="center" vertical="center" wrapText="1"/>
    </xf>
    <xf numFmtId="0" fontId="79" fillId="0" borderId="206" xfId="0" applyFont="1" applyBorder="1" applyAlignment="1">
      <alignment horizontal="center" vertical="center" wrapText="1"/>
    </xf>
    <xf numFmtId="0" fontId="79" fillId="0" borderId="87" xfId="0" applyFont="1" applyBorder="1" applyAlignment="1">
      <alignment horizontal="center" vertical="center" wrapText="1"/>
    </xf>
    <xf numFmtId="0" fontId="79" fillId="0" borderId="211" xfId="0" applyFont="1" applyBorder="1" applyAlignment="1">
      <alignment horizontal="center" vertical="center" wrapText="1"/>
    </xf>
    <xf numFmtId="0" fontId="79" fillId="0" borderId="200" xfId="0" applyFont="1" applyBorder="1" applyAlignment="1">
      <alignment horizontal="center" vertical="center" wrapText="1"/>
    </xf>
    <xf numFmtId="0" fontId="79" fillId="0" borderId="106" xfId="0" applyFont="1" applyBorder="1" applyAlignment="1">
      <alignment horizontal="center" vertical="center" wrapText="1"/>
    </xf>
    <xf numFmtId="0" fontId="50" fillId="0" borderId="88" xfId="0" applyFont="1" applyBorder="1" applyAlignment="1">
      <alignment horizontal="center" wrapText="1"/>
    </xf>
    <xf numFmtId="0" fontId="50" fillId="0" borderId="26" xfId="0" applyFont="1" applyBorder="1" applyAlignment="1">
      <alignment horizontal="center" wrapText="1"/>
    </xf>
    <xf numFmtId="0" fontId="50" fillId="0" borderId="19" xfId="0" applyFont="1" applyBorder="1" applyAlignment="1">
      <alignment horizontal="center" wrapText="1"/>
    </xf>
    <xf numFmtId="0" fontId="50" fillId="0" borderId="73" xfId="0" applyFont="1" applyBorder="1" applyAlignment="1">
      <alignment horizontal="center" vertical="center" wrapText="1"/>
    </xf>
    <xf numFmtId="0" fontId="50" fillId="0" borderId="80" xfId="0" applyFont="1" applyBorder="1" applyAlignment="1">
      <alignment horizontal="center" vertical="center" wrapText="1"/>
    </xf>
    <xf numFmtId="0" fontId="0" fillId="0" borderId="186" xfId="0" applyBorder="1" applyAlignment="1" applyProtection="1">
      <alignment horizontal="center"/>
      <protection hidden="1"/>
    </xf>
    <xf numFmtId="0" fontId="0" fillId="0" borderId="148" xfId="0" applyBorder="1" applyAlignment="1" applyProtection="1">
      <alignment horizontal="center"/>
      <protection hidden="1"/>
    </xf>
    <xf numFmtId="0" fontId="0" fillId="0" borderId="187" xfId="0" applyBorder="1" applyAlignment="1" applyProtection="1">
      <alignment horizontal="center"/>
      <protection hidden="1"/>
    </xf>
    <xf numFmtId="0" fontId="41" fillId="8" borderId="88" xfId="0" applyFont="1" applyFill="1" applyBorder="1" applyAlignment="1" applyProtection="1">
      <alignment horizontal="center" wrapText="1"/>
      <protection locked="0" hidden="1"/>
    </xf>
    <xf numFmtId="0" fontId="41" fillId="8" borderId="19" xfId="0" applyFont="1" applyFill="1" applyBorder="1" applyAlignment="1" applyProtection="1">
      <alignment horizontal="center" wrapText="1"/>
      <protection locked="0" hidden="1"/>
    </xf>
    <xf numFmtId="0" fontId="0" fillId="0" borderId="19" xfId="0" applyBorder="1" applyAlignment="1" applyProtection="1">
      <alignment wrapText="1"/>
      <protection locked="0" hidden="1"/>
    </xf>
    <xf numFmtId="0" fontId="41" fillId="7" borderId="208" xfId="0" applyFont="1" applyFill="1" applyBorder="1" applyAlignment="1" applyProtection="1">
      <alignment horizontal="center" vertical="center" wrapText="1"/>
      <protection hidden="1"/>
    </xf>
    <xf numFmtId="0" fontId="41" fillId="7" borderId="209" xfId="0" applyFont="1" applyFill="1" applyBorder="1" applyAlignment="1" applyProtection="1">
      <alignment horizontal="center" vertical="center" wrapText="1"/>
      <protection hidden="1"/>
    </xf>
    <xf numFmtId="0" fontId="3" fillId="19" borderId="0" xfId="0" applyFont="1" applyFill="1"/>
  </cellXfs>
  <cellStyles count="6">
    <cellStyle name="Euro" xfId="1"/>
    <cellStyle name="Euro 2" xfId="5"/>
    <cellStyle name="Hipervínculo" xfId="2" builtinId="8"/>
    <cellStyle name="Moneda" xfId="3" builtinId="4"/>
    <cellStyle name="Normal" xfId="0" builtinId="0"/>
    <cellStyle name="Normal 2" xfId="4"/>
  </cellStyles>
  <dxfs count="115">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indexed="9"/>
      </font>
    </dxf>
    <dxf>
      <font>
        <condense val="0"/>
        <extend val="0"/>
        <color auto="1"/>
      </font>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10"/>
      </font>
      <fill>
        <patternFill>
          <bgColor indexed="45"/>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9"/>
      </font>
      <fill>
        <patternFill>
          <bgColor indexed="14"/>
        </patternFill>
      </fill>
    </dxf>
    <dxf>
      <font>
        <condense val="0"/>
        <extend val="0"/>
        <color indexed="17"/>
      </font>
    </dxf>
    <dxf>
      <font>
        <condense val="0"/>
        <extend val="0"/>
        <color indexed="9"/>
      </font>
    </dxf>
    <dxf>
      <font>
        <condense val="0"/>
        <extend val="0"/>
        <color indexed="60"/>
      </font>
    </dxf>
    <dxf>
      <font>
        <condense val="0"/>
        <extend val="0"/>
        <color indexed="9"/>
      </font>
    </dxf>
    <dxf>
      <font>
        <condense val="0"/>
        <extend val="0"/>
        <color indexed="9"/>
      </font>
    </dxf>
    <dxf>
      <fill>
        <patternFill>
          <bgColor indexed="42"/>
        </patternFill>
      </fill>
    </dxf>
    <dxf>
      <fill>
        <patternFill>
          <bgColor indexed="10"/>
        </patternFill>
      </fill>
    </dxf>
    <dxf>
      <fill>
        <patternFill>
          <bgColor indexed="10"/>
        </patternFill>
      </fill>
    </dxf>
    <dxf>
      <fill>
        <patternFill>
          <bgColor indexed="10"/>
        </patternFill>
      </fill>
    </dxf>
    <dxf>
      <fill>
        <patternFill>
          <bgColor indexed="53"/>
        </patternFill>
      </fill>
      <border>
        <left style="thin">
          <color indexed="64"/>
        </left>
        <right style="thin">
          <color indexed="64"/>
        </right>
        <top style="thin">
          <color indexed="64"/>
        </top>
        <bottom style="thin">
          <color indexed="64"/>
        </bottom>
      </border>
    </dxf>
    <dxf>
      <fill>
        <patternFill>
          <bgColor indexed="42"/>
        </patternFill>
      </fill>
    </dxf>
    <dxf>
      <fill>
        <patternFill>
          <bgColor indexed="10"/>
        </patternFill>
      </fill>
    </dxf>
    <dxf>
      <font>
        <condense val="0"/>
        <extend val="0"/>
        <color indexed="43"/>
      </font>
    </dxf>
    <dxf>
      <fill>
        <patternFill patternType="solid">
          <bgColor indexed="10"/>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6162" name="AutoShape 18"/>
        <xdr:cNvSpPr>
          <a:spLocks noChangeArrowheads="1"/>
        </xdr:cNvSpPr>
      </xdr:nvSpPr>
      <xdr:spPr bwMode="auto">
        <a:xfrm>
          <a:off x="2819400" y="3428047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6164" name="AutoShape 20"/>
        <xdr:cNvSpPr>
          <a:spLocks/>
        </xdr:cNvSpPr>
      </xdr:nvSpPr>
      <xdr:spPr bwMode="auto">
        <a:xfrm>
          <a:off x="10696575" y="3357562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4</xdr:col>
      <xdr:colOff>330200</xdr:colOff>
      <xdr:row>2</xdr:row>
      <xdr:rowOff>168274</xdr:rowOff>
    </xdr:from>
    <xdr:to>
      <xdr:col>5</xdr:col>
      <xdr:colOff>368300</xdr:colOff>
      <xdr:row>12</xdr:row>
      <xdr:rowOff>50799</xdr:rowOff>
    </xdr:to>
    <xdr:sp macro="" textlink="">
      <xdr:nvSpPr>
        <xdr:cNvPr id="4" name="3 Rectángulo"/>
        <xdr:cNvSpPr/>
      </xdr:nvSpPr>
      <xdr:spPr>
        <a:xfrm>
          <a:off x="6375400" y="1133474"/>
          <a:ext cx="1549400" cy="370522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5</xdr:col>
      <xdr:colOff>409575</xdr:colOff>
      <xdr:row>2</xdr:row>
      <xdr:rowOff>165100</xdr:rowOff>
    </xdr:from>
    <xdr:to>
      <xdr:col>6</xdr:col>
      <xdr:colOff>396875</xdr:colOff>
      <xdr:row>12</xdr:row>
      <xdr:rowOff>50800</xdr:rowOff>
    </xdr:to>
    <xdr:sp macro="" textlink="">
      <xdr:nvSpPr>
        <xdr:cNvPr id="5" name="4 Rectángulo"/>
        <xdr:cNvSpPr/>
      </xdr:nvSpPr>
      <xdr:spPr>
        <a:xfrm>
          <a:off x="7966075" y="1130300"/>
          <a:ext cx="1498600" cy="370840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241300</xdr:colOff>
      <xdr:row>11</xdr:row>
      <xdr:rowOff>409575</xdr:rowOff>
    </xdr:from>
    <xdr:to>
      <xdr:col>4</xdr:col>
      <xdr:colOff>266700</xdr:colOff>
      <xdr:row>12</xdr:row>
      <xdr:rowOff>117475</xdr:rowOff>
    </xdr:to>
    <xdr:sp macro="" textlink="">
      <xdr:nvSpPr>
        <xdr:cNvPr id="6" name="5 Llamada rectangular redondeada"/>
        <xdr:cNvSpPr/>
      </xdr:nvSpPr>
      <xdr:spPr>
        <a:xfrm>
          <a:off x="4775200" y="4575175"/>
          <a:ext cx="1536700" cy="330200"/>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6</xdr:col>
      <xdr:colOff>606425</xdr:colOff>
      <xdr:row>11</xdr:row>
      <xdr:rowOff>431800</xdr:rowOff>
    </xdr:from>
    <xdr:to>
      <xdr:col>7</xdr:col>
      <xdr:colOff>568325</xdr:colOff>
      <xdr:row>12</xdr:row>
      <xdr:rowOff>127000</xdr:rowOff>
    </xdr:to>
    <xdr:sp macro="" textlink="">
      <xdr:nvSpPr>
        <xdr:cNvPr id="7" name="6 Llamada rectangular redondeada"/>
        <xdr:cNvSpPr/>
      </xdr:nvSpPr>
      <xdr:spPr>
        <a:xfrm>
          <a:off x="9674225" y="4597400"/>
          <a:ext cx="1473200" cy="317500"/>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9457"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9458"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0481"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0482"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18614" y="841375"/>
          <a:ext cx="1497693" cy="3709307"/>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1505"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1506"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2529"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2530"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3553"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3554"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4577"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4578"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5601"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5602"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6625"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6626"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7649"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7650"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8673"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8674"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1265"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1266"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1</xdr:col>
      <xdr:colOff>1304925</xdr:colOff>
      <xdr:row>154</xdr:row>
      <xdr:rowOff>180975</xdr:rowOff>
    </xdr:from>
    <xdr:to>
      <xdr:col>4</xdr:col>
      <xdr:colOff>619125</xdr:colOff>
      <xdr:row>162</xdr:row>
      <xdr:rowOff>47625</xdr:rowOff>
    </xdr:to>
    <xdr:sp macro="" textlink="">
      <xdr:nvSpPr>
        <xdr:cNvPr id="4" name="AutoShape 18"/>
        <xdr:cNvSpPr>
          <a:spLocks noChangeArrowheads="1"/>
        </xdr:cNvSpPr>
      </xdr:nvSpPr>
      <xdr:spPr bwMode="auto">
        <a:xfrm>
          <a:off x="2819400" y="3428047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5" name="AutoShape 20"/>
        <xdr:cNvSpPr>
          <a:spLocks/>
        </xdr:cNvSpPr>
      </xdr:nvSpPr>
      <xdr:spPr bwMode="auto">
        <a:xfrm>
          <a:off x="10696575" y="3357562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6" name="5 Rectángulo"/>
        <xdr:cNvSpPr/>
      </xdr:nvSpPr>
      <xdr:spPr>
        <a:xfrm>
          <a:off x="5828846" y="835024"/>
          <a:ext cx="1548493" cy="3706132"/>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7" name="6 Rectángulo"/>
        <xdr:cNvSpPr/>
      </xdr:nvSpPr>
      <xdr:spPr>
        <a:xfrm>
          <a:off x="7418614" y="841375"/>
          <a:ext cx="1497693" cy="3709307"/>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8" name="7 Llamada rectangular redondeada"/>
        <xdr:cNvSpPr/>
      </xdr:nvSpPr>
      <xdr:spPr>
        <a:xfrm>
          <a:off x="4581979" y="4254954"/>
          <a:ext cx="1535792"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9" name="8 Llamada rectangular redondeada"/>
        <xdr:cNvSpPr/>
      </xdr:nvSpPr>
      <xdr:spPr>
        <a:xfrm>
          <a:off x="9049657" y="4258129"/>
          <a:ext cx="1472293"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29697"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29698"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0721"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0722"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1745"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1746"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2769"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2770"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3793"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3794"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4817"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4818"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5841"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5842"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6865"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6866"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7889"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7890"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8913"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8914"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2289"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2290"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39937"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39938"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752475</xdr:colOff>
      <xdr:row>0</xdr:row>
      <xdr:rowOff>133350</xdr:rowOff>
    </xdr:from>
    <xdr:to>
      <xdr:col>8</xdr:col>
      <xdr:colOff>190500</xdr:colOff>
      <xdr:row>26</xdr:row>
      <xdr:rowOff>76200</xdr:rowOff>
    </xdr:to>
    <xdr:pic>
      <xdr:nvPicPr>
        <xdr:cNvPr id="82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133350"/>
          <a:ext cx="5534025" cy="415290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3313"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3314"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4337"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4338"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5</xdr:col>
      <xdr:colOff>1460954</xdr:colOff>
      <xdr:row>3</xdr:row>
      <xdr:rowOff>190500</xdr:rowOff>
    </xdr:from>
    <xdr:to>
      <xdr:col>6</xdr:col>
      <xdr:colOff>1499054</xdr:colOff>
      <xdr:row>14</xdr:row>
      <xdr:rowOff>336549</xdr:rowOff>
    </xdr:to>
    <xdr:sp macro="" textlink="">
      <xdr:nvSpPr>
        <xdr:cNvPr id="4" name="3 Rectángulo"/>
        <xdr:cNvSpPr/>
      </xdr:nvSpPr>
      <xdr:spPr>
        <a:xfrm>
          <a:off x="9012918" y="1347107"/>
          <a:ext cx="1548493" cy="5017406"/>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7</xdr:col>
      <xdr:colOff>16328</xdr:colOff>
      <xdr:row>3</xdr:row>
      <xdr:rowOff>190501</xdr:rowOff>
    </xdr:from>
    <xdr:to>
      <xdr:col>8</xdr:col>
      <xdr:colOff>3628</xdr:colOff>
      <xdr:row>14</xdr:row>
      <xdr:rowOff>346076</xdr:rowOff>
    </xdr:to>
    <xdr:sp macro="" textlink="">
      <xdr:nvSpPr>
        <xdr:cNvPr id="5" name="4 Rectángulo"/>
        <xdr:cNvSpPr/>
      </xdr:nvSpPr>
      <xdr:spPr>
        <a:xfrm>
          <a:off x="10589078" y="1347108"/>
          <a:ext cx="1497693" cy="5026932"/>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1221016</xdr:colOff>
      <xdr:row>14</xdr:row>
      <xdr:rowOff>145597</xdr:rowOff>
    </xdr:from>
    <xdr:to>
      <xdr:col>5</xdr:col>
      <xdr:colOff>1246415</xdr:colOff>
      <xdr:row>15</xdr:row>
      <xdr:rowOff>84818</xdr:rowOff>
    </xdr:to>
    <xdr:sp macro="" textlink="">
      <xdr:nvSpPr>
        <xdr:cNvPr id="6" name="5 Llamada rectangular redondeada"/>
        <xdr:cNvSpPr/>
      </xdr:nvSpPr>
      <xdr:spPr>
        <a:xfrm>
          <a:off x="7262587" y="6173561"/>
          <a:ext cx="1535792"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8</xdr:col>
      <xdr:colOff>300264</xdr:colOff>
      <xdr:row>14</xdr:row>
      <xdr:rowOff>175987</xdr:rowOff>
    </xdr:from>
    <xdr:to>
      <xdr:col>9</xdr:col>
      <xdr:colOff>629557</xdr:colOff>
      <xdr:row>15</xdr:row>
      <xdr:rowOff>102508</xdr:rowOff>
    </xdr:to>
    <xdr:sp macro="" textlink="">
      <xdr:nvSpPr>
        <xdr:cNvPr id="7" name="6 Llamada rectangular redondeada"/>
        <xdr:cNvSpPr/>
      </xdr:nvSpPr>
      <xdr:spPr>
        <a:xfrm>
          <a:off x="12383407" y="6203951"/>
          <a:ext cx="1472293"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5361"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5362"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6385"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6386"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7409"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7410"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1304925</xdr:colOff>
      <xdr:row>154</xdr:row>
      <xdr:rowOff>180975</xdr:rowOff>
    </xdr:from>
    <xdr:to>
      <xdr:col>4</xdr:col>
      <xdr:colOff>619125</xdr:colOff>
      <xdr:row>162</xdr:row>
      <xdr:rowOff>47625</xdr:rowOff>
    </xdr:to>
    <xdr:sp macro="" textlink="">
      <xdr:nvSpPr>
        <xdr:cNvPr id="18433" name="AutoShape 1"/>
        <xdr:cNvSpPr>
          <a:spLocks noChangeArrowheads="1"/>
        </xdr:cNvSpPr>
      </xdr:nvSpPr>
      <xdr:spPr bwMode="auto">
        <a:xfrm>
          <a:off x="2819400" y="34147125"/>
          <a:ext cx="3857625" cy="1257300"/>
        </a:xfrm>
        <a:prstGeom prst="wedgeRoundRectCallout">
          <a:avLst>
            <a:gd name="adj1" fmla="val -39875"/>
            <a:gd name="adj2" fmla="val -71213"/>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s-ES" sz="1200" b="0" i="0" u="none" strike="noStrike" baseline="0">
              <a:solidFill>
                <a:srgbClr val="000000"/>
              </a:solidFill>
              <a:latin typeface="Arial"/>
              <a:cs typeface="Arial"/>
            </a:rPr>
            <a:t>Para describir la tarea, escoja una de las opciones del listado desplegable o escriba el nombre real de la tarea según se haya descrito en la memoria. El desplegable recoge la información que Vd. proporcionó en la solicitud para este apartado.</a:t>
          </a:r>
        </a:p>
      </xdr:txBody>
    </xdr:sp>
    <xdr:clientData/>
  </xdr:twoCellAnchor>
  <xdr:twoCellAnchor>
    <xdr:from>
      <xdr:col>7</xdr:col>
      <xdr:colOff>95250</xdr:colOff>
      <xdr:row>150</xdr:row>
      <xdr:rowOff>133350</xdr:rowOff>
    </xdr:from>
    <xdr:to>
      <xdr:col>7</xdr:col>
      <xdr:colOff>1009650</xdr:colOff>
      <xdr:row>154</xdr:row>
      <xdr:rowOff>152400</xdr:rowOff>
    </xdr:to>
    <xdr:sp macro="" textlink="">
      <xdr:nvSpPr>
        <xdr:cNvPr id="18434" name="AutoShape 2"/>
        <xdr:cNvSpPr>
          <a:spLocks/>
        </xdr:cNvSpPr>
      </xdr:nvSpPr>
      <xdr:spPr bwMode="auto">
        <a:xfrm>
          <a:off x="10696575" y="33442275"/>
          <a:ext cx="914400" cy="676275"/>
        </a:xfrm>
        <a:prstGeom prst="borderCallout1">
          <a:avLst>
            <a:gd name="adj1" fmla="val 111269"/>
            <a:gd name="adj2" fmla="val 87500"/>
            <a:gd name="adj3" fmla="val 111269"/>
            <a:gd name="adj4" fmla="val -126042"/>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s-ES" sz="1000" b="0" i="0" u="none" strike="noStrike" baseline="0">
              <a:solidFill>
                <a:srgbClr val="000000"/>
              </a:solidFill>
              <a:latin typeface="Arial"/>
              <a:cs typeface="Arial"/>
            </a:rPr>
            <a:t>REMANENTE DE HORAS NO ASIGNADAS A TAREAS</a:t>
          </a:r>
        </a:p>
      </xdr:txBody>
    </xdr:sp>
    <xdr:clientData/>
  </xdr:twoCellAnchor>
  <xdr:twoCellAnchor>
    <xdr:from>
      <xdr:col>3</xdr:col>
      <xdr:colOff>1297667</xdr:colOff>
      <xdr:row>1</xdr:row>
      <xdr:rowOff>59417</xdr:rowOff>
    </xdr:from>
    <xdr:to>
      <xdr:col>4</xdr:col>
      <xdr:colOff>1335768</xdr:colOff>
      <xdr:row>11</xdr:row>
      <xdr:rowOff>390977</xdr:rowOff>
    </xdr:to>
    <xdr:sp macro="" textlink="">
      <xdr:nvSpPr>
        <xdr:cNvPr id="4" name="3 Rectángulo"/>
        <xdr:cNvSpPr/>
      </xdr:nvSpPr>
      <xdr:spPr>
        <a:xfrm>
          <a:off x="5841092" y="840467"/>
          <a:ext cx="1552576" cy="3712935"/>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4</xdr:col>
      <xdr:colOff>1377043</xdr:colOff>
      <xdr:row>1</xdr:row>
      <xdr:rowOff>65768</xdr:rowOff>
    </xdr:from>
    <xdr:to>
      <xdr:col>5</xdr:col>
      <xdr:colOff>1364343</xdr:colOff>
      <xdr:row>11</xdr:row>
      <xdr:rowOff>400503</xdr:rowOff>
    </xdr:to>
    <xdr:sp macro="" textlink="">
      <xdr:nvSpPr>
        <xdr:cNvPr id="5" name="4 Rectángulo"/>
        <xdr:cNvSpPr/>
      </xdr:nvSpPr>
      <xdr:spPr>
        <a:xfrm>
          <a:off x="7434943" y="846818"/>
          <a:ext cx="1501775" cy="3716110"/>
        </a:xfrm>
        <a:prstGeom prst="rect">
          <a:avLst/>
        </a:prstGeom>
        <a:solidFill>
          <a:schemeClr val="lt1">
            <a:alpha val="1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ES"/>
        </a:p>
      </xdr:txBody>
    </xdr:sp>
    <xdr:clientData/>
  </xdr:twoCellAnchor>
  <xdr:twoCellAnchor>
    <xdr:from>
      <xdr:col>3</xdr:col>
      <xdr:colOff>50800</xdr:colOff>
      <xdr:row>11</xdr:row>
      <xdr:rowOff>104775</xdr:rowOff>
    </xdr:from>
    <xdr:to>
      <xdr:col>4</xdr:col>
      <xdr:colOff>76200</xdr:colOff>
      <xdr:row>11</xdr:row>
      <xdr:rowOff>438603</xdr:rowOff>
    </xdr:to>
    <xdr:sp macro="" textlink="">
      <xdr:nvSpPr>
        <xdr:cNvPr id="6" name="5 Llamada rectangular redondeada"/>
        <xdr:cNvSpPr/>
      </xdr:nvSpPr>
      <xdr:spPr>
        <a:xfrm>
          <a:off x="4594225" y="4267200"/>
          <a:ext cx="1539875" cy="333828"/>
        </a:xfrm>
        <a:prstGeom prst="wedgeRoundRectCallout">
          <a:avLst>
            <a:gd name="adj1" fmla="val 71109"/>
            <a:gd name="adj2" fmla="val -3846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Almudena</a:t>
          </a:r>
        </a:p>
      </xdr:txBody>
    </xdr:sp>
    <xdr:clientData/>
  </xdr:twoCellAnchor>
  <xdr:twoCellAnchor>
    <xdr:from>
      <xdr:col>5</xdr:col>
      <xdr:colOff>1497693</xdr:colOff>
      <xdr:row>11</xdr:row>
      <xdr:rowOff>107950</xdr:rowOff>
    </xdr:from>
    <xdr:to>
      <xdr:col>6</xdr:col>
      <xdr:colOff>1459593</xdr:colOff>
      <xdr:row>11</xdr:row>
      <xdr:rowOff>429078</xdr:rowOff>
    </xdr:to>
    <xdr:sp macro="" textlink="">
      <xdr:nvSpPr>
        <xdr:cNvPr id="7" name="6 Llamada rectangular redondeada"/>
        <xdr:cNvSpPr/>
      </xdr:nvSpPr>
      <xdr:spPr>
        <a:xfrm>
          <a:off x="9070068" y="4270375"/>
          <a:ext cx="1476375" cy="321128"/>
        </a:xfrm>
        <a:prstGeom prst="wedgeRoundRectCallout">
          <a:avLst>
            <a:gd name="adj1" fmla="val -74065"/>
            <a:gd name="adj2" fmla="val -445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a:t>Datos IP</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endientedemigracion.ucm.es/bouc/pdf/2308.pdf"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1.vml"/><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2.vml"/><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4.vml"/><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5.vml"/><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6.vml"/><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7.vml"/><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8.vml"/><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9.vml"/><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20.vml"/><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21.vml"/><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2.vml"/><Relationship Id="rId1" Type="http://schemas.openxmlformats.org/officeDocument/2006/relationships/drawing" Target="../drawings/drawing16.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3.vml"/><Relationship Id="rId1" Type="http://schemas.openxmlformats.org/officeDocument/2006/relationships/drawing" Target="../drawings/drawing1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4.vml"/><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5.vml"/><Relationship Id="rId1" Type="http://schemas.openxmlformats.org/officeDocument/2006/relationships/drawing" Target="../drawings/drawing19.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6.vml"/><Relationship Id="rId1" Type="http://schemas.openxmlformats.org/officeDocument/2006/relationships/drawing" Target="../drawings/drawing20.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7.vml"/><Relationship Id="rId1" Type="http://schemas.openxmlformats.org/officeDocument/2006/relationships/drawing" Target="../drawings/drawing21.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8.vml"/><Relationship Id="rId1" Type="http://schemas.openxmlformats.org/officeDocument/2006/relationships/drawing" Target="../drawings/drawing22.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9.vml"/><Relationship Id="rId1" Type="http://schemas.openxmlformats.org/officeDocument/2006/relationships/drawing" Target="../drawings/drawing23.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30.vml"/><Relationship Id="rId1" Type="http://schemas.openxmlformats.org/officeDocument/2006/relationships/drawing" Target="../drawings/drawing24.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31.vml"/><Relationship Id="rId1" Type="http://schemas.openxmlformats.org/officeDocument/2006/relationships/drawing" Target="../drawings/drawing25.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2.vml"/><Relationship Id="rId1" Type="http://schemas.openxmlformats.org/officeDocument/2006/relationships/drawing" Target="../drawings/drawing26.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3.vml"/><Relationship Id="rId1" Type="http://schemas.openxmlformats.org/officeDocument/2006/relationships/drawing" Target="../drawings/drawing27.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4.vml"/><Relationship Id="rId1" Type="http://schemas.openxmlformats.org/officeDocument/2006/relationships/drawing" Target="../drawings/drawing2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5.vml"/><Relationship Id="rId1" Type="http://schemas.openxmlformats.org/officeDocument/2006/relationships/drawing" Target="../drawings/drawing29.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6.vml"/><Relationship Id="rId1" Type="http://schemas.openxmlformats.org/officeDocument/2006/relationships/drawing" Target="../drawings/drawing30.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9"/>
  </sheetPr>
  <dimension ref="A1:K46"/>
  <sheetViews>
    <sheetView showGridLines="0" topLeftCell="A27" zoomScale="98" zoomScaleNormal="98" workbookViewId="0">
      <selection activeCell="I1" sqref="I1"/>
    </sheetView>
  </sheetViews>
  <sheetFormatPr baseColWidth="10" defaultColWidth="11.42578125" defaultRowHeight="26.1" customHeight="1" x14ac:dyDescent="0.2"/>
  <cols>
    <col min="1" max="1" width="11.42578125" style="129"/>
    <col min="2" max="2" width="18.42578125" style="129" customWidth="1"/>
    <col min="3" max="16384" width="11.42578125" style="129"/>
  </cols>
  <sheetData>
    <row r="1" spans="1:11" s="130" customFormat="1" ht="99.6" customHeight="1" thickTop="1" thickBot="1" x14ac:dyDescent="0.3">
      <c r="A1" s="914" t="s">
        <v>849</v>
      </c>
      <c r="B1" s="915"/>
      <c r="C1" s="915"/>
      <c r="D1" s="915"/>
      <c r="E1" s="915"/>
      <c r="F1" s="915"/>
      <c r="G1" s="915"/>
      <c r="H1" s="916"/>
    </row>
    <row r="2" spans="1:11" ht="68.45" customHeight="1" thickBot="1" x14ac:dyDescent="0.25">
      <c r="A2" s="871" t="s">
        <v>831</v>
      </c>
      <c r="B2" s="872"/>
      <c r="C2" s="872"/>
      <c r="D2" s="872"/>
      <c r="E2" s="872"/>
      <c r="F2" s="872"/>
      <c r="G2" s="872"/>
      <c r="H2" s="873"/>
    </row>
    <row r="3" spans="1:11" ht="90" customHeight="1" x14ac:dyDescent="0.2">
      <c r="A3" s="874" t="s">
        <v>845</v>
      </c>
      <c r="B3" s="875"/>
      <c r="C3" s="875"/>
      <c r="D3" s="875"/>
      <c r="E3" s="875"/>
      <c r="F3" s="875"/>
      <c r="G3" s="875"/>
      <c r="H3" s="876"/>
    </row>
    <row r="4" spans="1:11" ht="70.900000000000006" customHeight="1" x14ac:dyDescent="0.2">
      <c r="A4" s="889" t="s">
        <v>819</v>
      </c>
      <c r="B4" s="875"/>
      <c r="C4" s="875"/>
      <c r="D4" s="875"/>
      <c r="E4" s="875"/>
      <c r="F4" s="875"/>
      <c r="G4" s="875"/>
      <c r="H4" s="876"/>
    </row>
    <row r="5" spans="1:11" ht="26.1" customHeight="1" thickBot="1" x14ac:dyDescent="0.25">
      <c r="A5" s="804"/>
      <c r="B5" s="793"/>
      <c r="C5" s="793"/>
      <c r="D5" s="793"/>
      <c r="E5" s="793"/>
      <c r="F5" s="793"/>
      <c r="G5" s="793"/>
      <c r="H5" s="805"/>
    </row>
    <row r="6" spans="1:11" ht="124.9" customHeight="1" x14ac:dyDescent="0.2">
      <c r="A6" s="923" t="s">
        <v>834</v>
      </c>
      <c r="B6" s="924"/>
      <c r="C6" s="924"/>
      <c r="D6" s="924"/>
      <c r="E6" s="924"/>
      <c r="F6" s="924"/>
      <c r="G6" s="924"/>
      <c r="H6" s="925"/>
    </row>
    <row r="7" spans="1:11" ht="70.150000000000006" customHeight="1" thickBot="1" x14ac:dyDescent="0.25">
      <c r="A7" s="890" t="s">
        <v>820</v>
      </c>
      <c r="B7" s="891"/>
      <c r="C7" s="891"/>
      <c r="D7" s="891"/>
      <c r="E7" s="891"/>
      <c r="F7" s="891"/>
      <c r="G7" s="891"/>
      <c r="H7" s="892"/>
    </row>
    <row r="8" spans="1:11" ht="42" customHeight="1" x14ac:dyDescent="0.2">
      <c r="A8" s="886" t="s">
        <v>835</v>
      </c>
      <c r="B8" s="887"/>
      <c r="C8" s="887"/>
      <c r="D8" s="887"/>
      <c r="E8" s="887"/>
      <c r="F8" s="887"/>
      <c r="G8" s="887"/>
      <c r="H8" s="888"/>
    </row>
    <row r="9" spans="1:11" ht="42" customHeight="1" x14ac:dyDescent="0.2">
      <c r="A9" s="877" t="s">
        <v>836</v>
      </c>
      <c r="B9" s="878"/>
      <c r="C9" s="878"/>
      <c r="D9" s="878"/>
      <c r="E9" s="878"/>
      <c r="F9" s="878"/>
      <c r="G9" s="878"/>
      <c r="H9" s="879"/>
    </row>
    <row r="10" spans="1:11" ht="44.25" customHeight="1" x14ac:dyDescent="0.2">
      <c r="A10" s="886" t="s">
        <v>832</v>
      </c>
      <c r="B10" s="887"/>
      <c r="C10" s="887"/>
      <c r="D10" s="887"/>
      <c r="E10" s="887"/>
      <c r="F10" s="887"/>
      <c r="G10" s="887"/>
      <c r="H10" s="888"/>
    </row>
    <row r="11" spans="1:11" ht="48" customHeight="1" x14ac:dyDescent="0.2">
      <c r="A11" s="877" t="s">
        <v>821</v>
      </c>
      <c r="B11" s="878"/>
      <c r="C11" s="878"/>
      <c r="D11" s="878"/>
      <c r="E11" s="878"/>
      <c r="F11" s="878"/>
      <c r="G11" s="878"/>
      <c r="H11" s="879"/>
    </row>
    <row r="12" spans="1:11" ht="48.75" customHeight="1" thickBot="1" x14ac:dyDescent="0.25">
      <c r="A12" s="883" t="s">
        <v>822</v>
      </c>
      <c r="B12" s="884"/>
      <c r="C12" s="884"/>
      <c r="D12" s="884"/>
      <c r="E12" s="884"/>
      <c r="F12" s="884"/>
      <c r="G12" s="884"/>
      <c r="H12" s="885"/>
    </row>
    <row r="13" spans="1:11" s="791" customFormat="1" ht="24.75" customHeight="1" thickTop="1" thickBot="1" x14ac:dyDescent="0.25">
      <c r="A13" s="795"/>
      <c r="B13" s="792"/>
      <c r="C13" s="792"/>
      <c r="D13" s="792"/>
      <c r="E13" s="792"/>
      <c r="F13" s="792"/>
      <c r="G13" s="792"/>
      <c r="H13" s="792"/>
      <c r="I13" s="790"/>
    </row>
    <row r="14" spans="1:11" ht="26.25" hidden="1" customHeight="1" thickBot="1" x14ac:dyDescent="0.25">
      <c r="A14" s="793"/>
      <c r="B14" s="793"/>
      <c r="C14" s="793"/>
      <c r="D14" s="793"/>
      <c r="E14" s="793"/>
      <c r="F14" s="793"/>
      <c r="G14" s="793"/>
      <c r="H14" s="793"/>
      <c r="I14" s="790"/>
    </row>
    <row r="15" spans="1:11" ht="67.150000000000006" customHeight="1" thickTop="1" thickBot="1" x14ac:dyDescent="0.25">
      <c r="A15" s="893" t="s">
        <v>326</v>
      </c>
      <c r="B15" s="894"/>
      <c r="C15" s="894"/>
      <c r="D15" s="894"/>
      <c r="E15" s="894"/>
      <c r="F15" s="894"/>
      <c r="G15" s="894"/>
      <c r="H15" s="895"/>
      <c r="I15" s="163"/>
      <c r="J15" s="163"/>
      <c r="K15" s="163"/>
    </row>
    <row r="16" spans="1:11" ht="24" customHeight="1" thickBot="1" x14ac:dyDescent="0.25">
      <c r="A16" s="871" t="s">
        <v>288</v>
      </c>
      <c r="B16" s="872"/>
      <c r="C16" s="872"/>
      <c r="D16" s="872"/>
      <c r="E16" s="872"/>
      <c r="F16" s="872"/>
      <c r="G16" s="872"/>
      <c r="H16" s="873"/>
    </row>
    <row r="17" spans="1:11" ht="39.75" customHeight="1" thickBot="1" x14ac:dyDescent="0.25">
      <c r="A17" s="920" t="s">
        <v>837</v>
      </c>
      <c r="B17" s="921"/>
      <c r="C17" s="921"/>
      <c r="D17" s="921"/>
      <c r="E17" s="921"/>
      <c r="F17" s="921"/>
      <c r="G17" s="921"/>
      <c r="H17" s="922"/>
    </row>
    <row r="18" spans="1:11" ht="51" customHeight="1" x14ac:dyDescent="0.2">
      <c r="A18" s="799"/>
      <c r="B18" s="796" t="s">
        <v>293</v>
      </c>
      <c r="C18" s="880" t="s">
        <v>810</v>
      </c>
      <c r="D18" s="881"/>
      <c r="E18" s="881"/>
      <c r="F18" s="881"/>
      <c r="G18" s="881"/>
      <c r="H18" s="882"/>
      <c r="I18" s="790"/>
    </row>
    <row r="19" spans="1:11" ht="58.5" customHeight="1" x14ac:dyDescent="0.2">
      <c r="A19" s="800"/>
      <c r="B19" s="794" t="s">
        <v>291</v>
      </c>
      <c r="C19" s="928" t="s">
        <v>339</v>
      </c>
      <c r="D19" s="929"/>
      <c r="E19" s="929"/>
      <c r="F19" s="929"/>
      <c r="G19" s="929"/>
      <c r="H19" s="930"/>
      <c r="I19" s="790"/>
    </row>
    <row r="20" spans="1:11" ht="66.75" customHeight="1" thickBot="1" x14ac:dyDescent="0.25">
      <c r="A20" s="801"/>
      <c r="B20" s="131" t="s">
        <v>292</v>
      </c>
      <c r="C20" s="931" t="s">
        <v>838</v>
      </c>
      <c r="D20" s="912"/>
      <c r="E20" s="912"/>
      <c r="F20" s="912"/>
      <c r="G20" s="912"/>
      <c r="H20" s="913"/>
      <c r="I20" s="790"/>
    </row>
    <row r="21" spans="1:11" ht="136.5" customHeight="1" thickBot="1" x14ac:dyDescent="0.25">
      <c r="A21" s="802"/>
      <c r="B21" s="798" t="s">
        <v>294</v>
      </c>
      <c r="C21" s="926" t="s">
        <v>839</v>
      </c>
      <c r="D21" s="926"/>
      <c r="E21" s="926"/>
      <c r="F21" s="926"/>
      <c r="G21" s="926"/>
      <c r="H21" s="927"/>
      <c r="I21" s="790"/>
    </row>
    <row r="22" spans="1:11" ht="147.75" customHeight="1" thickBot="1" x14ac:dyDescent="0.25">
      <c r="A22" s="803"/>
      <c r="B22" s="797" t="s">
        <v>289</v>
      </c>
      <c r="C22" s="917" t="s">
        <v>846</v>
      </c>
      <c r="D22" s="918"/>
      <c r="E22" s="918"/>
      <c r="F22" s="918"/>
      <c r="G22" s="918"/>
      <c r="H22" s="919"/>
      <c r="I22" s="790"/>
    </row>
    <row r="23" spans="1:11" s="788" customFormat="1" ht="40.5" customHeight="1" thickBot="1" x14ac:dyDescent="0.25">
      <c r="A23" s="899"/>
      <c r="B23" s="900"/>
      <c r="C23" s="896" t="s">
        <v>833</v>
      </c>
      <c r="D23" s="897"/>
      <c r="E23" s="897"/>
      <c r="F23" s="897"/>
      <c r="G23" s="897"/>
      <c r="H23" s="898"/>
    </row>
    <row r="24" spans="1:11" s="789" customFormat="1" ht="146.25" customHeight="1" thickTop="1" thickBot="1" x14ac:dyDescent="0.25">
      <c r="A24" s="866"/>
      <c r="B24" s="867"/>
      <c r="C24" s="868" t="s">
        <v>840</v>
      </c>
      <c r="D24" s="869"/>
      <c r="E24" s="869"/>
      <c r="F24" s="869"/>
      <c r="G24" s="869"/>
      <c r="H24" s="870"/>
    </row>
    <row r="25" spans="1:11" s="789" customFormat="1" ht="147.75" customHeight="1" thickTop="1" thickBot="1" x14ac:dyDescent="0.25">
      <c r="A25" s="806"/>
      <c r="B25" s="808" t="s">
        <v>653</v>
      </c>
      <c r="C25" s="907" t="s">
        <v>841</v>
      </c>
      <c r="D25" s="908"/>
      <c r="E25" s="908"/>
      <c r="F25" s="908"/>
      <c r="G25" s="908"/>
      <c r="H25" s="909"/>
    </row>
    <row r="26" spans="1:11" ht="7.9" hidden="1" customHeight="1" thickBot="1" x14ac:dyDescent="0.25">
      <c r="A26" s="804"/>
      <c r="B26" s="809"/>
      <c r="C26" s="793"/>
      <c r="D26" s="793"/>
      <c r="E26" s="793"/>
      <c r="F26" s="793"/>
      <c r="G26" s="793"/>
      <c r="H26" s="805"/>
    </row>
    <row r="27" spans="1:11" s="789" customFormat="1" ht="87.75" customHeight="1" x14ac:dyDescent="0.2">
      <c r="A27" s="799"/>
      <c r="B27" s="810" t="s">
        <v>290</v>
      </c>
      <c r="C27" s="910" t="s">
        <v>847</v>
      </c>
      <c r="D27" s="881"/>
      <c r="E27" s="881"/>
      <c r="F27" s="881"/>
      <c r="G27" s="881"/>
      <c r="H27" s="882"/>
    </row>
    <row r="28" spans="1:11" s="789" customFormat="1" ht="76.5" customHeight="1" x14ac:dyDescent="0.2">
      <c r="A28" s="801"/>
      <c r="B28" s="811" t="s">
        <v>655</v>
      </c>
      <c r="C28" s="911" t="s">
        <v>842</v>
      </c>
      <c r="D28" s="912"/>
      <c r="E28" s="912"/>
      <c r="F28" s="912"/>
      <c r="G28" s="912"/>
      <c r="H28" s="913"/>
    </row>
    <row r="29" spans="1:11" s="789" customFormat="1" ht="87.75" customHeight="1" thickBot="1" x14ac:dyDescent="0.25">
      <c r="A29" s="801"/>
      <c r="B29" s="812" t="s">
        <v>844</v>
      </c>
      <c r="C29" s="911" t="s">
        <v>843</v>
      </c>
      <c r="D29" s="912"/>
      <c r="E29" s="912"/>
      <c r="F29" s="912"/>
      <c r="G29" s="912"/>
      <c r="H29" s="913"/>
    </row>
    <row r="30" spans="1:11" s="789" customFormat="1" ht="13.5" customHeight="1" thickBot="1" x14ac:dyDescent="0.25">
      <c r="A30" s="871" t="s">
        <v>297</v>
      </c>
      <c r="B30" s="872"/>
      <c r="C30" s="872"/>
      <c r="D30" s="872"/>
      <c r="E30" s="872"/>
      <c r="F30" s="872"/>
      <c r="G30" s="872"/>
      <c r="H30" s="873"/>
    </row>
    <row r="31" spans="1:11" s="789" customFormat="1" ht="126" customHeight="1" x14ac:dyDescent="0.2">
      <c r="A31" s="901" t="s">
        <v>848</v>
      </c>
      <c r="B31" s="902"/>
      <c r="C31" s="902"/>
      <c r="D31" s="902"/>
      <c r="E31" s="902"/>
      <c r="F31" s="902"/>
      <c r="G31" s="902"/>
      <c r="H31" s="903"/>
      <c r="I31" s="129"/>
      <c r="J31" s="129"/>
      <c r="K31" s="129"/>
    </row>
    <row r="32" spans="1:11" ht="36" customHeight="1" x14ac:dyDescent="0.2">
      <c r="A32" s="904"/>
      <c r="B32" s="905"/>
      <c r="C32" s="905"/>
      <c r="D32" s="905"/>
      <c r="E32" s="905"/>
      <c r="F32" s="905"/>
      <c r="G32" s="905"/>
      <c r="H32" s="906"/>
    </row>
    <row r="33" spans="1:8" ht="3" customHeight="1" thickBot="1" x14ac:dyDescent="0.25">
      <c r="A33" s="932"/>
      <c r="B33" s="933"/>
      <c r="C33" s="933"/>
      <c r="D33" s="933"/>
      <c r="E33" s="933"/>
      <c r="F33" s="933"/>
      <c r="G33" s="933"/>
      <c r="H33" s="934"/>
    </row>
    <row r="34" spans="1:8" ht="20.25" hidden="1" customHeight="1" thickBot="1" x14ac:dyDescent="0.25">
      <c r="A34" s="807"/>
      <c r="B34" s="938"/>
      <c r="C34" s="905"/>
      <c r="D34" s="905"/>
      <c r="E34" s="905"/>
      <c r="F34" s="905"/>
      <c r="G34" s="905"/>
      <c r="H34" s="906"/>
    </row>
    <row r="35" spans="1:8" ht="47.25" hidden="1" customHeight="1" thickBot="1" x14ac:dyDescent="0.25">
      <c r="A35" s="807"/>
      <c r="B35" s="938"/>
      <c r="C35" s="905"/>
      <c r="D35" s="905"/>
      <c r="E35" s="905"/>
      <c r="F35" s="905"/>
      <c r="G35" s="905"/>
      <c r="H35" s="906"/>
    </row>
    <row r="36" spans="1:8" ht="35.25" hidden="1" customHeight="1" thickBot="1" x14ac:dyDescent="0.25">
      <c r="A36" s="804"/>
      <c r="B36" s="793"/>
      <c r="C36" s="793"/>
      <c r="D36" s="793"/>
      <c r="E36" s="793"/>
      <c r="F36" s="793"/>
      <c r="G36" s="793"/>
      <c r="H36" s="805"/>
    </row>
    <row r="37" spans="1:8" ht="26.25" hidden="1" customHeight="1" thickBot="1" x14ac:dyDescent="0.25">
      <c r="A37" s="804"/>
      <c r="B37" s="940"/>
      <c r="C37" s="940"/>
      <c r="D37" s="940"/>
      <c r="E37" s="940"/>
      <c r="F37" s="940"/>
      <c r="G37" s="940"/>
      <c r="H37" s="941"/>
    </row>
    <row r="38" spans="1:8" ht="34.5" hidden="1" customHeight="1" thickBot="1" x14ac:dyDescent="0.25">
      <c r="A38" s="804"/>
      <c r="B38" s="939"/>
      <c r="C38" s="940"/>
      <c r="D38" s="940"/>
      <c r="E38" s="940"/>
      <c r="F38" s="940"/>
      <c r="G38" s="940"/>
      <c r="H38" s="941"/>
    </row>
    <row r="39" spans="1:8" ht="45" hidden="1" customHeight="1" thickBot="1" x14ac:dyDescent="0.25">
      <c r="A39" s="804"/>
      <c r="B39" s="939"/>
      <c r="C39" s="940"/>
      <c r="D39" s="940"/>
      <c r="E39" s="940"/>
      <c r="F39" s="940"/>
      <c r="G39" s="940"/>
      <c r="H39" s="941"/>
    </row>
    <row r="40" spans="1:8" ht="30.75" hidden="1" customHeight="1" thickBot="1" x14ac:dyDescent="0.25">
      <c r="A40" s="804"/>
      <c r="B40" s="942"/>
      <c r="C40" s="943"/>
      <c r="D40" s="943"/>
      <c r="E40" s="943"/>
      <c r="F40" s="943"/>
      <c r="G40" s="943"/>
      <c r="H40" s="944"/>
    </row>
    <row r="41" spans="1:8" ht="13.5" thickBot="1" x14ac:dyDescent="0.25">
      <c r="A41" s="871" t="s">
        <v>300</v>
      </c>
      <c r="B41" s="872"/>
      <c r="C41" s="872"/>
      <c r="D41" s="872"/>
      <c r="E41" s="872"/>
      <c r="F41" s="872"/>
      <c r="G41" s="872"/>
      <c r="H41" s="873"/>
    </row>
    <row r="42" spans="1:8" ht="204" customHeight="1" thickBot="1" x14ac:dyDescent="0.25">
      <c r="A42" s="935" t="s">
        <v>850</v>
      </c>
      <c r="B42" s="936"/>
      <c r="C42" s="936"/>
      <c r="D42" s="936"/>
      <c r="E42" s="936"/>
      <c r="F42" s="936"/>
      <c r="G42" s="936"/>
      <c r="H42" s="937"/>
    </row>
    <row r="43" spans="1:8" ht="26.1" customHeight="1" thickTop="1" x14ac:dyDescent="0.2">
      <c r="A43" s="765"/>
      <c r="B43" s="765"/>
      <c r="C43" s="765"/>
      <c r="D43" s="765"/>
      <c r="E43" s="765"/>
      <c r="F43" s="765"/>
      <c r="G43" s="765"/>
      <c r="H43" s="765"/>
    </row>
    <row r="44" spans="1:8" ht="26.1" customHeight="1" x14ac:dyDescent="0.2">
      <c r="A44" s="765"/>
      <c r="B44" s="765"/>
      <c r="C44" s="765"/>
      <c r="D44" s="765"/>
      <c r="E44" s="765"/>
      <c r="F44" s="765"/>
      <c r="G44" s="765"/>
      <c r="H44" s="765"/>
    </row>
    <row r="45" spans="1:8" ht="26.1" customHeight="1" x14ac:dyDescent="0.2">
      <c r="A45" s="765"/>
      <c r="B45" s="765"/>
      <c r="C45" s="765"/>
      <c r="D45" s="765"/>
      <c r="E45" s="765"/>
      <c r="F45" s="765"/>
      <c r="G45" s="765"/>
      <c r="H45" s="765"/>
    </row>
    <row r="46" spans="1:8" ht="26.1" customHeight="1" x14ac:dyDescent="0.2">
      <c r="A46" s="765"/>
      <c r="B46" s="765"/>
      <c r="C46" s="765"/>
      <c r="D46" s="765"/>
      <c r="E46" s="765"/>
      <c r="F46" s="765"/>
      <c r="G46" s="765"/>
      <c r="H46" s="765"/>
    </row>
  </sheetData>
  <sheetProtection selectLockedCells="1" selectUnlockedCells="1"/>
  <mergeCells count="39">
    <mergeCell ref="A33:H33"/>
    <mergeCell ref="A42:H42"/>
    <mergeCell ref="B34:H34"/>
    <mergeCell ref="B35:H35"/>
    <mergeCell ref="A41:H41"/>
    <mergeCell ref="B38:H38"/>
    <mergeCell ref="B40:H40"/>
    <mergeCell ref="B39:H39"/>
    <mergeCell ref="B37:H37"/>
    <mergeCell ref="A1:H1"/>
    <mergeCell ref="C22:H22"/>
    <mergeCell ref="A16:H16"/>
    <mergeCell ref="A17:H17"/>
    <mergeCell ref="A6:H6"/>
    <mergeCell ref="C21:H21"/>
    <mergeCell ref="C19:H19"/>
    <mergeCell ref="C20:H20"/>
    <mergeCell ref="A30:H30"/>
    <mergeCell ref="A31:H31"/>
    <mergeCell ref="A32:H32"/>
    <mergeCell ref="C25:H25"/>
    <mergeCell ref="C27:H27"/>
    <mergeCell ref="C28:H28"/>
    <mergeCell ref="C29:H29"/>
    <mergeCell ref="A24:B24"/>
    <mergeCell ref="C24:H24"/>
    <mergeCell ref="A2:H2"/>
    <mergeCell ref="A3:H3"/>
    <mergeCell ref="A9:H9"/>
    <mergeCell ref="C18:H18"/>
    <mergeCell ref="A11:H11"/>
    <mergeCell ref="A12:H12"/>
    <mergeCell ref="A10:H10"/>
    <mergeCell ref="A4:H4"/>
    <mergeCell ref="A7:H7"/>
    <mergeCell ref="A15:H15"/>
    <mergeCell ref="A8:H8"/>
    <mergeCell ref="C23:H23"/>
    <mergeCell ref="A23:B23"/>
  </mergeCells>
  <phoneticPr fontId="3" type="noConversion"/>
  <hyperlinks>
    <hyperlink ref="C23" r:id="rId1"/>
  </hyperlinks>
  <pageMargins left="0.75" right="0.75" top="1" bottom="1" header="0" footer="0"/>
  <pageSetup paperSize="9" scale="88"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2"/>
  <sheetViews>
    <sheetView workbookViewId="0">
      <selection activeCell="E2" sqref="E2"/>
    </sheetView>
  </sheetViews>
  <sheetFormatPr baseColWidth="10" defaultRowHeight="12.75" x14ac:dyDescent="0.2"/>
  <cols>
    <col min="1" max="1" width="33.42578125" bestFit="1" customWidth="1"/>
    <col min="2" max="2" width="23" bestFit="1" customWidth="1"/>
    <col min="3" max="3" width="23.42578125" bestFit="1" customWidth="1"/>
    <col min="4" max="4" width="25.5703125" bestFit="1" customWidth="1"/>
    <col min="5" max="6" width="26.140625" bestFit="1" customWidth="1"/>
    <col min="7" max="7" width="22.5703125" bestFit="1" customWidth="1"/>
    <col min="8" max="8" width="19.42578125" bestFit="1" customWidth="1"/>
  </cols>
  <sheetData>
    <row r="1" spans="1:8" x14ac:dyDescent="0.2">
      <c r="A1" s="762" t="s">
        <v>785</v>
      </c>
    </row>
    <row r="2" spans="1:8" x14ac:dyDescent="0.2">
      <c r="A2" s="762" t="s">
        <v>779</v>
      </c>
      <c r="B2" s="762" t="s">
        <v>780</v>
      </c>
      <c r="C2" s="762" t="s">
        <v>781</v>
      </c>
      <c r="D2" s="762" t="s">
        <v>782</v>
      </c>
      <c r="E2" s="762" t="s">
        <v>636</v>
      </c>
      <c r="F2" s="762" t="s">
        <v>783</v>
      </c>
      <c r="G2" s="762" t="s">
        <v>784</v>
      </c>
      <c r="H2" s="762" t="s">
        <v>809</v>
      </c>
    </row>
    <row r="3" spans="1:8" ht="22.5" customHeight="1" x14ac:dyDescent="0.2">
      <c r="A3" s="762" t="s">
        <v>806</v>
      </c>
    </row>
    <row r="4" spans="1:8" x14ac:dyDescent="0.2">
      <c r="A4" s="762" t="s">
        <v>786</v>
      </c>
    </row>
    <row r="5" spans="1:8" x14ac:dyDescent="0.2">
      <c r="A5" s="762" t="s">
        <v>787</v>
      </c>
    </row>
    <row r="6" spans="1:8" x14ac:dyDescent="0.2">
      <c r="A6" s="762" t="s">
        <v>788</v>
      </c>
    </row>
    <row r="7" spans="1:8" x14ac:dyDescent="0.2">
      <c r="A7" s="762" t="s">
        <v>789</v>
      </c>
    </row>
    <row r="8" spans="1:8" ht="22.5" customHeight="1" x14ac:dyDescent="0.2">
      <c r="A8" s="762" t="s">
        <v>807</v>
      </c>
    </row>
    <row r="9" spans="1:8" x14ac:dyDescent="0.2">
      <c r="A9" s="762" t="s">
        <v>790</v>
      </c>
    </row>
    <row r="10" spans="1:8" x14ac:dyDescent="0.2">
      <c r="A10" s="762" t="s">
        <v>791</v>
      </c>
    </row>
    <row r="11" spans="1:8" x14ac:dyDescent="0.2">
      <c r="A11" s="762" t="s">
        <v>792</v>
      </c>
    </row>
    <row r="12" spans="1:8" x14ac:dyDescent="0.2">
      <c r="A12" s="762" t="s">
        <v>793</v>
      </c>
    </row>
    <row r="13" spans="1:8" x14ac:dyDescent="0.2">
      <c r="A13" s="762" t="s">
        <v>794</v>
      </c>
    </row>
    <row r="14" spans="1:8" x14ac:dyDescent="0.2">
      <c r="A14" s="762" t="s">
        <v>795</v>
      </c>
    </row>
    <row r="15" spans="1:8" x14ac:dyDescent="0.2">
      <c r="A15" s="762" t="s">
        <v>796</v>
      </c>
    </row>
    <row r="16" spans="1:8" x14ac:dyDescent="0.2">
      <c r="A16" s="762" t="s">
        <v>797</v>
      </c>
    </row>
    <row r="17" spans="1:8" ht="22.5" customHeight="1" x14ac:dyDescent="0.2">
      <c r="A17" s="762" t="s">
        <v>808</v>
      </c>
    </row>
    <row r="18" spans="1:8" x14ac:dyDescent="0.2">
      <c r="A18" s="762" t="s">
        <v>798</v>
      </c>
      <c r="B18" s="762" t="s">
        <v>803</v>
      </c>
      <c r="C18" s="762" t="s">
        <v>801</v>
      </c>
      <c r="D18" s="762" t="s">
        <v>799</v>
      </c>
      <c r="E18" s="762" t="s">
        <v>800</v>
      </c>
      <c r="F18" s="762" t="s">
        <v>802</v>
      </c>
      <c r="G18" s="762" t="s">
        <v>804</v>
      </c>
      <c r="H18" s="762" t="s">
        <v>805</v>
      </c>
    </row>
    <row r="19" spans="1:8" x14ac:dyDescent="0.2">
      <c r="A19" s="762"/>
    </row>
    <row r="20" spans="1:8" x14ac:dyDescent="0.2">
      <c r="A20" s="762"/>
    </row>
    <row r="21" spans="1:8" x14ac:dyDescent="0.2">
      <c r="A21" s="762"/>
    </row>
    <row r="22" spans="1:8" x14ac:dyDescent="0.2">
      <c r="A22" s="762"/>
    </row>
    <row r="23" spans="1:8" x14ac:dyDescent="0.2">
      <c r="A23" s="762"/>
    </row>
    <row r="24" spans="1:8" x14ac:dyDescent="0.2">
      <c r="A24" s="762"/>
    </row>
    <row r="25" spans="1:8" x14ac:dyDescent="0.2">
      <c r="A25" s="762"/>
    </row>
    <row r="26" spans="1:8" x14ac:dyDescent="0.2">
      <c r="A26" s="762"/>
    </row>
    <row r="27" spans="1:8" x14ac:dyDescent="0.2">
      <c r="A27" s="762"/>
    </row>
    <row r="28" spans="1:8" x14ac:dyDescent="0.2">
      <c r="A28" s="762"/>
    </row>
    <row r="29" spans="1:8" x14ac:dyDescent="0.2">
      <c r="A29" s="762"/>
    </row>
    <row r="30" spans="1:8" x14ac:dyDescent="0.2">
      <c r="A30" s="762"/>
    </row>
    <row r="31" spans="1:8" x14ac:dyDescent="0.2">
      <c r="A31" s="762"/>
    </row>
    <row r="32" spans="1:8" x14ac:dyDescent="0.2">
      <c r="A32" s="762"/>
    </row>
    <row r="33" spans="1:8" x14ac:dyDescent="0.2">
      <c r="A33" s="762" t="s">
        <v>779</v>
      </c>
      <c r="B33" s="762" t="s">
        <v>780</v>
      </c>
      <c r="C33" s="762" t="s">
        <v>781</v>
      </c>
      <c r="D33" s="762" t="s">
        <v>782</v>
      </c>
      <c r="E33" s="762" t="s">
        <v>636</v>
      </c>
      <c r="F33" s="762" t="s">
        <v>783</v>
      </c>
      <c r="G33" s="762" t="s">
        <v>784</v>
      </c>
      <c r="H33" s="762" t="s">
        <v>809</v>
      </c>
    </row>
    <row r="42" spans="1:8" x14ac:dyDescent="0.2">
      <c r="B42" s="76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indexed="45"/>
  </sheetPr>
  <dimension ref="A1:T97"/>
  <sheetViews>
    <sheetView showGridLines="0" topLeftCell="A35" zoomScale="75" zoomScaleNormal="75" zoomScaleSheetLayoutView="100" workbookViewId="0">
      <selection activeCell="B18" sqref="B18"/>
    </sheetView>
  </sheetViews>
  <sheetFormatPr baseColWidth="10" defaultColWidth="11.42578125" defaultRowHeight="12.75" outlineLevelRow="1" x14ac:dyDescent="0.2"/>
  <cols>
    <col min="1" max="2" width="22.85546875" style="354" customWidth="1"/>
    <col min="3" max="3" width="18.5703125" style="428" customWidth="1"/>
    <col min="4" max="4" width="5.7109375" style="354" customWidth="1"/>
    <col min="5" max="6" width="22.85546875" style="354" customWidth="1"/>
    <col min="7" max="7" width="18.7109375" style="354" customWidth="1"/>
    <col min="8" max="8" width="5.7109375" style="354" customWidth="1"/>
    <col min="9" max="10" width="22.85546875" style="354" customWidth="1"/>
    <col min="11" max="11" width="18.7109375" style="354" customWidth="1"/>
    <col min="12" max="12" width="10.85546875" style="354" bestFit="1" customWidth="1"/>
    <col min="13" max="14" width="22.85546875" style="354" customWidth="1"/>
    <col min="15" max="15" width="18.7109375" style="354" customWidth="1"/>
    <col min="16" max="16" width="10.85546875" style="354" bestFit="1" customWidth="1"/>
    <col min="17" max="20" width="22.85546875" style="354" customWidth="1"/>
    <col min="21" max="16384" width="11.42578125" style="354"/>
  </cols>
  <sheetData>
    <row r="1" spans="1:20" ht="13.5" thickBot="1" x14ac:dyDescent="0.25">
      <c r="A1" s="1384" t="s">
        <v>367</v>
      </c>
      <c r="B1" s="1385"/>
      <c r="C1" s="362"/>
      <c r="Q1" s="355"/>
      <c r="R1" s="355"/>
      <c r="S1" s="355"/>
      <c r="T1" s="355"/>
    </row>
    <row r="2" spans="1:20" x14ac:dyDescent="0.2">
      <c r="A2" s="356" t="s">
        <v>635</v>
      </c>
      <c r="B2" s="357">
        <f>'Solicitud para cumplimentar'!B4:J4</f>
        <v>0</v>
      </c>
      <c r="C2" s="362"/>
      <c r="E2" s="1386" t="s">
        <v>368</v>
      </c>
      <c r="F2" s="1387"/>
      <c r="G2" s="475"/>
      <c r="H2" s="1378" t="s">
        <v>509</v>
      </c>
      <c r="I2" s="1378"/>
      <c r="J2" s="1378"/>
      <c r="K2" s="1379"/>
      <c r="L2" s="1378" t="s">
        <v>514</v>
      </c>
      <c r="M2" s="1378"/>
      <c r="N2" s="1378"/>
      <c r="O2" s="1379"/>
      <c r="P2" s="1378" t="s">
        <v>513</v>
      </c>
      <c r="Q2" s="1378"/>
      <c r="R2" s="1378"/>
      <c r="S2" s="1379"/>
    </row>
    <row r="3" spans="1:20" ht="25.5" x14ac:dyDescent="0.2">
      <c r="A3" s="358" t="s">
        <v>636</v>
      </c>
      <c r="B3" s="359">
        <f>'Solicitud para cumplimentar'!B6:M6</f>
        <v>0</v>
      </c>
      <c r="C3" s="362"/>
      <c r="E3" s="360" t="s">
        <v>370</v>
      </c>
      <c r="F3" s="361" t="s">
        <v>371</v>
      </c>
      <c r="G3" s="475"/>
      <c r="H3" s="438" t="s">
        <v>263</v>
      </c>
      <c r="I3" s="438" t="s">
        <v>372</v>
      </c>
      <c r="J3" s="438" t="s">
        <v>373</v>
      </c>
      <c r="K3" s="474" t="s">
        <v>374</v>
      </c>
      <c r="L3" s="438" t="s">
        <v>372</v>
      </c>
      <c r="M3" s="438" t="s">
        <v>508</v>
      </c>
      <c r="N3" s="438" t="s">
        <v>510</v>
      </c>
      <c r="O3" s="474" t="s">
        <v>762</v>
      </c>
      <c r="P3" s="438" t="s">
        <v>372</v>
      </c>
      <c r="Q3" s="438" t="s">
        <v>512</v>
      </c>
      <c r="R3" s="438" t="s">
        <v>511</v>
      </c>
      <c r="S3" s="474" t="s">
        <v>761</v>
      </c>
    </row>
    <row r="4" spans="1:20" ht="12.75" customHeight="1" x14ac:dyDescent="0.2">
      <c r="A4" s="358" t="s">
        <v>637</v>
      </c>
      <c r="B4" s="359">
        <f>'Solicitud para cumplimentar'!B8:M8</f>
        <v>0</v>
      </c>
      <c r="C4" s="362"/>
      <c r="E4" s="1392" t="s">
        <v>567</v>
      </c>
      <c r="F4" s="1393"/>
      <c r="G4" s="476"/>
      <c r="H4" s="472">
        <f>IF('Programación,alta,seguimiento'!A19&lt;=0," ",'Programación,alta,seguimiento'!A19)</f>
        <v>1</v>
      </c>
      <c r="I4" s="437">
        <f>IF('Programación,alta,seguimiento'!B19&lt;=0," ",'Programación,alta,seguimiento'!B19)</f>
        <v>2016</v>
      </c>
      <c r="J4" s="734" t="str">
        <f>IF('Programación,alta,seguimiento'!C19&lt;=0," ",'Programación,alta,seguimiento'!C19)</f>
        <v xml:space="preserve"> </v>
      </c>
      <c r="K4" s="735" t="str">
        <f>IF('Programación,alta,seguimiento'!D19&lt;=0," ",'Programación,alta,seguimiento'!D19)</f>
        <v xml:space="preserve"> </v>
      </c>
      <c r="L4" s="472">
        <f>I4</f>
        <v>2016</v>
      </c>
      <c r="M4" s="479">
        <f>B26</f>
        <v>10000</v>
      </c>
      <c r="N4" s="482">
        <f>B65</f>
        <v>10</v>
      </c>
      <c r="O4" s="680">
        <f>B78</f>
        <v>9990</v>
      </c>
      <c r="P4" s="472">
        <f>I4</f>
        <v>2016</v>
      </c>
      <c r="Q4" s="482">
        <f>C63</f>
        <v>100</v>
      </c>
      <c r="R4" s="482">
        <f>N4</f>
        <v>10</v>
      </c>
      <c r="S4" s="680">
        <f>Q4-R4</f>
        <v>90</v>
      </c>
    </row>
    <row r="5" spans="1:20" ht="12.75" customHeight="1" x14ac:dyDescent="0.2">
      <c r="A5" s="1391" t="s">
        <v>638</v>
      </c>
      <c r="B5" s="1388">
        <f>'Solicitud para cumplimentar'!B7:M7</f>
        <v>0</v>
      </c>
      <c r="C5" s="455"/>
      <c r="E5" s="1394"/>
      <c r="F5" s="1395"/>
      <c r="G5" s="476"/>
      <c r="H5" s="473">
        <f>IF('Programación,alta,seguimiento'!A20&lt;=0," ",'Programación,alta,seguimiento'!A20)</f>
        <v>2</v>
      </c>
      <c r="I5" s="436">
        <f>IF('Programación,alta,seguimiento'!B20&lt;=0," ",'Programación,alta,seguimiento'!B20)</f>
        <v>2017</v>
      </c>
      <c r="J5" s="734" t="str">
        <f>IF('Programación,alta,seguimiento'!C20&lt;=0," ",'Programación,alta,seguimiento'!C20)</f>
        <v xml:space="preserve"> </v>
      </c>
      <c r="K5" s="735" t="str">
        <f>IF('Programación,alta,seguimiento'!D20&lt;=0," ",'Programación,alta,seguimiento'!D20)</f>
        <v xml:space="preserve"> </v>
      </c>
      <c r="L5" s="473">
        <f>I5</f>
        <v>2017</v>
      </c>
      <c r="M5" s="480">
        <f>F26</f>
        <v>22000</v>
      </c>
      <c r="N5" s="483">
        <f>F65</f>
        <v>700</v>
      </c>
      <c r="O5" s="681">
        <f>F78</f>
        <v>21300</v>
      </c>
      <c r="P5" s="473">
        <f>I5</f>
        <v>2017</v>
      </c>
      <c r="Q5" s="483">
        <f>G63</f>
        <v>200</v>
      </c>
      <c r="R5" s="483">
        <f>N5</f>
        <v>700</v>
      </c>
      <c r="S5" s="681">
        <f>Q5-R5</f>
        <v>-500</v>
      </c>
    </row>
    <row r="6" spans="1:20" ht="15.75" customHeight="1" x14ac:dyDescent="0.2">
      <c r="A6" s="1391"/>
      <c r="B6" s="1388"/>
      <c r="C6" s="455"/>
      <c r="E6" s="1394"/>
      <c r="F6" s="1395"/>
      <c r="G6" s="476"/>
      <c r="H6" s="473">
        <f>IF('Programación,alta,seguimiento'!A21&lt;=0," ",'Programación,alta,seguimiento'!A21)</f>
        <v>3</v>
      </c>
      <c r="I6" s="436">
        <f>IF('Programación,alta,seguimiento'!B21&lt;=0," ",'Programación,alta,seguimiento'!B21)</f>
        <v>2018</v>
      </c>
      <c r="J6" s="734" t="str">
        <f>IF('Programación,alta,seguimiento'!C21&lt;=0," ",'Programación,alta,seguimiento'!C21)</f>
        <v xml:space="preserve"> </v>
      </c>
      <c r="K6" s="736" t="str">
        <f>IF('Programación,alta,seguimiento'!D21&lt;=0," ",'Programación,alta,seguimiento'!D21)</f>
        <v xml:space="preserve"> </v>
      </c>
      <c r="L6" s="473">
        <f>I6</f>
        <v>2018</v>
      </c>
      <c r="M6" s="480">
        <f>J26</f>
        <v>24000</v>
      </c>
      <c r="N6" s="483">
        <f>J65</f>
        <v>10</v>
      </c>
      <c r="O6" s="682">
        <f>J78</f>
        <v>23990</v>
      </c>
      <c r="P6" s="473">
        <f>I6</f>
        <v>2018</v>
      </c>
      <c r="Q6" s="483">
        <f>K63</f>
        <v>300</v>
      </c>
      <c r="R6" s="483">
        <f>N6</f>
        <v>10</v>
      </c>
      <c r="S6" s="682">
        <f>Q6-R6</f>
        <v>290</v>
      </c>
    </row>
    <row r="7" spans="1:20" ht="12.75" customHeight="1" x14ac:dyDescent="0.2">
      <c r="A7" s="1391"/>
      <c r="B7" s="1388"/>
      <c r="C7" s="455"/>
      <c r="E7" s="1396"/>
      <c r="F7" s="1395"/>
      <c r="G7" s="476"/>
      <c r="H7" s="477">
        <f>IF('Programación,alta,seguimiento'!A22&lt;=0," ",'Programación,alta,seguimiento'!A22)</f>
        <v>4</v>
      </c>
      <c r="I7" s="478">
        <f>IF('Programación,alta,seguimiento'!B22&lt;=0," ",'Programación,alta,seguimiento'!B22)</f>
        <v>2019</v>
      </c>
      <c r="J7" s="737" t="str">
        <f>IF('Programación,alta,seguimiento'!C22&lt;=0," ",'Programación,alta,seguimiento'!C22)</f>
        <v xml:space="preserve"> </v>
      </c>
      <c r="K7" s="738" t="str">
        <f>IF('Programación,alta,seguimiento'!D22&lt;=0," ",'Programación,alta,seguimiento'!D22)</f>
        <v xml:space="preserve"> </v>
      </c>
      <c r="L7" s="477">
        <f>I7</f>
        <v>2019</v>
      </c>
      <c r="M7" s="481">
        <f>N26</f>
        <v>22000</v>
      </c>
      <c r="N7" s="484">
        <f>N65</f>
        <v>200</v>
      </c>
      <c r="O7" s="683">
        <f>N78</f>
        <v>21800</v>
      </c>
      <c r="P7" s="477">
        <f>I7</f>
        <v>2019</v>
      </c>
      <c r="Q7" s="484">
        <f>O63</f>
        <v>123</v>
      </c>
      <c r="R7" s="484">
        <f>N7</f>
        <v>200</v>
      </c>
      <c r="S7" s="683">
        <f>Q7-R7</f>
        <v>-77</v>
      </c>
    </row>
    <row r="8" spans="1:20" ht="13.5" thickBot="1" x14ac:dyDescent="0.25">
      <c r="A8" s="684" t="s">
        <v>671</v>
      </c>
      <c r="B8" s="663">
        <f>'Solicitud para cumplimentar'!B9:M9</f>
        <v>0</v>
      </c>
      <c r="C8" s="362"/>
      <c r="E8" s="1397"/>
      <c r="F8" s="1398"/>
      <c r="G8" s="364"/>
      <c r="H8" s="362" t="str">
        <f>IF('Programación,alta,seguimiento'!A23&lt;=0," ",'Programación,alta,seguimiento'!A23)</f>
        <v xml:space="preserve"> </v>
      </c>
      <c r="I8" s="362" t="str">
        <f>IF('Programación,alta,seguimiento'!B23&lt;=0," ",'Programación,alta,seguimiento'!B23)</f>
        <v xml:space="preserve"> </v>
      </c>
      <c r="J8" s="363" t="str">
        <f>IF('Programación,alta,seguimiento'!C23&lt;=0," ",'Programación,alta,seguimiento'!C23)</f>
        <v xml:space="preserve"> </v>
      </c>
      <c r="K8" s="363" t="str">
        <f>IF('Programación,alta,seguimiento'!D23&lt;=0," ",'Programación,alta,seguimiento'!D23)</f>
        <v xml:space="preserve"> </v>
      </c>
      <c r="N8" s="685" t="str">
        <f>IF(O8&gt;0,"UCM REINTEGRA:"," ")</f>
        <v>UCM REINTEGRA:</v>
      </c>
      <c r="O8" s="686">
        <f>SUM(O4:O7)</f>
        <v>77080</v>
      </c>
      <c r="R8" s="685" t="str">
        <f>IF(S8&gt;0,"BENEFICIOS","PÉRDIDAS")</f>
        <v>PÉRDIDAS</v>
      </c>
      <c r="S8" s="686">
        <f>SUM(S4:S7)</f>
        <v>-197</v>
      </c>
    </row>
    <row r="9" spans="1:20" x14ac:dyDescent="0.2">
      <c r="A9" s="358" t="s">
        <v>375</v>
      </c>
      <c r="B9" s="359"/>
      <c r="C9" s="362"/>
      <c r="E9" s="365"/>
      <c r="F9" s="364"/>
      <c r="G9" s="364"/>
      <c r="H9" s="362" t="str">
        <f>IF('Programación,alta,seguimiento'!A24&lt;=0," ",'Programación,alta,seguimiento'!A24)</f>
        <v xml:space="preserve"> </v>
      </c>
      <c r="I9" s="362" t="str">
        <f>IF('Programación,alta,seguimiento'!B24&lt;=0," ",'Programación,alta,seguimiento'!B24)</f>
        <v xml:space="preserve"> </v>
      </c>
      <c r="J9" s="362" t="str">
        <f>IF('Programación,alta,seguimiento'!C24&lt;=0," ",'Programación,alta,seguimiento'!C24)</f>
        <v xml:space="preserve"> </v>
      </c>
      <c r="K9" s="362" t="str">
        <f>IF('Programación,alta,seguimiento'!D24&lt;=0," ",'Programación,alta,seguimiento'!D24)</f>
        <v xml:space="preserve"> </v>
      </c>
    </row>
    <row r="10" spans="1:20" x14ac:dyDescent="0.2">
      <c r="A10" s="358" t="s">
        <v>376</v>
      </c>
      <c r="B10" s="366">
        <f>'Solicitud para cumplimentar'!C11</f>
        <v>0</v>
      </c>
      <c r="C10" s="456"/>
      <c r="E10" s="1399" t="s">
        <v>564</v>
      </c>
      <c r="F10" s="1400" t="s">
        <v>408</v>
      </c>
    </row>
    <row r="11" spans="1:20" ht="13.5" thickBot="1" x14ac:dyDescent="0.25">
      <c r="A11" s="367" t="s">
        <v>377</v>
      </c>
      <c r="B11" s="368">
        <f>'Solicitud para cumplimentar'!F11</f>
        <v>0</v>
      </c>
      <c r="C11" s="456"/>
      <c r="E11" s="1399"/>
      <c r="F11" s="1401"/>
    </row>
    <row r="12" spans="1:20" x14ac:dyDescent="0.2">
      <c r="A12" s="369" t="s">
        <v>445</v>
      </c>
      <c r="B12" s="370" t="str">
        <f>'Programación,alta,seguimiento'!B12</f>
        <v>numero</v>
      </c>
      <c r="C12" s="456"/>
    </row>
    <row r="13" spans="1:20" ht="28.5" x14ac:dyDescent="0.2">
      <c r="A13" s="369"/>
      <c r="B13" s="370"/>
      <c r="C13" s="456"/>
      <c r="E13" s="664" t="s">
        <v>758</v>
      </c>
      <c r="F13" s="1389">
        <v>0</v>
      </c>
    </row>
    <row r="14" spans="1:20" ht="12.75" customHeight="1" x14ac:dyDescent="0.2">
      <c r="A14" s="369"/>
      <c r="B14" s="370"/>
      <c r="C14" s="456"/>
      <c r="E14" s="677"/>
      <c r="F14" s="1390"/>
    </row>
    <row r="15" spans="1:20" x14ac:dyDescent="0.2">
      <c r="A15" s="369"/>
      <c r="B15" s="370"/>
      <c r="C15" s="456"/>
    </row>
    <row r="16" spans="1:20" ht="13.5" thickBot="1" x14ac:dyDescent="0.25">
      <c r="A16" s="371" t="str">
        <f>IF(B16="INICIAL","CONCESIÓN","MODIF. RESUPUESTO Nº")</f>
        <v>CONCESIÓN</v>
      </c>
      <c r="B16" s="372" t="str">
        <f>IF((LOOKUP(10000000000,'Programación,alta,seguimiento'!B106:E106))=0,"INICIAL",(LOOKUP(10000000000,'Programación,alta,seguimiento'!B106:E106)))</f>
        <v>INICIAL</v>
      </c>
      <c r="C16" s="457"/>
      <c r="E16" s="371" t="str">
        <f>IF(F16="INICIAL","CONCESIÓN","MODIF. RESUPUESTO Nº")</f>
        <v>CONCESIÓN</v>
      </c>
      <c r="F16" s="372" t="str">
        <f>IF((LOOKUP(10000000000,'Programación,alta,seguimiento'!B187:E187))=0,"INICIAL",(LOOKUP(10000000000,'Programación,alta,seguimiento'!B187:E187)))</f>
        <v>INICIAL</v>
      </c>
      <c r="I16" s="371" t="str">
        <f>IF(J16="INICIAL","CONCESIÓN","MODIF. RESUPUESTO Nº")</f>
        <v>CONCESIÓN</v>
      </c>
      <c r="J16" s="372" t="str">
        <f>IF((LOOKUP(10000000000,'Programación,alta,seguimiento'!B268:E268))=0,"INICIAL",(LOOKUP(10000000000,'Programación,alta,seguimiento'!B268:E268)))</f>
        <v>INICIAL</v>
      </c>
      <c r="M16" s="371" t="str">
        <f>IF(N16="INICIAL","CONCESIÓN","MODIF. RESUPUESTO Nº")</f>
        <v>CONCESIÓN</v>
      </c>
      <c r="N16" s="372" t="str">
        <f>IF((LOOKUP(10000000000,'Programación,alta,seguimiento'!B349:E349))=0,"INICIAL",(LOOKUP(10000000000,'Programación,alta,seguimiento'!B349:E349)))</f>
        <v>INICIAL</v>
      </c>
    </row>
    <row r="17" spans="1:18" ht="13.5" thickTop="1" x14ac:dyDescent="0.2">
      <c r="A17" s="373" t="s">
        <v>401</v>
      </c>
      <c r="B17" s="374">
        <f>I4</f>
        <v>2016</v>
      </c>
      <c r="C17" s="452"/>
      <c r="E17" s="375" t="s">
        <v>402</v>
      </c>
      <c r="F17" s="376">
        <f>B17+1</f>
        <v>2017</v>
      </c>
      <c r="G17" s="377"/>
      <c r="I17" s="375" t="s">
        <v>402</v>
      </c>
      <c r="J17" s="376">
        <f>F17+1</f>
        <v>2018</v>
      </c>
      <c r="K17" s="377"/>
      <c r="M17" s="375" t="s">
        <v>402</v>
      </c>
      <c r="N17" s="376">
        <f>J17+1</f>
        <v>2019</v>
      </c>
      <c r="O17" s="377"/>
      <c r="P17" s="377"/>
      <c r="Q17" s="1377" t="s">
        <v>378</v>
      </c>
      <c r="R17" s="1377"/>
    </row>
    <row r="18" spans="1:18" outlineLevel="1" x14ac:dyDescent="0.2">
      <c r="A18" s="378" t="str">
        <f>'Programación,alta,seguimiento'!A28</f>
        <v>personal</v>
      </c>
      <c r="B18" s="379">
        <v>10000</v>
      </c>
      <c r="C18" s="379"/>
      <c r="E18" s="378" t="str">
        <f>$A$18</f>
        <v>personal</v>
      </c>
      <c r="F18" s="379">
        <v>22000</v>
      </c>
      <c r="G18" s="380"/>
      <c r="I18" s="378" t="str">
        <f>$A$18</f>
        <v>personal</v>
      </c>
      <c r="J18" s="379">
        <v>24000</v>
      </c>
      <c r="K18" s="380"/>
      <c r="M18" s="378" t="str">
        <f>$A$18</f>
        <v>personal</v>
      </c>
      <c r="N18" s="379">
        <v>22000</v>
      </c>
      <c r="O18" s="380"/>
      <c r="P18" s="380"/>
      <c r="Q18" s="378" t="str">
        <f>$A$18</f>
        <v>personal</v>
      </c>
      <c r="R18" s="380">
        <f t="shared" ref="R18:R26" si="0">SUM(B18,F18,J18,N18)</f>
        <v>78000</v>
      </c>
    </row>
    <row r="19" spans="1:18" outlineLevel="1" x14ac:dyDescent="0.2">
      <c r="A19" s="378" t="str">
        <f>'Programación,alta,seguimiento'!A29</f>
        <v>inventariable</v>
      </c>
      <c r="B19" s="379">
        <f>LOOKUP(1000000000000,'Programación,alta,seguimiento'!B118:E118)</f>
        <v>0</v>
      </c>
      <c r="C19" s="379"/>
      <c r="E19" s="378" t="str">
        <f>$A$19</f>
        <v>inventariable</v>
      </c>
      <c r="F19" s="379">
        <f>LOOKUP(1000000000000,'Programación,alta,seguimiento'!B199:E199)</f>
        <v>0</v>
      </c>
      <c r="G19" s="380"/>
      <c r="I19" s="378" t="str">
        <f>$A$19</f>
        <v>inventariable</v>
      </c>
      <c r="J19" s="379">
        <f>LOOKUP(1000000000000,'Programación,alta,seguimiento'!B280:E280)</f>
        <v>0</v>
      </c>
      <c r="K19" s="380"/>
      <c r="M19" s="378" t="str">
        <f>$A$19</f>
        <v>inventariable</v>
      </c>
      <c r="N19" s="379">
        <f>LOOKUP(1000000000000,'Programación,alta,seguimiento'!B361:E361)</f>
        <v>0</v>
      </c>
      <c r="O19" s="380"/>
      <c r="P19" s="380"/>
      <c r="Q19" s="378" t="str">
        <f>$A$19</f>
        <v>inventariable</v>
      </c>
      <c r="R19" s="380">
        <f t="shared" si="0"/>
        <v>0</v>
      </c>
    </row>
    <row r="20" spans="1:18" outlineLevel="1" x14ac:dyDescent="0.2">
      <c r="A20" s="378" t="str">
        <f>'Programación,alta,seguimiento'!A30</f>
        <v>fungible</v>
      </c>
      <c r="B20" s="379">
        <f>LOOKUP(1000000000000,'Programación,alta,seguimiento'!B129:E129)</f>
        <v>0</v>
      </c>
      <c r="C20" s="379"/>
      <c r="E20" s="378" t="str">
        <f>$A$20</f>
        <v>fungible</v>
      </c>
      <c r="F20" s="379">
        <f>LOOKUP(1000000000000,'Programación,alta,seguimiento'!B210:E210)</f>
        <v>0</v>
      </c>
      <c r="G20" s="380"/>
      <c r="I20" s="378" t="str">
        <f>$A$20</f>
        <v>fungible</v>
      </c>
      <c r="J20" s="379">
        <f>LOOKUP(1000000000000,'Programación,alta,seguimiento'!B291:E291)</f>
        <v>0</v>
      </c>
      <c r="K20" s="380"/>
      <c r="M20" s="378" t="str">
        <f>$A$20</f>
        <v>fungible</v>
      </c>
      <c r="N20" s="379">
        <f>LOOKUP(1000000000000,'Programación,alta,seguimiento'!B372:E372)</f>
        <v>0</v>
      </c>
      <c r="O20" s="380"/>
      <c r="P20" s="380"/>
      <c r="Q20" s="378" t="str">
        <f>$A$20</f>
        <v>fungible</v>
      </c>
      <c r="R20" s="380">
        <f t="shared" si="0"/>
        <v>0</v>
      </c>
    </row>
    <row r="21" spans="1:18" outlineLevel="1" x14ac:dyDescent="0.2">
      <c r="A21" s="378" t="str">
        <f>'Programación,alta,seguimiento'!A31</f>
        <v>viajes y dietas</v>
      </c>
      <c r="B21" s="379">
        <f>LOOKUP(1000000000000,'Programación,alta,seguimiento'!B140:E140)</f>
        <v>0</v>
      </c>
      <c r="C21" s="379"/>
      <c r="E21" s="378" t="str">
        <f>$A$21</f>
        <v>viajes y dietas</v>
      </c>
      <c r="F21" s="379">
        <f>LOOKUP(1000000000000,'Programación,alta,seguimiento'!B221:E221)</f>
        <v>0</v>
      </c>
      <c r="G21" s="380"/>
      <c r="I21" s="381" t="str">
        <f>$A$21</f>
        <v>viajes y dietas</v>
      </c>
      <c r="J21" s="379">
        <f>LOOKUP(1000000000000,'Programación,alta,seguimiento'!B302:E302)</f>
        <v>0</v>
      </c>
      <c r="K21" s="380"/>
      <c r="M21" s="381" t="str">
        <f>$A$21</f>
        <v>viajes y dietas</v>
      </c>
      <c r="N21" s="379">
        <f>LOOKUP(1000000000000,'Programación,alta,seguimiento'!B383:E383)</f>
        <v>0</v>
      </c>
      <c r="O21" s="380"/>
      <c r="P21" s="380"/>
      <c r="Q21" s="381" t="str">
        <f>$A$21</f>
        <v>viajes y dietas</v>
      </c>
      <c r="R21" s="380">
        <f t="shared" si="0"/>
        <v>0</v>
      </c>
    </row>
    <row r="22" spans="1:18" outlineLevel="1" x14ac:dyDescent="0.2">
      <c r="A22" s="378" t="str">
        <f>'Programación,alta,seguimiento'!A32</f>
        <v>otros gastos</v>
      </c>
      <c r="B22" s="379">
        <f>LOOKUP(1000000000000,'Programación,alta,seguimiento'!B151:E151)</f>
        <v>0</v>
      </c>
      <c r="C22" s="379"/>
      <c r="E22" s="378" t="str">
        <f>$A$22</f>
        <v>otros gastos</v>
      </c>
      <c r="F22" s="379">
        <f>LOOKUP(1000000000000,'Programación,alta,seguimiento'!B232:E232)</f>
        <v>0</v>
      </c>
      <c r="G22" s="380"/>
      <c r="I22" s="378" t="str">
        <f>$A$22</f>
        <v>otros gastos</v>
      </c>
      <c r="J22" s="379">
        <f>LOOKUP(1000000000000,'Programación,alta,seguimiento'!B313:E313)</f>
        <v>0</v>
      </c>
      <c r="K22" s="380"/>
      <c r="M22" s="378" t="str">
        <f>$A$22</f>
        <v>otros gastos</v>
      </c>
      <c r="N22" s="379">
        <f>LOOKUP(1000000000000,'Programación,alta,seguimiento'!B394:E394)</f>
        <v>0</v>
      </c>
      <c r="O22" s="380"/>
      <c r="P22" s="380"/>
      <c r="Q22" s="378" t="str">
        <f>$A$22</f>
        <v>otros gastos</v>
      </c>
      <c r="R22" s="380">
        <f t="shared" si="0"/>
        <v>0</v>
      </c>
    </row>
    <row r="23" spans="1:18" outlineLevel="1" x14ac:dyDescent="0.2">
      <c r="A23" s="378" t="str">
        <f>'Programación,alta,seguimiento'!A33</f>
        <v>PRUEBA</v>
      </c>
      <c r="B23" s="379">
        <f>LOOKUP(1000000000000,'Programación,alta,seguimiento'!B162:E162)</f>
        <v>0</v>
      </c>
      <c r="C23" s="379"/>
      <c r="E23" s="378" t="str">
        <f>$A$23</f>
        <v>PRUEBA</v>
      </c>
      <c r="F23" s="379">
        <f>LOOKUP(1000000000000,'Programación,alta,seguimiento'!B243:E243)</f>
        <v>0</v>
      </c>
      <c r="G23" s="380"/>
      <c r="I23" s="378" t="str">
        <f>$A$23</f>
        <v>PRUEBA</v>
      </c>
      <c r="J23" s="379">
        <f>LOOKUP(1000000000000,'Programación,alta,seguimiento'!B324:E324)</f>
        <v>0</v>
      </c>
      <c r="K23" s="380"/>
      <c r="M23" s="378" t="str">
        <f>$A$23</f>
        <v>PRUEBA</v>
      </c>
      <c r="N23" s="379">
        <f>LOOKUP(1000000000000,'Programación,alta,seguimiento'!B405:E405)</f>
        <v>0</v>
      </c>
      <c r="O23" s="380"/>
      <c r="P23" s="380"/>
      <c r="Q23" s="378" t="str">
        <f>$A$23</f>
        <v>PRUEBA</v>
      </c>
      <c r="R23" s="380">
        <f t="shared" si="0"/>
        <v>0</v>
      </c>
    </row>
    <row r="24" spans="1:18" outlineLevel="1" x14ac:dyDescent="0.2">
      <c r="A24" s="378" t="str">
        <f>'Programación,alta,seguimiento'!A34</f>
        <v>PATATINA PATATÚN</v>
      </c>
      <c r="B24" s="379">
        <f>LOOKUP(1000000000000,'Programación,alta,seguimiento'!B173:E173)</f>
        <v>0</v>
      </c>
      <c r="C24" s="379"/>
      <c r="E24" s="378" t="str">
        <f>$A$24</f>
        <v>PATATINA PATATÚN</v>
      </c>
      <c r="F24" s="379">
        <f>LOOKUP(1000000000000,'Programación,alta,seguimiento'!B254:E254)</f>
        <v>0</v>
      </c>
      <c r="G24" s="380"/>
      <c r="I24" s="378" t="str">
        <f>$A$24</f>
        <v>PATATINA PATATÚN</v>
      </c>
      <c r="J24" s="379">
        <f>LOOKUP(1000000000000,'Programación,alta,seguimiento'!B335:E335)</f>
        <v>0</v>
      </c>
      <c r="K24" s="380"/>
      <c r="M24" s="378" t="str">
        <f>$A$24</f>
        <v>PATATINA PATATÚN</v>
      </c>
      <c r="N24" s="379">
        <f>LOOKUP(1000000000000,'Programación,alta,seguimiento'!B416:E416)</f>
        <v>0</v>
      </c>
      <c r="O24" s="380"/>
      <c r="P24" s="380"/>
      <c r="Q24" s="378" t="str">
        <f>$A$24</f>
        <v>PATATINA PATATÚN</v>
      </c>
      <c r="R24" s="380">
        <f t="shared" si="0"/>
        <v>0</v>
      </c>
    </row>
    <row r="25" spans="1:18" outlineLevel="1" x14ac:dyDescent="0.2">
      <c r="A25" s="378" t="str">
        <f>'Programación,alta,seguimiento'!A35</f>
        <v>costes indirectos</v>
      </c>
      <c r="B25" s="379">
        <f>LOOKUP(1000000000000,'Programación,alta,seguimiento'!B184:E184)</f>
        <v>0</v>
      </c>
      <c r="C25" s="379"/>
      <c r="E25" s="378" t="str">
        <f>$A$25</f>
        <v>costes indirectos</v>
      </c>
      <c r="F25" s="379">
        <f>LOOKUP(1000000000000,'Programación,alta,seguimiento'!B265:E265)</f>
        <v>0</v>
      </c>
      <c r="G25" s="380"/>
      <c r="I25" s="378" t="str">
        <f>$A$25</f>
        <v>costes indirectos</v>
      </c>
      <c r="J25" s="379">
        <f>LOOKUP(1000000000000,'Programación,alta,seguimiento'!B346:E346)</f>
        <v>0</v>
      </c>
      <c r="K25" s="380"/>
      <c r="M25" s="378" t="str">
        <f>$A$25</f>
        <v>costes indirectos</v>
      </c>
      <c r="N25" s="379">
        <f>LOOKUP(1000000000000,'Programación,alta,seguimiento'!B427:E427)</f>
        <v>0</v>
      </c>
      <c r="O25" s="380"/>
      <c r="P25" s="380"/>
      <c r="Q25" s="378" t="str">
        <f>$A$25</f>
        <v>costes indirectos</v>
      </c>
      <c r="R25" s="380">
        <f t="shared" si="0"/>
        <v>0</v>
      </c>
    </row>
    <row r="26" spans="1:18" ht="13.5" thickBot="1" x14ac:dyDescent="0.25">
      <c r="A26" s="382" t="s">
        <v>258</v>
      </c>
      <c r="B26" s="383">
        <f>SUM(B18:B25)</f>
        <v>10000</v>
      </c>
      <c r="C26" s="380"/>
      <c r="E26" s="382" t="s">
        <v>258</v>
      </c>
      <c r="F26" s="383">
        <f>SUM(F18:F25)</f>
        <v>22000</v>
      </c>
      <c r="G26" s="380"/>
      <c r="I26" s="382" t="s">
        <v>258</v>
      </c>
      <c r="J26" s="383">
        <f>SUM(J18:J25)</f>
        <v>24000</v>
      </c>
      <c r="K26" s="380"/>
      <c r="M26" s="382" t="s">
        <v>258</v>
      </c>
      <c r="N26" s="383">
        <f>SUM(N18:N25)</f>
        <v>22000</v>
      </c>
      <c r="O26" s="380"/>
      <c r="P26" s="380"/>
      <c r="Q26" s="384" t="s">
        <v>258</v>
      </c>
      <c r="R26" s="385">
        <f t="shared" si="0"/>
        <v>78000</v>
      </c>
    </row>
    <row r="27" spans="1:18" ht="13.5" thickTop="1" x14ac:dyDescent="0.2">
      <c r="A27" s="386"/>
      <c r="B27" s="380"/>
      <c r="C27" s="380"/>
      <c r="E27" s="386"/>
      <c r="F27" s="380"/>
      <c r="G27" s="380"/>
      <c r="I27" s="386"/>
      <c r="J27" s="380"/>
      <c r="K27" s="380"/>
      <c r="M27" s="386"/>
      <c r="N27" s="380"/>
      <c r="O27" s="380"/>
      <c r="P27" s="380"/>
      <c r="Q27" s="387"/>
      <c r="R27" s="380"/>
    </row>
    <row r="28" spans="1:18" x14ac:dyDescent="0.2">
      <c r="A28" s="386"/>
      <c r="B28" s="380"/>
      <c r="C28" s="380"/>
      <c r="E28" s="386"/>
      <c r="F28" s="380"/>
      <c r="G28" s="380"/>
      <c r="I28" s="386"/>
      <c r="J28" s="380"/>
      <c r="K28" s="380"/>
      <c r="M28" s="386"/>
      <c r="N28" s="380"/>
      <c r="O28" s="380"/>
      <c r="P28" s="380"/>
      <c r="Q28" s="387"/>
      <c r="R28" s="380"/>
    </row>
    <row r="29" spans="1:18" ht="13.5" thickBot="1" x14ac:dyDescent="0.25"/>
    <row r="30" spans="1:18" ht="13.5" thickTop="1" x14ac:dyDescent="0.2">
      <c r="A30" s="1380" t="s">
        <v>384</v>
      </c>
      <c r="B30" s="1381"/>
      <c r="C30" s="377"/>
      <c r="E30" s="1380" t="s">
        <v>384</v>
      </c>
      <c r="F30" s="1381"/>
      <c r="G30" s="377"/>
      <c r="I30" s="1380" t="s">
        <v>384</v>
      </c>
      <c r="J30" s="1381"/>
      <c r="K30" s="377"/>
      <c r="M30" s="1380" t="s">
        <v>384</v>
      </c>
      <c r="N30" s="1381"/>
      <c r="O30" s="377"/>
      <c r="P30" s="377"/>
      <c r="Q30" s="1380" t="s">
        <v>385</v>
      </c>
      <c r="R30" s="1381"/>
    </row>
    <row r="31" spans="1:18" hidden="1" outlineLevel="1" x14ac:dyDescent="0.2">
      <c r="A31" s="388" t="s">
        <v>386</v>
      </c>
      <c r="B31" s="389">
        <f>B59</f>
        <v>0</v>
      </c>
      <c r="C31" s="453"/>
      <c r="E31" s="388" t="s">
        <v>386</v>
      </c>
      <c r="F31" s="390">
        <f>F59</f>
        <v>0</v>
      </c>
      <c r="G31" s="391"/>
      <c r="I31" s="388" t="s">
        <v>386</v>
      </c>
      <c r="J31" s="390">
        <f>J59</f>
        <v>0</v>
      </c>
      <c r="K31" s="391"/>
      <c r="M31" s="388" t="s">
        <v>386</v>
      </c>
      <c r="N31" s="392">
        <f>N59</f>
        <v>0</v>
      </c>
      <c r="O31" s="391"/>
      <c r="P31" s="377"/>
      <c r="Q31" s="388" t="s">
        <v>387</v>
      </c>
      <c r="R31" s="392">
        <f>SUM(N31,J31,F31,B31)</f>
        <v>0</v>
      </c>
    </row>
    <row r="32" spans="1:18" hidden="1" outlineLevel="1" x14ac:dyDescent="0.2">
      <c r="A32" s="393" t="s">
        <v>388</v>
      </c>
      <c r="B32" s="394">
        <v>0.1</v>
      </c>
      <c r="C32" s="458"/>
      <c r="E32" s="393" t="s">
        <v>388</v>
      </c>
      <c r="F32" s="395">
        <f>$B$32</f>
        <v>0.1</v>
      </c>
      <c r="G32" s="391"/>
      <c r="I32" s="393" t="s">
        <v>388</v>
      </c>
      <c r="J32" s="395">
        <f>$B$32</f>
        <v>0.1</v>
      </c>
      <c r="K32" s="391"/>
      <c r="M32" s="393" t="s">
        <v>388</v>
      </c>
      <c r="N32" s="395">
        <f>$B$32</f>
        <v>0.1</v>
      </c>
      <c r="O32" s="391"/>
      <c r="P32" s="377"/>
      <c r="Q32" s="393" t="s">
        <v>388</v>
      </c>
      <c r="R32" s="395">
        <f>$B$32</f>
        <v>0.1</v>
      </c>
    </row>
    <row r="33" spans="1:18" hidden="1" outlineLevel="1" x14ac:dyDescent="0.2">
      <c r="A33" s="396" t="s">
        <v>389</v>
      </c>
      <c r="B33" s="397">
        <f>B26-B35</f>
        <v>10000</v>
      </c>
      <c r="C33" s="380"/>
      <c r="E33" s="396" t="s">
        <v>389</v>
      </c>
      <c r="F33" s="397">
        <f>F26-F35</f>
        <v>22000</v>
      </c>
      <c r="G33" s="380"/>
      <c r="I33" s="396" t="s">
        <v>389</v>
      </c>
      <c r="J33" s="397">
        <f>J26-J35</f>
        <v>24000</v>
      </c>
      <c r="K33" s="380"/>
      <c r="M33" s="396" t="s">
        <v>389</v>
      </c>
      <c r="N33" s="397">
        <f>N26-N35</f>
        <v>22000</v>
      </c>
      <c r="O33" s="380"/>
      <c r="P33" s="380"/>
      <c r="Q33" s="396" t="s">
        <v>390</v>
      </c>
      <c r="R33" s="397">
        <f>SUM(B33,F33,J33,N33)</f>
        <v>78000</v>
      </c>
    </row>
    <row r="34" spans="1:18" hidden="1" outlineLevel="1" x14ac:dyDescent="0.2">
      <c r="A34" s="386"/>
      <c r="B34" s="398"/>
      <c r="C34" s="398"/>
      <c r="E34" s="386"/>
      <c r="F34" s="380"/>
      <c r="G34" s="380"/>
      <c r="I34" s="386"/>
      <c r="J34" s="380"/>
      <c r="K34" s="380"/>
      <c r="M34" s="386"/>
      <c r="N34" s="380"/>
      <c r="O34" s="380"/>
      <c r="P34" s="380"/>
      <c r="Q34" s="386"/>
      <c r="R34" s="380"/>
    </row>
    <row r="35" spans="1:18" ht="13.5" collapsed="1" thickBot="1" x14ac:dyDescent="0.25">
      <c r="A35" s="382" t="s">
        <v>391</v>
      </c>
      <c r="B35" s="383">
        <f>B32*B31</f>
        <v>0</v>
      </c>
      <c r="C35" s="380"/>
      <c r="E35" s="382" t="s">
        <v>391</v>
      </c>
      <c r="F35" s="383">
        <f>F32*F31</f>
        <v>0</v>
      </c>
      <c r="G35" s="380"/>
      <c r="I35" s="382" t="s">
        <v>391</v>
      </c>
      <c r="J35" s="383">
        <f>J32*J31</f>
        <v>0</v>
      </c>
      <c r="K35" s="380"/>
      <c r="M35" s="382" t="s">
        <v>391</v>
      </c>
      <c r="N35" s="383">
        <f>N32*N31</f>
        <v>0</v>
      </c>
      <c r="O35" s="380"/>
      <c r="P35" s="380"/>
      <c r="Q35" s="382" t="s">
        <v>392</v>
      </c>
      <c r="R35" s="383">
        <f>SUM(B35,F35,J35)</f>
        <v>0</v>
      </c>
    </row>
    <row r="36" spans="1:18" ht="13.5" thickTop="1" x14ac:dyDescent="0.2"/>
    <row r="38" spans="1:18" x14ac:dyDescent="0.2">
      <c r="A38" s="399"/>
      <c r="B38" s="399"/>
      <c r="C38" s="399"/>
    </row>
    <row r="39" spans="1:18" ht="12.75" customHeight="1" x14ac:dyDescent="0.2">
      <c r="A39" s="433" t="s">
        <v>562</v>
      </c>
      <c r="B39" s="400" t="e">
        <f ca="1">IF(B51&gt;0,"Adelanto solicitado",IF(B40&gt;B41,"Retrasado","Anualidad no iniciada"))</f>
        <v>#VALUE!</v>
      </c>
      <c r="C39" s="400"/>
      <c r="E39" s="433" t="s">
        <v>562</v>
      </c>
      <c r="F39" s="400" t="e">
        <f ca="1">IF(F51&gt;0,"Adelanto solicitado",IF(F40&gt;F41,"Retrasado","Anualidad no iniciada"))</f>
        <v>#VALUE!</v>
      </c>
      <c r="I39" s="433" t="s">
        <v>562</v>
      </c>
      <c r="J39" s="400" t="e">
        <f ca="1">IF(J51&gt;0,"Adelanto solicitado",IF(J40&gt;J41,"Retrasado","Anualidad no iniciada"))</f>
        <v>#VALUE!</v>
      </c>
      <c r="M39" s="433" t="s">
        <v>562</v>
      </c>
      <c r="N39" s="400" t="e">
        <f ca="1">IF(N51&gt;0,"Adelanto solicitado",IF(N40&gt;N41,"Retrasado","Anualidad no iniciada"))</f>
        <v>#VALUE!</v>
      </c>
    </row>
    <row r="40" spans="1:18" x14ac:dyDescent="0.2">
      <c r="A40" s="434" t="s">
        <v>572</v>
      </c>
      <c r="B40" s="401">
        <f ca="1">TODAY()</f>
        <v>42424</v>
      </c>
      <c r="C40" s="459"/>
      <c r="E40" s="434" t="s">
        <v>572</v>
      </c>
      <c r="F40" s="401">
        <f ca="1">TODAY()</f>
        <v>42424</v>
      </c>
      <c r="I40" s="434" t="s">
        <v>572</v>
      </c>
      <c r="J40" s="401">
        <f ca="1">TODAY()</f>
        <v>42424</v>
      </c>
      <c r="M40" s="434" t="s">
        <v>572</v>
      </c>
      <c r="N40" s="401">
        <f ca="1">TODAY()</f>
        <v>42424</v>
      </c>
    </row>
    <row r="41" spans="1:18" ht="13.5" thickBot="1" x14ac:dyDescent="0.25">
      <c r="A41" s="434" t="s">
        <v>563</v>
      </c>
      <c r="B41" s="435" t="e">
        <f>J4-90</f>
        <v>#VALUE!</v>
      </c>
      <c r="C41" s="460"/>
      <c r="E41" s="434" t="s">
        <v>563</v>
      </c>
      <c r="F41" s="435" t="e">
        <f>J4+365</f>
        <v>#VALUE!</v>
      </c>
      <c r="I41" s="434" t="s">
        <v>563</v>
      </c>
      <c r="J41" s="435" t="e">
        <f>J5+365</f>
        <v>#VALUE!</v>
      </c>
      <c r="M41" s="434" t="s">
        <v>563</v>
      </c>
      <c r="N41" s="435" t="e">
        <f>J6+365</f>
        <v>#VALUE!</v>
      </c>
    </row>
    <row r="42" spans="1:18" ht="13.5" thickTop="1" x14ac:dyDescent="0.2">
      <c r="A42" s="373" t="s">
        <v>403</v>
      </c>
      <c r="B42" s="374">
        <f>B17</f>
        <v>2016</v>
      </c>
      <c r="C42" s="452"/>
      <c r="E42" s="375" t="s">
        <v>403</v>
      </c>
      <c r="F42" s="376">
        <f>F17</f>
        <v>2017</v>
      </c>
      <c r="G42" s="377"/>
      <c r="I42" s="375" t="s">
        <v>403</v>
      </c>
      <c r="J42" s="376">
        <f>J17</f>
        <v>2018</v>
      </c>
      <c r="K42" s="377"/>
      <c r="M42" s="375" t="s">
        <v>403</v>
      </c>
      <c r="N42" s="376">
        <f>J42+1</f>
        <v>2019</v>
      </c>
      <c r="O42" s="377"/>
      <c r="P42" s="377"/>
      <c r="Q42" s="1377" t="s">
        <v>400</v>
      </c>
      <c r="R42" s="1377"/>
    </row>
    <row r="43" spans="1:18" outlineLevel="1" x14ac:dyDescent="0.2">
      <c r="A43" s="378" t="str">
        <f>$A$18</f>
        <v>personal</v>
      </c>
      <c r="B43" s="402">
        <v>0</v>
      </c>
      <c r="C43" s="379"/>
      <c r="E43" s="378" t="str">
        <f>$A$18</f>
        <v>personal</v>
      </c>
      <c r="F43" s="402">
        <v>0</v>
      </c>
      <c r="G43" s="380"/>
      <c r="I43" s="378" t="str">
        <f>$A$18</f>
        <v>personal</v>
      </c>
      <c r="J43" s="402">
        <v>0</v>
      </c>
      <c r="K43" s="380"/>
      <c r="M43" s="378" t="str">
        <f>$A$18</f>
        <v>personal</v>
      </c>
      <c r="N43" s="402">
        <v>0</v>
      </c>
      <c r="O43" s="380"/>
      <c r="P43" s="380"/>
      <c r="Q43" s="378" t="str">
        <f>$A$18</f>
        <v>personal</v>
      </c>
      <c r="R43" s="380">
        <f t="shared" ref="R43:R50" si="1">R18-B43-F43-J43-N43</f>
        <v>78000</v>
      </c>
    </row>
    <row r="44" spans="1:18" outlineLevel="1" x14ac:dyDescent="0.2">
      <c r="A44" s="378" t="str">
        <f>$A$19</f>
        <v>inventariable</v>
      </c>
      <c r="B44" s="402">
        <v>0</v>
      </c>
      <c r="C44" s="379"/>
      <c r="E44" s="378" t="str">
        <f>$A$19</f>
        <v>inventariable</v>
      </c>
      <c r="F44" s="402">
        <v>0</v>
      </c>
      <c r="G44" s="380"/>
      <c r="I44" s="378" t="str">
        <f>$A$19</f>
        <v>inventariable</v>
      </c>
      <c r="J44" s="402">
        <v>0</v>
      </c>
      <c r="K44" s="380"/>
      <c r="M44" s="378" t="str">
        <f>$A$19</f>
        <v>inventariable</v>
      </c>
      <c r="N44" s="402">
        <v>0</v>
      </c>
      <c r="O44" s="380"/>
      <c r="P44" s="380"/>
      <c r="Q44" s="378" t="str">
        <f>$A$19</f>
        <v>inventariable</v>
      </c>
      <c r="R44" s="380">
        <f t="shared" si="1"/>
        <v>0</v>
      </c>
    </row>
    <row r="45" spans="1:18" outlineLevel="1" x14ac:dyDescent="0.2">
      <c r="A45" s="378" t="str">
        <f>$A$20</f>
        <v>fungible</v>
      </c>
      <c r="B45" s="402">
        <v>0</v>
      </c>
      <c r="C45" s="379"/>
      <c r="E45" s="378" t="str">
        <f>$A$20</f>
        <v>fungible</v>
      </c>
      <c r="F45" s="402">
        <v>0</v>
      </c>
      <c r="G45" s="380"/>
      <c r="I45" s="378" t="str">
        <f>$A$20</f>
        <v>fungible</v>
      </c>
      <c r="J45" s="402">
        <v>0</v>
      </c>
      <c r="K45" s="380"/>
      <c r="M45" s="378" t="str">
        <f>$A$20</f>
        <v>fungible</v>
      </c>
      <c r="N45" s="402">
        <v>0</v>
      </c>
      <c r="O45" s="380"/>
      <c r="P45" s="380"/>
      <c r="Q45" s="378" t="str">
        <f>$A$20</f>
        <v>fungible</v>
      </c>
      <c r="R45" s="380">
        <f t="shared" si="1"/>
        <v>0</v>
      </c>
    </row>
    <row r="46" spans="1:18" outlineLevel="1" x14ac:dyDescent="0.2">
      <c r="A46" s="381" t="str">
        <f>$A$21</f>
        <v>viajes y dietas</v>
      </c>
      <c r="B46" s="402">
        <v>0</v>
      </c>
      <c r="C46" s="379"/>
      <c r="E46" s="381" t="str">
        <f>$A$21</f>
        <v>viajes y dietas</v>
      </c>
      <c r="F46" s="402">
        <v>0</v>
      </c>
      <c r="G46" s="380"/>
      <c r="I46" s="381" t="str">
        <f>$A$21</f>
        <v>viajes y dietas</v>
      </c>
      <c r="J46" s="402">
        <v>0</v>
      </c>
      <c r="K46" s="380"/>
      <c r="M46" s="381" t="str">
        <f>$A$21</f>
        <v>viajes y dietas</v>
      </c>
      <c r="N46" s="402">
        <v>0</v>
      </c>
      <c r="O46" s="380"/>
      <c r="P46" s="380"/>
      <c r="Q46" s="381" t="str">
        <f>$A$21</f>
        <v>viajes y dietas</v>
      </c>
      <c r="R46" s="380">
        <f t="shared" si="1"/>
        <v>0</v>
      </c>
    </row>
    <row r="47" spans="1:18" outlineLevel="1" x14ac:dyDescent="0.2">
      <c r="A47" s="378" t="str">
        <f>$A$22</f>
        <v>otros gastos</v>
      </c>
      <c r="B47" s="402">
        <v>0</v>
      </c>
      <c r="C47" s="379"/>
      <c r="E47" s="378" t="str">
        <f>$A$22</f>
        <v>otros gastos</v>
      </c>
      <c r="F47" s="402">
        <v>0</v>
      </c>
      <c r="G47" s="380"/>
      <c r="I47" s="378" t="str">
        <f>$A$22</f>
        <v>otros gastos</v>
      </c>
      <c r="J47" s="402">
        <v>0</v>
      </c>
      <c r="K47" s="380"/>
      <c r="M47" s="378" t="str">
        <f>$A$22</f>
        <v>otros gastos</v>
      </c>
      <c r="N47" s="402">
        <v>0</v>
      </c>
      <c r="O47" s="380"/>
      <c r="P47" s="380"/>
      <c r="Q47" s="378" t="str">
        <f>$A$22</f>
        <v>otros gastos</v>
      </c>
      <c r="R47" s="380">
        <f t="shared" si="1"/>
        <v>0</v>
      </c>
    </row>
    <row r="48" spans="1:18" outlineLevel="1" x14ac:dyDescent="0.2">
      <c r="A48" s="378" t="str">
        <f>$A$23</f>
        <v>PRUEBA</v>
      </c>
      <c r="B48" s="402">
        <v>0</v>
      </c>
      <c r="C48" s="379"/>
      <c r="E48" s="378" t="str">
        <f>$A$23</f>
        <v>PRUEBA</v>
      </c>
      <c r="F48" s="402">
        <v>0</v>
      </c>
      <c r="G48" s="380"/>
      <c r="I48" s="378" t="str">
        <f>$A$23</f>
        <v>PRUEBA</v>
      </c>
      <c r="J48" s="402">
        <v>0</v>
      </c>
      <c r="K48" s="380"/>
      <c r="M48" s="378" t="str">
        <f>$A$23</f>
        <v>PRUEBA</v>
      </c>
      <c r="N48" s="402">
        <v>0</v>
      </c>
      <c r="O48" s="380"/>
      <c r="P48" s="380"/>
      <c r="Q48" s="378" t="str">
        <f>$A$23</f>
        <v>PRUEBA</v>
      </c>
      <c r="R48" s="380">
        <f t="shared" si="1"/>
        <v>0</v>
      </c>
    </row>
    <row r="49" spans="1:20" outlineLevel="1" x14ac:dyDescent="0.2">
      <c r="A49" s="378" t="str">
        <f>$A$24</f>
        <v>PATATINA PATATÚN</v>
      </c>
      <c r="B49" s="402">
        <v>0</v>
      </c>
      <c r="C49" s="379"/>
      <c r="E49" s="378" t="str">
        <f>$A$24</f>
        <v>PATATINA PATATÚN</v>
      </c>
      <c r="F49" s="402">
        <v>0</v>
      </c>
      <c r="G49" s="380"/>
      <c r="I49" s="378" t="str">
        <f>$A$24</f>
        <v>PATATINA PATATÚN</v>
      </c>
      <c r="J49" s="402">
        <v>0</v>
      </c>
      <c r="K49" s="380"/>
      <c r="M49" s="378" t="str">
        <f>$A$24</f>
        <v>PATATINA PATATÚN</v>
      </c>
      <c r="N49" s="402">
        <v>0</v>
      </c>
      <c r="O49" s="380"/>
      <c r="P49" s="380"/>
      <c r="Q49" s="378" t="str">
        <f>$A$24</f>
        <v>PATATINA PATATÚN</v>
      </c>
      <c r="R49" s="380">
        <f t="shared" si="1"/>
        <v>0</v>
      </c>
    </row>
    <row r="50" spans="1:20" outlineLevel="1" x14ac:dyDescent="0.2">
      <c r="A50" s="378" t="str">
        <f>$A$25</f>
        <v>costes indirectos</v>
      </c>
      <c r="B50" s="402">
        <v>0</v>
      </c>
      <c r="C50" s="379"/>
      <c r="E50" s="378" t="str">
        <f>$A$25</f>
        <v>costes indirectos</v>
      </c>
      <c r="F50" s="402">
        <v>0</v>
      </c>
      <c r="G50" s="380"/>
      <c r="I50" s="378" t="str">
        <f>$A$25</f>
        <v>costes indirectos</v>
      </c>
      <c r="J50" s="402">
        <v>0</v>
      </c>
      <c r="K50" s="380"/>
      <c r="M50" s="378" t="str">
        <f>$A$25</f>
        <v>costes indirectos</v>
      </c>
      <c r="N50" s="402">
        <v>0</v>
      </c>
      <c r="O50" s="380"/>
      <c r="P50" s="380"/>
      <c r="Q50" s="378" t="str">
        <f>$A$25</f>
        <v>costes indirectos</v>
      </c>
      <c r="R50" s="380">
        <f t="shared" si="1"/>
        <v>0</v>
      </c>
    </row>
    <row r="51" spans="1:20" ht="13.5" thickBot="1" x14ac:dyDescent="0.25">
      <c r="A51" s="382" t="s">
        <v>258</v>
      </c>
      <c r="B51" s="383">
        <f>SUM(B43:B50)</f>
        <v>0</v>
      </c>
      <c r="C51" s="380"/>
      <c r="E51" s="382" t="s">
        <v>258</v>
      </c>
      <c r="F51" s="383">
        <f>SUM(F43:F50)</f>
        <v>0</v>
      </c>
      <c r="G51" s="380"/>
      <c r="I51" s="382" t="s">
        <v>258</v>
      </c>
      <c r="J51" s="383">
        <f>SUM(J43:J50)</f>
        <v>0</v>
      </c>
      <c r="K51" s="380"/>
      <c r="M51" s="382" t="s">
        <v>258</v>
      </c>
      <c r="N51" s="383">
        <f>SUM(N43:N50)</f>
        <v>0</v>
      </c>
      <c r="O51" s="380"/>
      <c r="P51" s="380"/>
      <c r="Q51" s="384" t="s">
        <v>258</v>
      </c>
      <c r="R51" s="385">
        <f>SUM(R43:R50)</f>
        <v>78000</v>
      </c>
    </row>
    <row r="52" spans="1:20" ht="26.25" thickTop="1" x14ac:dyDescent="0.2">
      <c r="A52" s="678" t="s">
        <v>759</v>
      </c>
      <c r="B52" s="679">
        <f>B51-(B51*$F$13)</f>
        <v>0</v>
      </c>
      <c r="D52" s="428"/>
      <c r="E52" s="678" t="s">
        <v>759</v>
      </c>
      <c r="F52" s="679">
        <f>F51-(F51*$F$13)</f>
        <v>0</v>
      </c>
      <c r="I52" s="678" t="s">
        <v>759</v>
      </c>
      <c r="J52" s="679">
        <f>J51-(J51*$F$13)</f>
        <v>0</v>
      </c>
      <c r="M52" s="678" t="s">
        <v>759</v>
      </c>
      <c r="N52" s="679">
        <f>N51-(N51*$F$13)</f>
        <v>0</v>
      </c>
    </row>
    <row r="53" spans="1:20" ht="12.75" customHeight="1" x14ac:dyDescent="0.2">
      <c r="A53" s="354" t="s">
        <v>760</v>
      </c>
      <c r="B53" s="379"/>
      <c r="E53" s="354" t="s">
        <v>760</v>
      </c>
      <c r="I53" s="354" t="s">
        <v>760</v>
      </c>
      <c r="M53" s="354" t="s">
        <v>760</v>
      </c>
    </row>
    <row r="54" spans="1:20" ht="13.5" customHeight="1" thickBot="1" x14ac:dyDescent="0.25"/>
    <row r="55" spans="1:20" ht="26.25" thickTop="1" x14ac:dyDescent="0.2">
      <c r="A55" s="403" t="s">
        <v>393</v>
      </c>
      <c r="B55" s="404" t="s">
        <v>394</v>
      </c>
      <c r="C55" s="466" t="s">
        <v>498</v>
      </c>
      <c r="E55" s="403" t="s">
        <v>393</v>
      </c>
      <c r="F55" s="404" t="s">
        <v>394</v>
      </c>
      <c r="G55" s="466" t="s">
        <v>498</v>
      </c>
      <c r="I55" s="403" t="s">
        <v>393</v>
      </c>
      <c r="J55" s="404" t="s">
        <v>394</v>
      </c>
      <c r="K55" s="466" t="s">
        <v>498</v>
      </c>
      <c r="M55" s="403" t="s">
        <v>393</v>
      </c>
      <c r="N55" s="404" t="s">
        <v>394</v>
      </c>
      <c r="O55" s="466" t="s">
        <v>498</v>
      </c>
      <c r="Q55" s="1375" t="s">
        <v>395</v>
      </c>
      <c r="R55" s="1376"/>
      <c r="S55" s="466" t="s">
        <v>506</v>
      </c>
    </row>
    <row r="56" spans="1:20" x14ac:dyDescent="0.2">
      <c r="A56" s="405">
        <f>I4</f>
        <v>2016</v>
      </c>
      <c r="B56" s="406" t="str">
        <f>IF(J4=0," ",J4)</f>
        <v xml:space="preserve"> </v>
      </c>
      <c r="C56" s="461" t="s">
        <v>500</v>
      </c>
      <c r="E56" s="405">
        <f>I5</f>
        <v>2017</v>
      </c>
      <c r="F56" s="406" t="str">
        <f>IF(J5=0," ",J5)</f>
        <v xml:space="preserve"> </v>
      </c>
      <c r="G56" s="461" t="s">
        <v>500</v>
      </c>
      <c r="I56" s="405">
        <f>I6</f>
        <v>2018</v>
      </c>
      <c r="J56" s="406" t="str">
        <f>IF(J6=0," ",J6)</f>
        <v xml:space="preserve"> </v>
      </c>
      <c r="K56" s="461" t="s">
        <v>500</v>
      </c>
      <c r="M56" s="405">
        <f>I7</f>
        <v>2019</v>
      </c>
      <c r="N56" s="406" t="str">
        <f>IF(J7=0," ",J7)</f>
        <v xml:space="preserve"> </v>
      </c>
      <c r="O56" s="461" t="s">
        <v>500</v>
      </c>
      <c r="Q56" s="415"/>
      <c r="R56" s="416"/>
      <c r="S56" s="461"/>
    </row>
    <row r="57" spans="1:20" hidden="1" outlineLevel="1" x14ac:dyDescent="0.2">
      <c r="A57" s="408" t="str">
        <f>$A$18</f>
        <v>personal</v>
      </c>
      <c r="B57" s="454">
        <v>10</v>
      </c>
      <c r="C57" s="468">
        <v>100</v>
      </c>
      <c r="E57" s="408" t="str">
        <f>$A$18</f>
        <v>personal</v>
      </c>
      <c r="F57" s="427">
        <v>700</v>
      </c>
      <c r="G57" s="468">
        <v>200</v>
      </c>
      <c r="I57" s="408" t="str">
        <f>$A$18</f>
        <v>personal</v>
      </c>
      <c r="J57" s="427">
        <v>10</v>
      </c>
      <c r="K57" s="468">
        <v>300</v>
      </c>
      <c r="M57" s="408" t="str">
        <f>$A$18</f>
        <v>personal</v>
      </c>
      <c r="N57" s="427">
        <v>200</v>
      </c>
      <c r="O57" s="468">
        <v>123</v>
      </c>
      <c r="Q57" s="408" t="str">
        <f>$A$18</f>
        <v>personal</v>
      </c>
      <c r="R57" s="429">
        <f t="shared" ref="R57:R65" si="2">SUM(N57,B57,F57,J57)</f>
        <v>920</v>
      </c>
      <c r="S57" s="468"/>
    </row>
    <row r="58" spans="1:20" hidden="1" outlineLevel="1" x14ac:dyDescent="0.2">
      <c r="A58" s="409" t="str">
        <f>$A$19</f>
        <v>inventariable</v>
      </c>
      <c r="B58" s="427">
        <v>0</v>
      </c>
      <c r="C58" s="465" t="s">
        <v>501</v>
      </c>
      <c r="E58" s="409" t="str">
        <f>$A$19</f>
        <v>inventariable</v>
      </c>
      <c r="F58" s="427">
        <v>0</v>
      </c>
      <c r="G58" s="465" t="s">
        <v>501</v>
      </c>
      <c r="I58" s="409" t="str">
        <f>$A$19</f>
        <v>inventariable</v>
      </c>
      <c r="J58" s="427">
        <v>0</v>
      </c>
      <c r="K58" s="465" t="s">
        <v>501</v>
      </c>
      <c r="M58" s="409" t="str">
        <f>$A$19</f>
        <v>inventariable</v>
      </c>
      <c r="N58" s="427">
        <v>0</v>
      </c>
      <c r="O58" s="465" t="s">
        <v>501</v>
      </c>
      <c r="Q58" s="409" t="str">
        <f>$A$19</f>
        <v>inventariable</v>
      </c>
      <c r="R58" s="430">
        <f t="shared" si="2"/>
        <v>0</v>
      </c>
      <c r="S58" s="465"/>
    </row>
    <row r="59" spans="1:20" hidden="1" outlineLevel="1" x14ac:dyDescent="0.2">
      <c r="A59" s="408" t="str">
        <f>$A$20</f>
        <v>fungible</v>
      </c>
      <c r="B59" s="454">
        <v>0</v>
      </c>
      <c r="C59" s="468">
        <v>0</v>
      </c>
      <c r="E59" s="408" t="str">
        <f>$A$20</f>
        <v>fungible</v>
      </c>
      <c r="F59" s="427">
        <v>0</v>
      </c>
      <c r="G59" s="468">
        <v>0</v>
      </c>
      <c r="I59" s="408" t="str">
        <f>$A$20</f>
        <v>fungible</v>
      </c>
      <c r="J59" s="427">
        <v>0</v>
      </c>
      <c r="K59" s="468">
        <v>0</v>
      </c>
      <c r="M59" s="408" t="str">
        <f>$A$20</f>
        <v>fungible</v>
      </c>
      <c r="N59" s="427">
        <v>0</v>
      </c>
      <c r="O59" s="468">
        <v>0</v>
      </c>
      <c r="Q59" s="408" t="str">
        <f>$A$20</f>
        <v>fungible</v>
      </c>
      <c r="R59" s="431">
        <f t="shared" si="2"/>
        <v>0</v>
      </c>
      <c r="S59" s="468"/>
    </row>
    <row r="60" spans="1:20" hidden="1" outlineLevel="1" x14ac:dyDescent="0.2">
      <c r="A60" s="410" t="str">
        <f>$A$21</f>
        <v>viajes y dietas</v>
      </c>
      <c r="B60" s="427">
        <v>0</v>
      </c>
      <c r="C60" s="465" t="s">
        <v>502</v>
      </c>
      <c r="E60" s="410" t="str">
        <f>$A$21</f>
        <v>viajes y dietas</v>
      </c>
      <c r="F60" s="427">
        <v>0</v>
      </c>
      <c r="G60" s="465" t="s">
        <v>502</v>
      </c>
      <c r="I60" s="410" t="str">
        <f>$A$21</f>
        <v>viajes y dietas</v>
      </c>
      <c r="J60" s="427">
        <v>0</v>
      </c>
      <c r="K60" s="465" t="s">
        <v>502</v>
      </c>
      <c r="M60" s="410" t="str">
        <f>$A$21</f>
        <v>viajes y dietas</v>
      </c>
      <c r="N60" s="427">
        <v>0</v>
      </c>
      <c r="O60" s="465" t="s">
        <v>502</v>
      </c>
      <c r="Q60" s="410" t="str">
        <f>$A$21</f>
        <v>viajes y dietas</v>
      </c>
      <c r="R60" s="430">
        <f t="shared" si="2"/>
        <v>0</v>
      </c>
      <c r="S60" s="465"/>
    </row>
    <row r="61" spans="1:20" hidden="1" outlineLevel="1" x14ac:dyDescent="0.2">
      <c r="A61" s="408" t="str">
        <f>$A$22</f>
        <v>otros gastos</v>
      </c>
      <c r="B61" s="454">
        <v>0</v>
      </c>
      <c r="C61" s="468">
        <v>0</v>
      </c>
      <c r="E61" s="408" t="str">
        <f>$A$22</f>
        <v>otros gastos</v>
      </c>
      <c r="F61" s="427">
        <v>0</v>
      </c>
      <c r="G61" s="468">
        <v>0</v>
      </c>
      <c r="I61" s="408" t="str">
        <f>$A$22</f>
        <v>otros gastos</v>
      </c>
      <c r="J61" s="427">
        <v>0</v>
      </c>
      <c r="K61" s="468">
        <v>0</v>
      </c>
      <c r="M61" s="408" t="str">
        <f>$A$22</f>
        <v>otros gastos</v>
      </c>
      <c r="N61" s="427">
        <v>0</v>
      </c>
      <c r="O61" s="468">
        <v>0</v>
      </c>
      <c r="Q61" s="408" t="str">
        <f>$A$22</f>
        <v>otros gastos</v>
      </c>
      <c r="R61" s="431">
        <f t="shared" si="2"/>
        <v>0</v>
      </c>
      <c r="S61" s="468"/>
    </row>
    <row r="62" spans="1:20" hidden="1" outlineLevel="1" x14ac:dyDescent="0.2">
      <c r="A62" s="410" t="str">
        <f>$A$23</f>
        <v>PRUEBA</v>
      </c>
      <c r="B62" s="427">
        <v>0</v>
      </c>
      <c r="C62" s="465" t="s">
        <v>503</v>
      </c>
      <c r="E62" s="410" t="str">
        <f>$A$23</f>
        <v>PRUEBA</v>
      </c>
      <c r="F62" s="427">
        <v>0</v>
      </c>
      <c r="G62" s="465" t="s">
        <v>503</v>
      </c>
      <c r="I62" s="410" t="str">
        <f>$A$23</f>
        <v>PRUEBA</v>
      </c>
      <c r="J62" s="427">
        <v>0</v>
      </c>
      <c r="K62" s="465" t="s">
        <v>503</v>
      </c>
      <c r="M62" s="410" t="str">
        <f>$A$23</f>
        <v>PRUEBA</v>
      </c>
      <c r="N62" s="427">
        <v>0</v>
      </c>
      <c r="O62" s="465" t="s">
        <v>503</v>
      </c>
      <c r="Q62" s="410" t="str">
        <f>$A$23</f>
        <v>PRUEBA</v>
      </c>
      <c r="R62" s="430">
        <f t="shared" si="2"/>
        <v>0</v>
      </c>
      <c r="S62" s="465"/>
    </row>
    <row r="63" spans="1:20" ht="15" hidden="1" outlineLevel="1" x14ac:dyDescent="0.2">
      <c r="A63" s="408" t="str">
        <f>$A$24</f>
        <v>PATATINA PATATÚN</v>
      </c>
      <c r="B63" s="427">
        <v>0</v>
      </c>
      <c r="C63" s="467">
        <f>C57+C59+C61</f>
        <v>100</v>
      </c>
      <c r="E63" s="408" t="str">
        <f>$A$24</f>
        <v>PATATINA PATATÚN</v>
      </c>
      <c r="F63" s="427">
        <v>0</v>
      </c>
      <c r="G63" s="467">
        <f>G57+G59+G61</f>
        <v>200</v>
      </c>
      <c r="I63" s="408" t="str">
        <f>$A$24</f>
        <v>PATATINA PATATÚN</v>
      </c>
      <c r="J63" s="427">
        <v>0</v>
      </c>
      <c r="K63" s="467">
        <f>K57+K59+K61</f>
        <v>300</v>
      </c>
      <c r="M63" s="408" t="str">
        <f>$A$24</f>
        <v>PATATINA PATATÚN</v>
      </c>
      <c r="N63" s="427">
        <v>0</v>
      </c>
      <c r="O63" s="467">
        <f>O57+O59+O61</f>
        <v>123</v>
      </c>
      <c r="Q63" s="408" t="str">
        <f>$A$24</f>
        <v>PATATINA PATATÚN</v>
      </c>
      <c r="R63" s="431">
        <f t="shared" si="2"/>
        <v>0</v>
      </c>
      <c r="S63" s="467">
        <f>C63+G63+K63+O63</f>
        <v>723</v>
      </c>
    </row>
    <row r="64" spans="1:20" hidden="1" outlineLevel="1" x14ac:dyDescent="0.2">
      <c r="A64" s="409" t="str">
        <f>$A$25</f>
        <v>costes indirectos</v>
      </c>
      <c r="B64" s="427">
        <v>0</v>
      </c>
      <c r="C64" s="465" t="s">
        <v>499</v>
      </c>
      <c r="E64" s="409" t="str">
        <f>$A$25</f>
        <v>costes indirectos</v>
      </c>
      <c r="F64" s="427">
        <v>0</v>
      </c>
      <c r="G64" s="465" t="s">
        <v>499</v>
      </c>
      <c r="I64" s="409" t="str">
        <f>$A$25</f>
        <v>costes indirectos</v>
      </c>
      <c r="J64" s="427">
        <v>0</v>
      </c>
      <c r="K64" s="465" t="s">
        <v>499</v>
      </c>
      <c r="M64" s="409" t="str">
        <f>$A$25</f>
        <v>costes indirectos</v>
      </c>
      <c r="N64" s="427">
        <v>0</v>
      </c>
      <c r="O64" s="465" t="s">
        <v>499</v>
      </c>
      <c r="Q64" s="409" t="str">
        <f>$A$25</f>
        <v>costes indirectos</v>
      </c>
      <c r="R64" s="430">
        <f t="shared" si="2"/>
        <v>0</v>
      </c>
      <c r="S64" s="465" t="s">
        <v>507</v>
      </c>
      <c r="T64" s="355"/>
    </row>
    <row r="65" spans="1:19" ht="13.5" collapsed="1" thickBot="1" x14ac:dyDescent="0.25">
      <c r="A65" s="411" t="s">
        <v>641</v>
      </c>
      <c r="B65" s="412">
        <f>SUM(B57:B64)</f>
        <v>10</v>
      </c>
      <c r="C65" s="412">
        <f>C63-B65</f>
        <v>90</v>
      </c>
      <c r="E65" s="411" t="s">
        <v>641</v>
      </c>
      <c r="F65" s="412">
        <f>SUM(F57:F64)</f>
        <v>700</v>
      </c>
      <c r="G65" s="412">
        <f>G63-F65</f>
        <v>-500</v>
      </c>
      <c r="I65" s="411" t="s">
        <v>641</v>
      </c>
      <c r="J65" s="412">
        <f>SUM(J57:J64)</f>
        <v>10</v>
      </c>
      <c r="K65" s="412">
        <f>K63-J65</f>
        <v>290</v>
      </c>
      <c r="M65" s="411" t="s">
        <v>641</v>
      </c>
      <c r="N65" s="412">
        <f>SUM(N57:N64)</f>
        <v>200</v>
      </c>
      <c r="O65" s="412">
        <f>O63-N65</f>
        <v>-77</v>
      </c>
      <c r="Q65" s="411" t="s">
        <v>641</v>
      </c>
      <c r="R65" s="432">
        <f t="shared" si="2"/>
        <v>920</v>
      </c>
      <c r="S65" s="412">
        <f>C65+G65+K65+O65</f>
        <v>-197</v>
      </c>
    </row>
    <row r="66" spans="1:19" ht="23.25" thickTop="1" x14ac:dyDescent="0.2">
      <c r="A66" s="355"/>
      <c r="B66" s="355"/>
      <c r="C66" s="470" t="s">
        <v>505</v>
      </c>
      <c r="E66" s="355"/>
      <c r="F66" s="355"/>
      <c r="G66" s="470" t="s">
        <v>505</v>
      </c>
      <c r="I66" s="355"/>
      <c r="J66" s="355"/>
      <c r="K66" s="470" t="s">
        <v>505</v>
      </c>
      <c r="M66" s="355"/>
      <c r="N66" s="355"/>
      <c r="O66" s="470" t="s">
        <v>505</v>
      </c>
      <c r="Q66" s="355"/>
      <c r="R66" s="355"/>
      <c r="S66" s="471" t="s">
        <v>505</v>
      </c>
    </row>
    <row r="67" spans="1:19" ht="13.5" thickBot="1" x14ac:dyDescent="0.25">
      <c r="A67" s="355"/>
      <c r="B67" s="355"/>
      <c r="C67" s="462"/>
      <c r="E67" s="355"/>
      <c r="F67" s="355"/>
      <c r="G67" s="355"/>
      <c r="I67" s="355"/>
      <c r="J67" s="355"/>
      <c r="K67" s="355"/>
      <c r="M67" s="355"/>
      <c r="N67" s="355"/>
      <c r="O67" s="355"/>
      <c r="Q67" s="355"/>
      <c r="R67" s="355"/>
    </row>
    <row r="68" spans="1:19" ht="26.25" customHeight="1" thickTop="1" x14ac:dyDescent="0.2">
      <c r="A68" s="1375" t="s">
        <v>396</v>
      </c>
      <c r="B68" s="1376"/>
      <c r="C68" s="420"/>
      <c r="E68" s="1375" t="s">
        <v>396</v>
      </c>
      <c r="F68" s="1376"/>
      <c r="G68" s="413" t="str">
        <f>IF($F$10="SÍ","Remanente acumulado","Sin remanente")</f>
        <v>Sin remanente</v>
      </c>
      <c r="I68" s="1375" t="s">
        <v>396</v>
      </c>
      <c r="J68" s="1376"/>
      <c r="K68" s="413" t="str">
        <f>IF($F$10="SÍ","Remanente acumulado","Sin remanente")</f>
        <v>Sin remanente</v>
      </c>
      <c r="M68" s="1375" t="s">
        <v>396</v>
      </c>
      <c r="N68" s="1376"/>
      <c r="O68" s="413" t="str">
        <f>IF($F$10="SÍ","Remanente acumulado","Sin remanente")</f>
        <v>Sin remanente</v>
      </c>
      <c r="Q68" s="1375" t="s">
        <v>397</v>
      </c>
      <c r="R68" s="1376"/>
    </row>
    <row r="69" spans="1:19" x14ac:dyDescent="0.2">
      <c r="A69" s="405">
        <f>A56</f>
        <v>2016</v>
      </c>
      <c r="B69" s="414" t="str">
        <f>B56</f>
        <v xml:space="preserve"> </v>
      </c>
      <c r="C69" s="461"/>
      <c r="E69" s="405">
        <f>E56</f>
        <v>2017</v>
      </c>
      <c r="F69" s="414" t="str">
        <f>F56</f>
        <v xml:space="preserve"> </v>
      </c>
      <c r="G69" s="415"/>
      <c r="I69" s="405">
        <f>I56</f>
        <v>2018</v>
      </c>
      <c r="J69" s="414" t="str">
        <f>J56</f>
        <v xml:space="preserve"> </v>
      </c>
      <c r="K69" s="415"/>
      <c r="M69" s="405">
        <f>M56</f>
        <v>2019</v>
      </c>
      <c r="N69" s="414" t="str">
        <f>N56</f>
        <v xml:space="preserve"> </v>
      </c>
      <c r="O69" s="415"/>
      <c r="Q69" s="415"/>
      <c r="R69" s="416"/>
    </row>
    <row r="70" spans="1:19" hidden="1" outlineLevel="1" x14ac:dyDescent="0.2">
      <c r="A70" s="408" t="str">
        <f>$A$18</f>
        <v>personal</v>
      </c>
      <c r="B70" s="429">
        <f t="shared" ref="B70:B77" si="3">IF((B18-B57)&lt;0,0,B18-B57)</f>
        <v>9990</v>
      </c>
      <c r="C70" s="463"/>
      <c r="E70" s="408" t="str">
        <f>$A$18</f>
        <v>personal</v>
      </c>
      <c r="F70" s="429">
        <f t="shared" ref="F70:F78" si="4">IF(((F18-F57)+G70)&lt;0,0,(F18-F57)+G70)</f>
        <v>21300</v>
      </c>
      <c r="G70" s="417">
        <f>IF($F$10="SÍ",B70,0)</f>
        <v>0</v>
      </c>
      <c r="I70" s="408" t="str">
        <f>$A$18</f>
        <v>personal</v>
      </c>
      <c r="J70" s="429">
        <f t="shared" ref="J70:J78" si="5">IF(((J18-J57)+K70)&lt;0,0,(J18-J57)+K70)</f>
        <v>23990</v>
      </c>
      <c r="K70" s="417">
        <f>IF($F$10="SÍ",F70,0)</f>
        <v>0</v>
      </c>
      <c r="M70" s="408" t="str">
        <f>$A$18</f>
        <v>personal</v>
      </c>
      <c r="N70" s="429">
        <f t="shared" ref="N70:N78" si="6">IF(((N18-N57)+O70)&lt;0,0,(N18-N57)+O70)</f>
        <v>21800</v>
      </c>
      <c r="O70" s="417">
        <f>IF($F$10="SÍ",J70,0)</f>
        <v>0</v>
      </c>
      <c r="Q70" s="408" t="str">
        <f>$A$18</f>
        <v>personal</v>
      </c>
      <c r="R70" s="429">
        <f t="shared" ref="R70:R77" si="7">IF((R18-R57)&lt;0,0,R18-R57)</f>
        <v>77080</v>
      </c>
    </row>
    <row r="71" spans="1:19" hidden="1" outlineLevel="1" x14ac:dyDescent="0.2">
      <c r="A71" s="409" t="str">
        <f>$A$19</f>
        <v>inventariable</v>
      </c>
      <c r="B71" s="430">
        <f t="shared" si="3"/>
        <v>0</v>
      </c>
      <c r="C71" s="464"/>
      <c r="E71" s="409" t="str">
        <f>$A$19</f>
        <v>inventariable</v>
      </c>
      <c r="F71" s="430">
        <f t="shared" si="4"/>
        <v>0</v>
      </c>
      <c r="G71" s="418">
        <f t="shared" ref="G71:G78" si="8">IF($F$10="SÍ",B71,0)</f>
        <v>0</v>
      </c>
      <c r="I71" s="409" t="str">
        <f>$A$19</f>
        <v>inventariable</v>
      </c>
      <c r="J71" s="430">
        <f t="shared" si="5"/>
        <v>0</v>
      </c>
      <c r="K71" s="418">
        <f t="shared" ref="K71:K78" si="9">IF($F$10="SÍ",F71,0)</f>
        <v>0</v>
      </c>
      <c r="M71" s="409" t="str">
        <f>$A$19</f>
        <v>inventariable</v>
      </c>
      <c r="N71" s="430">
        <f t="shared" si="6"/>
        <v>0</v>
      </c>
      <c r="O71" s="418">
        <f t="shared" ref="O71:O78" si="10">IF($F$10="SÍ",J71,0)</f>
        <v>0</v>
      </c>
      <c r="Q71" s="409" t="str">
        <f>$A$19</f>
        <v>inventariable</v>
      </c>
      <c r="R71" s="430">
        <f t="shared" si="7"/>
        <v>0</v>
      </c>
    </row>
    <row r="72" spans="1:19" hidden="1" outlineLevel="1" x14ac:dyDescent="0.2">
      <c r="A72" s="408" t="str">
        <f>$A$20</f>
        <v>fungible</v>
      </c>
      <c r="B72" s="431">
        <f t="shared" si="3"/>
        <v>0</v>
      </c>
      <c r="C72" s="464"/>
      <c r="E72" s="408" t="str">
        <f>$A$20</f>
        <v>fungible</v>
      </c>
      <c r="F72" s="431">
        <f t="shared" si="4"/>
        <v>0</v>
      </c>
      <c r="G72" s="417">
        <f t="shared" si="8"/>
        <v>0</v>
      </c>
      <c r="I72" s="408" t="str">
        <f>$A$20</f>
        <v>fungible</v>
      </c>
      <c r="J72" s="431">
        <f t="shared" si="5"/>
        <v>0</v>
      </c>
      <c r="K72" s="417">
        <f t="shared" si="9"/>
        <v>0</v>
      </c>
      <c r="M72" s="408" t="str">
        <f>$A$20</f>
        <v>fungible</v>
      </c>
      <c r="N72" s="431">
        <f t="shared" si="6"/>
        <v>0</v>
      </c>
      <c r="O72" s="417">
        <f t="shared" si="10"/>
        <v>0</v>
      </c>
      <c r="Q72" s="408" t="str">
        <f>$A$20</f>
        <v>fungible</v>
      </c>
      <c r="R72" s="431">
        <f t="shared" si="7"/>
        <v>0</v>
      </c>
    </row>
    <row r="73" spans="1:19" hidden="1" outlineLevel="1" x14ac:dyDescent="0.2">
      <c r="A73" s="410" t="str">
        <f>$A$21</f>
        <v>viajes y dietas</v>
      </c>
      <c r="B73" s="430">
        <f t="shared" si="3"/>
        <v>0</v>
      </c>
      <c r="C73" s="464"/>
      <c r="E73" s="410" t="str">
        <f>$A$21</f>
        <v>viajes y dietas</v>
      </c>
      <c r="F73" s="430">
        <f t="shared" si="4"/>
        <v>0</v>
      </c>
      <c r="G73" s="418">
        <f t="shared" si="8"/>
        <v>0</v>
      </c>
      <c r="I73" s="410" t="str">
        <f>$A$21</f>
        <v>viajes y dietas</v>
      </c>
      <c r="J73" s="430">
        <f t="shared" si="5"/>
        <v>0</v>
      </c>
      <c r="K73" s="418">
        <f t="shared" si="9"/>
        <v>0</v>
      </c>
      <c r="M73" s="410" t="str">
        <f>$A$21</f>
        <v>viajes y dietas</v>
      </c>
      <c r="N73" s="430">
        <f t="shared" si="6"/>
        <v>0</v>
      </c>
      <c r="O73" s="418">
        <f t="shared" si="10"/>
        <v>0</v>
      </c>
      <c r="Q73" s="410" t="str">
        <f>$A$21</f>
        <v>viajes y dietas</v>
      </c>
      <c r="R73" s="430">
        <f t="shared" si="7"/>
        <v>0</v>
      </c>
    </row>
    <row r="74" spans="1:19" hidden="1" outlineLevel="1" x14ac:dyDescent="0.2">
      <c r="A74" s="408" t="str">
        <f>$A$22</f>
        <v>otros gastos</v>
      </c>
      <c r="B74" s="431">
        <f t="shared" si="3"/>
        <v>0</v>
      </c>
      <c r="C74" s="464"/>
      <c r="E74" s="408" t="str">
        <f>$A$22</f>
        <v>otros gastos</v>
      </c>
      <c r="F74" s="431">
        <f t="shared" si="4"/>
        <v>0</v>
      </c>
      <c r="G74" s="417">
        <f t="shared" si="8"/>
        <v>0</v>
      </c>
      <c r="I74" s="408" t="str">
        <f>$A$22</f>
        <v>otros gastos</v>
      </c>
      <c r="J74" s="431">
        <f t="shared" si="5"/>
        <v>0</v>
      </c>
      <c r="K74" s="417">
        <f t="shared" si="9"/>
        <v>0</v>
      </c>
      <c r="M74" s="408" t="str">
        <f>$A$22</f>
        <v>otros gastos</v>
      </c>
      <c r="N74" s="431">
        <f t="shared" si="6"/>
        <v>0</v>
      </c>
      <c r="O74" s="417">
        <f t="shared" si="10"/>
        <v>0</v>
      </c>
      <c r="Q74" s="408" t="str">
        <f>$A$22</f>
        <v>otros gastos</v>
      </c>
      <c r="R74" s="431">
        <f t="shared" si="7"/>
        <v>0</v>
      </c>
    </row>
    <row r="75" spans="1:19" hidden="1" outlineLevel="1" x14ac:dyDescent="0.2">
      <c r="A75" s="410" t="str">
        <f>$A$23</f>
        <v>PRUEBA</v>
      </c>
      <c r="B75" s="430">
        <f t="shared" si="3"/>
        <v>0</v>
      </c>
      <c r="C75" s="464"/>
      <c r="E75" s="410" t="str">
        <f>$A$23</f>
        <v>PRUEBA</v>
      </c>
      <c r="F75" s="430">
        <f t="shared" si="4"/>
        <v>0</v>
      </c>
      <c r="G75" s="418">
        <f t="shared" si="8"/>
        <v>0</v>
      </c>
      <c r="I75" s="410" t="str">
        <f>$A$23</f>
        <v>PRUEBA</v>
      </c>
      <c r="J75" s="430">
        <f t="shared" si="5"/>
        <v>0</v>
      </c>
      <c r="K75" s="418">
        <f t="shared" si="9"/>
        <v>0</v>
      </c>
      <c r="M75" s="410" t="str">
        <f>$A$23</f>
        <v>PRUEBA</v>
      </c>
      <c r="N75" s="430">
        <f t="shared" si="6"/>
        <v>0</v>
      </c>
      <c r="O75" s="418">
        <f t="shared" si="10"/>
        <v>0</v>
      </c>
      <c r="Q75" s="410" t="str">
        <f>$A$23</f>
        <v>PRUEBA</v>
      </c>
      <c r="R75" s="430">
        <f t="shared" si="7"/>
        <v>0</v>
      </c>
    </row>
    <row r="76" spans="1:19" hidden="1" outlineLevel="1" x14ac:dyDescent="0.2">
      <c r="A76" s="408" t="str">
        <f>$A$24</f>
        <v>PATATINA PATATÚN</v>
      </c>
      <c r="B76" s="431">
        <f t="shared" si="3"/>
        <v>0</v>
      </c>
      <c r="C76" s="464"/>
      <c r="E76" s="408" t="str">
        <f>$A$24</f>
        <v>PATATINA PATATÚN</v>
      </c>
      <c r="F76" s="431">
        <f t="shared" si="4"/>
        <v>0</v>
      </c>
      <c r="G76" s="417">
        <f t="shared" si="8"/>
        <v>0</v>
      </c>
      <c r="I76" s="408" t="str">
        <f>$A$24</f>
        <v>PATATINA PATATÚN</v>
      </c>
      <c r="J76" s="431">
        <f t="shared" si="5"/>
        <v>0</v>
      </c>
      <c r="K76" s="417">
        <f t="shared" si="9"/>
        <v>0</v>
      </c>
      <c r="M76" s="408" t="str">
        <f>$A$24</f>
        <v>PATATINA PATATÚN</v>
      </c>
      <c r="N76" s="431">
        <f t="shared" si="6"/>
        <v>0</v>
      </c>
      <c r="O76" s="417">
        <f t="shared" si="10"/>
        <v>0</v>
      </c>
      <c r="Q76" s="408" t="str">
        <f>$A$24</f>
        <v>PATATINA PATATÚN</v>
      </c>
      <c r="R76" s="431">
        <f t="shared" si="7"/>
        <v>0</v>
      </c>
    </row>
    <row r="77" spans="1:19" hidden="1" outlineLevel="1" x14ac:dyDescent="0.2">
      <c r="A77" s="409" t="str">
        <f>$A$25</f>
        <v>costes indirectos</v>
      </c>
      <c r="B77" s="430">
        <f t="shared" si="3"/>
        <v>0</v>
      </c>
      <c r="C77" s="464"/>
      <c r="E77" s="409" t="str">
        <f>$A$25</f>
        <v>costes indirectos</v>
      </c>
      <c r="F77" s="430">
        <f t="shared" si="4"/>
        <v>0</v>
      </c>
      <c r="G77" s="418">
        <f t="shared" si="8"/>
        <v>0</v>
      </c>
      <c r="I77" s="409" t="str">
        <f>$A$25</f>
        <v>costes indirectos</v>
      </c>
      <c r="J77" s="430">
        <f t="shared" si="5"/>
        <v>0</v>
      </c>
      <c r="K77" s="418">
        <f t="shared" si="9"/>
        <v>0</v>
      </c>
      <c r="M77" s="409" t="str">
        <f>$A$25</f>
        <v>costes indirectos</v>
      </c>
      <c r="N77" s="430">
        <f t="shared" si="6"/>
        <v>0</v>
      </c>
      <c r="O77" s="418">
        <f t="shared" si="10"/>
        <v>0</v>
      </c>
      <c r="Q77" s="409" t="str">
        <f>$A$25</f>
        <v>costes indirectos</v>
      </c>
      <c r="R77" s="430">
        <f t="shared" si="7"/>
        <v>0</v>
      </c>
    </row>
    <row r="78" spans="1:19" ht="23.25" collapsed="1" thickBot="1" x14ac:dyDescent="0.25">
      <c r="A78" s="411" t="s">
        <v>641</v>
      </c>
      <c r="B78" s="432">
        <f>SUM(B70:B77)</f>
        <v>9990</v>
      </c>
      <c r="C78" s="469" t="s">
        <v>504</v>
      </c>
      <c r="E78" s="411" t="s">
        <v>641</v>
      </c>
      <c r="F78" s="432">
        <f t="shared" si="4"/>
        <v>21300</v>
      </c>
      <c r="G78" s="451">
        <f t="shared" si="8"/>
        <v>0</v>
      </c>
      <c r="I78" s="411" t="s">
        <v>641</v>
      </c>
      <c r="J78" s="432">
        <f t="shared" si="5"/>
        <v>23990</v>
      </c>
      <c r="K78" s="451">
        <f t="shared" si="9"/>
        <v>0</v>
      </c>
      <c r="M78" s="411" t="s">
        <v>641</v>
      </c>
      <c r="N78" s="432">
        <f t="shared" si="6"/>
        <v>21800</v>
      </c>
      <c r="O78" s="419">
        <f t="shared" si="10"/>
        <v>0</v>
      </c>
      <c r="Q78" s="411" t="s">
        <v>641</v>
      </c>
      <c r="R78" s="432">
        <f>SUM(R70:R77)</f>
        <v>77080</v>
      </c>
    </row>
    <row r="79" spans="1:19" ht="13.5" thickTop="1" x14ac:dyDescent="0.2">
      <c r="A79" s="355"/>
      <c r="B79" s="355"/>
      <c r="C79" s="462"/>
      <c r="E79" s="355"/>
      <c r="F79" s="355"/>
      <c r="G79" s="355"/>
      <c r="I79" s="355"/>
      <c r="J79" s="355"/>
      <c r="K79" s="355"/>
      <c r="M79" s="355"/>
      <c r="N79" s="355"/>
      <c r="O79" s="355"/>
      <c r="Q79" s="355"/>
      <c r="R79" s="355"/>
    </row>
    <row r="80" spans="1:19" ht="13.5" thickBot="1" x14ac:dyDescent="0.25">
      <c r="A80" s="355"/>
      <c r="B80" s="355"/>
      <c r="C80" s="462"/>
      <c r="E80" s="355"/>
      <c r="F80" s="355"/>
      <c r="G80" s="355"/>
      <c r="I80" s="355"/>
      <c r="J80" s="355"/>
      <c r="K80" s="355"/>
      <c r="M80" s="355"/>
      <c r="N80" s="355"/>
      <c r="O80" s="355"/>
      <c r="Q80" s="355"/>
      <c r="R80" s="355"/>
    </row>
    <row r="81" spans="1:18" ht="26.25" customHeight="1" thickTop="1" x14ac:dyDescent="0.2">
      <c r="A81" s="1375" t="s">
        <v>398</v>
      </c>
      <c r="B81" s="1376"/>
      <c r="C81" s="420"/>
      <c r="E81" s="1375" t="s">
        <v>398</v>
      </c>
      <c r="F81" s="1376"/>
      <c r="G81" s="420"/>
      <c r="I81" s="1375" t="s">
        <v>398</v>
      </c>
      <c r="J81" s="1376"/>
      <c r="K81" s="420"/>
      <c r="M81" s="1375" t="s">
        <v>398</v>
      </c>
      <c r="N81" s="1376"/>
      <c r="O81" s="420"/>
      <c r="Q81" s="1375" t="s">
        <v>399</v>
      </c>
      <c r="R81" s="1376"/>
    </row>
    <row r="82" spans="1:18" hidden="1" outlineLevel="1" x14ac:dyDescent="0.2">
      <c r="A82" s="405">
        <f>A56</f>
        <v>2016</v>
      </c>
      <c r="B82" s="406" t="str">
        <f>B56</f>
        <v xml:space="preserve"> </v>
      </c>
      <c r="C82" s="461"/>
      <c r="E82" s="405">
        <f>E69</f>
        <v>2017</v>
      </c>
      <c r="F82" s="406" t="str">
        <f>F69</f>
        <v xml:space="preserve"> </v>
      </c>
      <c r="G82" s="407"/>
      <c r="I82" s="405">
        <f>I69</f>
        <v>2018</v>
      </c>
      <c r="J82" s="406" t="str">
        <f>J69</f>
        <v xml:space="preserve"> </v>
      </c>
      <c r="K82" s="407"/>
      <c r="M82" s="405">
        <f>M69</f>
        <v>2019</v>
      </c>
      <c r="N82" s="406" t="str">
        <f>N69</f>
        <v xml:space="preserve"> </v>
      </c>
      <c r="O82" s="407"/>
      <c r="Q82" s="415"/>
      <c r="R82" s="416"/>
    </row>
    <row r="83" spans="1:18" hidden="1" outlineLevel="1" x14ac:dyDescent="0.2">
      <c r="A83" s="408" t="str">
        <f>$A$18</f>
        <v>personal</v>
      </c>
      <c r="B83" s="421">
        <f t="shared" ref="B83:B91" si="11">IF(B18=0,"Sin presupuesto",B70/B18)</f>
        <v>0.999</v>
      </c>
      <c r="C83" s="422"/>
      <c r="E83" s="408" t="str">
        <f>$A$18</f>
        <v>personal</v>
      </c>
      <c r="F83" s="421">
        <f t="shared" ref="F83:F91" si="12">IF(F18=0,"Sin presupuesto",F70/F18)</f>
        <v>0.96818181818181814</v>
      </c>
      <c r="G83" s="422"/>
      <c r="I83" s="408" t="str">
        <f>$A$18</f>
        <v>personal</v>
      </c>
      <c r="J83" s="421">
        <f t="shared" ref="J83:J91" si="13">IF(J18=0,"Sin presupuesto",J70/J18)</f>
        <v>0.99958333333333338</v>
      </c>
      <c r="K83" s="422"/>
      <c r="M83" s="408" t="str">
        <f>$A$18</f>
        <v>personal</v>
      </c>
      <c r="N83" s="421">
        <f t="shared" ref="N83:N91" si="14">IF(N18=0,"Sin presupuesto",N70/N18)</f>
        <v>0.99090909090909096</v>
      </c>
      <c r="O83" s="422"/>
      <c r="Q83" s="408" t="str">
        <f>$A$18</f>
        <v>personal</v>
      </c>
      <c r="R83" s="421">
        <f t="shared" ref="R83:R91" si="15">IF(R18=0,"Sin presupuesto",R70/R18)</f>
        <v>0.98820512820512818</v>
      </c>
    </row>
    <row r="84" spans="1:18" hidden="1" outlineLevel="1" x14ac:dyDescent="0.2">
      <c r="A84" s="409" t="str">
        <f>$A$19</f>
        <v>inventariable</v>
      </c>
      <c r="B84" s="423" t="str">
        <f t="shared" si="11"/>
        <v>Sin presupuesto</v>
      </c>
      <c r="C84" s="424"/>
      <c r="E84" s="409" t="str">
        <f>$A$19</f>
        <v>inventariable</v>
      </c>
      <c r="F84" s="423" t="str">
        <f t="shared" si="12"/>
        <v>Sin presupuesto</v>
      </c>
      <c r="G84" s="424"/>
      <c r="I84" s="409" t="str">
        <f>$A$19</f>
        <v>inventariable</v>
      </c>
      <c r="J84" s="423" t="str">
        <f t="shared" si="13"/>
        <v>Sin presupuesto</v>
      </c>
      <c r="K84" s="424"/>
      <c r="M84" s="409" t="str">
        <f>$A$19</f>
        <v>inventariable</v>
      </c>
      <c r="N84" s="423" t="str">
        <f t="shared" si="14"/>
        <v>Sin presupuesto</v>
      </c>
      <c r="O84" s="424"/>
      <c r="Q84" s="409" t="str">
        <f>$A$19</f>
        <v>inventariable</v>
      </c>
      <c r="R84" s="423" t="str">
        <f t="shared" si="15"/>
        <v>Sin presupuesto</v>
      </c>
    </row>
    <row r="85" spans="1:18" hidden="1" outlineLevel="1" x14ac:dyDescent="0.2">
      <c r="A85" s="408" t="str">
        <f>$A$20</f>
        <v>fungible</v>
      </c>
      <c r="B85" s="425" t="str">
        <f t="shared" si="11"/>
        <v>Sin presupuesto</v>
      </c>
      <c r="C85" s="424"/>
      <c r="E85" s="408" t="str">
        <f>$A$20</f>
        <v>fungible</v>
      </c>
      <c r="F85" s="425" t="str">
        <f t="shared" si="12"/>
        <v>Sin presupuesto</v>
      </c>
      <c r="G85" s="424"/>
      <c r="I85" s="408" t="str">
        <f>$A$20</f>
        <v>fungible</v>
      </c>
      <c r="J85" s="425" t="str">
        <f t="shared" si="13"/>
        <v>Sin presupuesto</v>
      </c>
      <c r="K85" s="424"/>
      <c r="M85" s="408" t="str">
        <f>$A$20</f>
        <v>fungible</v>
      </c>
      <c r="N85" s="425" t="str">
        <f t="shared" si="14"/>
        <v>Sin presupuesto</v>
      </c>
      <c r="O85" s="424"/>
      <c r="Q85" s="408" t="str">
        <f>$A$20</f>
        <v>fungible</v>
      </c>
      <c r="R85" s="425" t="str">
        <f t="shared" si="15"/>
        <v>Sin presupuesto</v>
      </c>
    </row>
    <row r="86" spans="1:18" hidden="1" outlineLevel="1" x14ac:dyDescent="0.2">
      <c r="A86" s="410" t="str">
        <f>$A$21</f>
        <v>viajes y dietas</v>
      </c>
      <c r="B86" s="423" t="str">
        <f t="shared" si="11"/>
        <v>Sin presupuesto</v>
      </c>
      <c r="C86" s="424"/>
      <c r="E86" s="410" t="str">
        <f>$A$21</f>
        <v>viajes y dietas</v>
      </c>
      <c r="F86" s="423" t="str">
        <f t="shared" si="12"/>
        <v>Sin presupuesto</v>
      </c>
      <c r="G86" s="424"/>
      <c r="I86" s="410" t="str">
        <f>$A$21</f>
        <v>viajes y dietas</v>
      </c>
      <c r="J86" s="423" t="str">
        <f t="shared" si="13"/>
        <v>Sin presupuesto</v>
      </c>
      <c r="K86" s="424"/>
      <c r="M86" s="410" t="str">
        <f>$A$21</f>
        <v>viajes y dietas</v>
      </c>
      <c r="N86" s="423" t="str">
        <f t="shared" si="14"/>
        <v>Sin presupuesto</v>
      </c>
      <c r="O86" s="424"/>
      <c r="Q86" s="410" t="str">
        <f>$A$21</f>
        <v>viajes y dietas</v>
      </c>
      <c r="R86" s="423" t="str">
        <f t="shared" si="15"/>
        <v>Sin presupuesto</v>
      </c>
    </row>
    <row r="87" spans="1:18" hidden="1" outlineLevel="1" x14ac:dyDescent="0.2">
      <c r="A87" s="408" t="str">
        <f>$A$22</f>
        <v>otros gastos</v>
      </c>
      <c r="B87" s="425" t="str">
        <f t="shared" si="11"/>
        <v>Sin presupuesto</v>
      </c>
      <c r="C87" s="424"/>
      <c r="E87" s="408" t="str">
        <f>$A$22</f>
        <v>otros gastos</v>
      </c>
      <c r="F87" s="425" t="str">
        <f t="shared" si="12"/>
        <v>Sin presupuesto</v>
      </c>
      <c r="G87" s="424"/>
      <c r="I87" s="408" t="str">
        <f>$A$22</f>
        <v>otros gastos</v>
      </c>
      <c r="J87" s="425" t="str">
        <f t="shared" si="13"/>
        <v>Sin presupuesto</v>
      </c>
      <c r="K87" s="424"/>
      <c r="M87" s="408" t="str">
        <f>$A$22</f>
        <v>otros gastos</v>
      </c>
      <c r="N87" s="425" t="str">
        <f t="shared" si="14"/>
        <v>Sin presupuesto</v>
      </c>
      <c r="O87" s="424"/>
      <c r="Q87" s="408" t="str">
        <f>$A$22</f>
        <v>otros gastos</v>
      </c>
      <c r="R87" s="425" t="str">
        <f t="shared" si="15"/>
        <v>Sin presupuesto</v>
      </c>
    </row>
    <row r="88" spans="1:18" hidden="1" outlineLevel="1" x14ac:dyDescent="0.2">
      <c r="A88" s="378" t="str">
        <f>$A$23</f>
        <v>PRUEBA</v>
      </c>
      <c r="B88" s="425" t="str">
        <f t="shared" si="11"/>
        <v>Sin presupuesto</v>
      </c>
      <c r="C88" s="424"/>
      <c r="E88" s="410" t="str">
        <f>$A$23</f>
        <v>PRUEBA</v>
      </c>
      <c r="F88" s="423" t="str">
        <f t="shared" si="12"/>
        <v>Sin presupuesto</v>
      </c>
      <c r="G88" s="424"/>
      <c r="I88" s="410" t="str">
        <f>$A$23</f>
        <v>PRUEBA</v>
      </c>
      <c r="J88" s="423" t="str">
        <f t="shared" si="13"/>
        <v>Sin presupuesto</v>
      </c>
      <c r="K88" s="424"/>
      <c r="M88" s="410" t="str">
        <f>$A$23</f>
        <v>PRUEBA</v>
      </c>
      <c r="N88" s="423" t="str">
        <f t="shared" si="14"/>
        <v>Sin presupuesto</v>
      </c>
      <c r="O88" s="424"/>
      <c r="Q88" s="410" t="str">
        <f>$A$23</f>
        <v>PRUEBA</v>
      </c>
      <c r="R88" s="423" t="str">
        <f t="shared" si="15"/>
        <v>Sin presupuesto</v>
      </c>
    </row>
    <row r="89" spans="1:18" hidden="1" outlineLevel="1" x14ac:dyDescent="0.2">
      <c r="A89" s="378" t="str">
        <f>$A$24</f>
        <v>PATATINA PATATÚN</v>
      </c>
      <c r="B89" s="425" t="str">
        <f t="shared" si="11"/>
        <v>Sin presupuesto</v>
      </c>
      <c r="C89" s="424"/>
      <c r="E89" s="408" t="str">
        <f>$A$24</f>
        <v>PATATINA PATATÚN</v>
      </c>
      <c r="F89" s="425" t="str">
        <f t="shared" si="12"/>
        <v>Sin presupuesto</v>
      </c>
      <c r="G89" s="424"/>
      <c r="I89" s="408" t="str">
        <f>$A$24</f>
        <v>PATATINA PATATÚN</v>
      </c>
      <c r="J89" s="425" t="str">
        <f t="shared" si="13"/>
        <v>Sin presupuesto</v>
      </c>
      <c r="K89" s="424"/>
      <c r="M89" s="408" t="str">
        <f>$A$24</f>
        <v>PATATINA PATATÚN</v>
      </c>
      <c r="N89" s="425" t="str">
        <f t="shared" si="14"/>
        <v>Sin presupuesto</v>
      </c>
      <c r="O89" s="424"/>
      <c r="Q89" s="408" t="str">
        <f>$A$24</f>
        <v>PATATINA PATATÚN</v>
      </c>
      <c r="R89" s="425" t="str">
        <f t="shared" si="15"/>
        <v>Sin presupuesto</v>
      </c>
    </row>
    <row r="90" spans="1:18" hidden="1" outlineLevel="1" x14ac:dyDescent="0.2">
      <c r="A90" s="409" t="str">
        <f>$A$25</f>
        <v>costes indirectos</v>
      </c>
      <c r="B90" s="423" t="str">
        <f t="shared" si="11"/>
        <v>Sin presupuesto</v>
      </c>
      <c r="C90" s="424"/>
      <c r="E90" s="409" t="str">
        <f>$A$25</f>
        <v>costes indirectos</v>
      </c>
      <c r="F90" s="423" t="str">
        <f t="shared" si="12"/>
        <v>Sin presupuesto</v>
      </c>
      <c r="G90" s="424"/>
      <c r="I90" s="409" t="str">
        <f>$A$25</f>
        <v>costes indirectos</v>
      </c>
      <c r="J90" s="423" t="str">
        <f t="shared" si="13"/>
        <v>Sin presupuesto</v>
      </c>
      <c r="K90" s="424"/>
      <c r="M90" s="409" t="str">
        <f>$A$25</f>
        <v>costes indirectos</v>
      </c>
      <c r="N90" s="423" t="str">
        <f t="shared" si="14"/>
        <v>Sin presupuesto</v>
      </c>
      <c r="O90" s="424"/>
      <c r="Q90" s="409" t="str">
        <f>$A$25</f>
        <v>costes indirectos</v>
      </c>
      <c r="R90" s="423" t="str">
        <f t="shared" si="15"/>
        <v>Sin presupuesto</v>
      </c>
    </row>
    <row r="91" spans="1:18" ht="13.5" collapsed="1" thickBot="1" x14ac:dyDescent="0.25">
      <c r="A91" s="411" t="s">
        <v>641</v>
      </c>
      <c r="B91" s="426">
        <f t="shared" si="11"/>
        <v>0.999</v>
      </c>
      <c r="C91" s="424"/>
      <c r="D91" s="687"/>
      <c r="E91" s="411" t="s">
        <v>641</v>
      </c>
      <c r="F91" s="426">
        <f t="shared" si="12"/>
        <v>0.96818181818181814</v>
      </c>
      <c r="G91" s="424"/>
      <c r="I91" s="411" t="s">
        <v>641</v>
      </c>
      <c r="J91" s="426">
        <f t="shared" si="13"/>
        <v>0.99958333333333338</v>
      </c>
      <c r="K91" s="424"/>
      <c r="M91" s="411" t="s">
        <v>641</v>
      </c>
      <c r="N91" s="426">
        <f t="shared" si="14"/>
        <v>0.99090909090909096</v>
      </c>
      <c r="O91" s="424"/>
      <c r="Q91" s="411" t="s">
        <v>641</v>
      </c>
      <c r="R91" s="426">
        <f t="shared" si="15"/>
        <v>0.98820512820512818</v>
      </c>
    </row>
    <row r="92" spans="1:18" ht="13.5" thickTop="1" x14ac:dyDescent="0.2">
      <c r="A92" s="362"/>
      <c r="B92" s="362"/>
      <c r="C92" s="362"/>
      <c r="D92" s="1382"/>
      <c r="E92" s="1383"/>
      <c r="F92" s="1383"/>
    </row>
    <row r="93" spans="1:18" x14ac:dyDescent="0.2">
      <c r="A93" s="362"/>
      <c r="B93" s="362"/>
      <c r="C93" s="362"/>
      <c r="D93" s="386"/>
      <c r="E93" s="386"/>
      <c r="F93" s="386"/>
    </row>
    <row r="94" spans="1:18" x14ac:dyDescent="0.2">
      <c r="A94" s="362"/>
      <c r="B94" s="362"/>
      <c r="C94" s="362"/>
      <c r="D94" s="386"/>
      <c r="E94" s="386"/>
      <c r="F94" s="386"/>
    </row>
    <row r="95" spans="1:18" x14ac:dyDescent="0.2">
      <c r="A95" s="362"/>
      <c r="B95" s="362"/>
      <c r="C95" s="362"/>
      <c r="D95"/>
      <c r="E95"/>
      <c r="F95"/>
    </row>
    <row r="96" spans="1:18" x14ac:dyDescent="0.2">
      <c r="A96" s="362"/>
      <c r="B96" s="362"/>
      <c r="C96" s="362"/>
      <c r="D96" s="1382"/>
      <c r="E96" s="1382"/>
      <c r="F96" s="1382"/>
    </row>
    <row r="97" spans="1:10" x14ac:dyDescent="0.2">
      <c r="A97" s="362"/>
      <c r="B97" s="362"/>
      <c r="C97" s="362"/>
      <c r="D97" s="1382"/>
      <c r="E97" s="1382"/>
      <c r="F97" s="1382"/>
      <c r="G97" s="355"/>
      <c r="H97" s="355"/>
      <c r="I97" s="355"/>
      <c r="J97" s="355"/>
    </row>
  </sheetData>
  <sheetProtection selectLockedCells="1"/>
  <mergeCells count="32">
    <mergeCell ref="H2:K2"/>
    <mergeCell ref="A5:A7"/>
    <mergeCell ref="A30:B30"/>
    <mergeCell ref="E30:F30"/>
    <mergeCell ref="E4:F8"/>
    <mergeCell ref="I30:J30"/>
    <mergeCell ref="E10:E11"/>
    <mergeCell ref="F10:F11"/>
    <mergeCell ref="A1:B1"/>
    <mergeCell ref="E2:F2"/>
    <mergeCell ref="D96:F96"/>
    <mergeCell ref="B5:B7"/>
    <mergeCell ref="A81:B81"/>
    <mergeCell ref="A68:B68"/>
    <mergeCell ref="E68:F68"/>
    <mergeCell ref="F13:F14"/>
    <mergeCell ref="D97:F97"/>
    <mergeCell ref="M81:N81"/>
    <mergeCell ref="D92:F92"/>
    <mergeCell ref="I68:J68"/>
    <mergeCell ref="M68:N68"/>
    <mergeCell ref="E81:F81"/>
    <mergeCell ref="I81:J81"/>
    <mergeCell ref="Q81:R81"/>
    <mergeCell ref="Q42:R42"/>
    <mergeCell ref="Q55:R55"/>
    <mergeCell ref="Q68:R68"/>
    <mergeCell ref="L2:O2"/>
    <mergeCell ref="P2:S2"/>
    <mergeCell ref="Q17:R17"/>
    <mergeCell ref="Q30:R30"/>
    <mergeCell ref="M30:N30"/>
  </mergeCells>
  <phoneticPr fontId="3" type="noConversion"/>
  <conditionalFormatting sqref="R35 J35 N35 F35 B35">
    <cfRule type="cellIs" dxfId="97" priority="6" stopIfTrue="1" operator="lessThanOrEqual">
      <formula>0</formula>
    </cfRule>
  </conditionalFormatting>
  <conditionalFormatting sqref="B39:C39 F39 J39 N39">
    <cfRule type="cellIs" dxfId="96" priority="7" stopIfTrue="1" operator="equal">
      <formula>"Retrasado"</formula>
    </cfRule>
  </conditionalFormatting>
  <conditionalFormatting sqref="R8">
    <cfRule type="cellIs" dxfId="95" priority="5" stopIfTrue="1" operator="equal">
      <formula>"PÉRDIDAS"</formula>
    </cfRule>
  </conditionalFormatting>
  <conditionalFormatting sqref="O8">
    <cfRule type="cellIs" dxfId="94" priority="3" stopIfTrue="1" operator="greaterThan">
      <formula>0</formula>
    </cfRule>
  </conditionalFormatting>
  <conditionalFormatting sqref="N8">
    <cfRule type="cellIs" dxfId="93" priority="2" stopIfTrue="1" operator="equal">
      <formula>"UCM REINTEGRA:"</formula>
    </cfRule>
  </conditionalFormatting>
  <conditionalFormatting sqref="S8">
    <cfRule type="cellIs" dxfId="92" priority="1" stopIfTrue="1" operator="lessThan">
      <formula>0</formula>
    </cfRule>
  </conditionalFormatting>
  <dataValidations disablePrompts="1" count="1">
    <dataValidation type="list" allowBlank="1" showInputMessage="1" showErrorMessage="1" sqref="F10:F11">
      <formula1>"SÍ,NO"</formula1>
    </dataValidation>
  </dataValidations>
  <printOptions horizontalCentered="1" verticalCentered="1"/>
  <pageMargins left="0" right="0" top="0" bottom="0" header="0" footer="0"/>
  <pageSetup paperSize="9" scale="40" orientation="landscape" r:id="rId1"/>
  <headerFooter alignWithMargins="0"/>
  <rowBreaks count="1" manualBreakCount="1">
    <brk id="91" max="17" man="1"/>
  </rowBreaks>
  <colBreaks count="1" manualBreakCount="1">
    <brk id="7" max="90"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8"/>
  </sheetPr>
  <dimension ref="A1:N155"/>
  <sheetViews>
    <sheetView showGridLines="0" zoomScale="75" zoomScaleNormal="75" workbookViewId="0">
      <selection activeCell="B89" sqref="B89:D89"/>
    </sheetView>
  </sheetViews>
  <sheetFormatPr baseColWidth="10" defaultColWidth="11.42578125" defaultRowHeight="12.75" outlineLevelRow="1" x14ac:dyDescent="0.2"/>
  <cols>
    <col min="1" max="8" width="22.7109375" style="553" customWidth="1"/>
    <col min="9" max="9" width="20.85546875" style="548" customWidth="1"/>
    <col min="10" max="10" width="13.5703125" style="548" customWidth="1"/>
    <col min="11" max="11" width="25.28515625" style="548" bestFit="1" customWidth="1"/>
    <col min="12" max="12" width="10.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t="s">
        <v>778</v>
      </c>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100</v>
      </c>
    </row>
    <row r="8" spans="1:10" ht="33" thickBot="1" x14ac:dyDescent="0.35">
      <c r="A8" s="1443" t="s">
        <v>638</v>
      </c>
      <c r="B8" s="1451">
        <f>'Solicitud para cumplimentar'!B7:M7</f>
        <v>0</v>
      </c>
      <c r="C8" s="556"/>
      <c r="D8" s="557">
        <f>K30</f>
        <v>2944.027397260274</v>
      </c>
      <c r="E8" s="557">
        <f>SUM(F147:F153)</f>
        <v>1</v>
      </c>
      <c r="G8" s="555" t="s">
        <v>770</v>
      </c>
      <c r="H8" s="744">
        <f>G7-H7</f>
        <v>2844.027397260274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1346.1151902621514</v>
      </c>
    </row>
    <row r="12" spans="1:10" ht="48.75" thickBot="1" x14ac:dyDescent="0.35">
      <c r="A12" s="213" t="s">
        <v>375</v>
      </c>
      <c r="B12" s="214"/>
      <c r="D12" s="554" t="s">
        <v>603</v>
      </c>
      <c r="E12" s="559">
        <f>E11*D8</f>
        <v>39630</v>
      </c>
      <c r="G12" s="555" t="s">
        <v>771</v>
      </c>
      <c r="H12" s="747">
        <f>G11-H11</f>
        <v>38283.88480973785</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2943.027397260274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134.61151902621512</v>
      </c>
      <c r="B38" s="572"/>
      <c r="C38" s="572"/>
      <c r="D38" s="569" t="s">
        <v>402</v>
      </c>
      <c r="E38" s="570">
        <f>'Solicitud para cumplimentar'!D3</f>
        <v>2016</v>
      </c>
      <c r="F38" s="572"/>
      <c r="G38" s="602" t="s">
        <v>609</v>
      </c>
      <c r="H38" s="603"/>
    </row>
    <row r="39" spans="1:14" ht="43.5" customHeight="1" x14ac:dyDescent="0.3">
      <c r="A39" s="574" t="s">
        <v>380</v>
      </c>
      <c r="B39" s="1424" t="s">
        <v>84</v>
      </c>
      <c r="C39" s="1425"/>
      <c r="D39" s="676">
        <f>EVEN($K$30)</f>
        <v>2946</v>
      </c>
      <c r="E39" s="570" t="s">
        <v>82</v>
      </c>
      <c r="F39" s="572"/>
      <c r="G39" s="575" t="s">
        <v>381</v>
      </c>
      <c r="H39" s="576">
        <f>'Planificación contratos'!D14</f>
        <v>9730.7769619475694</v>
      </c>
    </row>
    <row r="40" spans="1:14" ht="20.25" x14ac:dyDescent="0.3">
      <c r="A40" s="571">
        <f>A38+A64+A90+A116</f>
        <v>1346.1151902621514</v>
      </c>
      <c r="B40" s="1422" t="s">
        <v>83</v>
      </c>
      <c r="C40" s="1423"/>
      <c r="D40" s="676">
        <f>D39-($H$59+$H$85+$H$111+$H$137)</f>
        <v>2846</v>
      </c>
      <c r="E40" s="570" t="s">
        <v>82</v>
      </c>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v>10</v>
      </c>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10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10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269.22303805243024</v>
      </c>
      <c r="B64" s="572"/>
      <c r="C64" s="572"/>
      <c r="D64" s="569" t="s">
        <v>402</v>
      </c>
      <c r="E64" s="570">
        <f>E38+1</f>
        <v>2017</v>
      </c>
      <c r="F64" s="572"/>
      <c r="G64" s="602" t="s">
        <v>609</v>
      </c>
      <c r="H64" s="603"/>
    </row>
    <row r="65" spans="1:8" ht="44.25" customHeight="1" x14ac:dyDescent="0.3">
      <c r="A65" s="574" t="s">
        <v>380</v>
      </c>
      <c r="B65" s="1424" t="s">
        <v>84</v>
      </c>
      <c r="C65" s="1425"/>
      <c r="D65" s="676">
        <f>EVEN($K$30)</f>
        <v>2946</v>
      </c>
      <c r="E65" s="570" t="s">
        <v>82</v>
      </c>
      <c r="F65" s="572"/>
      <c r="G65" s="575" t="s">
        <v>381</v>
      </c>
      <c r="H65" s="576">
        <f>'Planificación contratos'!D15</f>
        <v>1673.6606270415141</v>
      </c>
    </row>
    <row r="66" spans="1:8" ht="20.25" customHeight="1" x14ac:dyDescent="0.3">
      <c r="A66" s="571">
        <f>$A$40</f>
        <v>1346.1151902621514</v>
      </c>
      <c r="B66" s="1422" t="s">
        <v>83</v>
      </c>
      <c r="C66" s="1423"/>
      <c r="D66" s="676">
        <f>D65-($H$59+$H$85+$H$111+$H$137)</f>
        <v>2846</v>
      </c>
      <c r="E66" s="570" t="s">
        <v>82</v>
      </c>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v>20</v>
      </c>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20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20</v>
      </c>
    </row>
    <row r="89" spans="1:8" ht="32.25" customHeight="1" x14ac:dyDescent="0.25">
      <c r="A89" s="568" t="s">
        <v>379</v>
      </c>
      <c r="B89" s="1425" t="s">
        <v>596</v>
      </c>
      <c r="C89" s="1425"/>
      <c r="D89" s="1425"/>
      <c r="E89" s="1419">
        <f>A3</f>
        <v>0</v>
      </c>
      <c r="F89" s="1420"/>
      <c r="G89" s="1426" t="s">
        <v>608</v>
      </c>
      <c r="H89" s="1427"/>
    </row>
    <row r="90" spans="1:8" ht="26.25" x14ac:dyDescent="0.25">
      <c r="A90" s="571">
        <f>H111*E11</f>
        <v>403.83455707864539</v>
      </c>
      <c r="B90" s="572"/>
      <c r="C90" s="572"/>
      <c r="D90" s="569" t="s">
        <v>402</v>
      </c>
      <c r="E90" s="570">
        <f>E64+1</f>
        <v>2018</v>
      </c>
      <c r="F90" s="572"/>
      <c r="G90" s="602" t="s">
        <v>609</v>
      </c>
      <c r="H90" s="603"/>
    </row>
    <row r="91" spans="1:8" ht="44.25" customHeight="1" x14ac:dyDescent="0.3">
      <c r="A91" s="574" t="s">
        <v>380</v>
      </c>
      <c r="B91" s="1424" t="s">
        <v>84</v>
      </c>
      <c r="C91" s="1425"/>
      <c r="D91" s="676">
        <f>EVEN($K$30)</f>
        <v>2946</v>
      </c>
      <c r="E91" s="570" t="s">
        <v>82</v>
      </c>
      <c r="F91" s="572"/>
      <c r="G91" s="575" t="s">
        <v>381</v>
      </c>
      <c r="H91" s="576">
        <f>'Planificación contratos'!D16</f>
        <v>23192.330885842708</v>
      </c>
    </row>
    <row r="92" spans="1:8" ht="20.25" x14ac:dyDescent="0.3">
      <c r="A92" s="571">
        <f>$A$40</f>
        <v>1346.1151902621514</v>
      </c>
      <c r="B92" s="1422" t="s">
        <v>83</v>
      </c>
      <c r="C92" s="1423"/>
      <c r="D92" s="676">
        <f>D91-($H$59+$H$85+$H$111+$H$137)</f>
        <v>2846</v>
      </c>
      <c r="E92" s="570" t="s">
        <v>82</v>
      </c>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v>30</v>
      </c>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30</v>
      </c>
    </row>
    <row r="111" spans="1:8" ht="14.25" thickBot="1" x14ac:dyDescent="0.3">
      <c r="A111" s="1435" t="s">
        <v>494</v>
      </c>
      <c r="B111" s="1436"/>
      <c r="C111" s="1436"/>
      <c r="D111" s="1436"/>
      <c r="E111" s="1436"/>
      <c r="F111" s="1436"/>
      <c r="G111" s="1437"/>
      <c r="H111" s="588">
        <f>IF((B110+D110+F110+H110)&gt;$F$3,"Demasiadas horas asignadas",(B110+D110+F110+H110))</f>
        <v>30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538.44607610486048</v>
      </c>
      <c r="B116" s="572"/>
      <c r="C116" s="572"/>
      <c r="D116" s="569" t="s">
        <v>402</v>
      </c>
      <c r="E116" s="570">
        <f>E90+1</f>
        <v>2019</v>
      </c>
      <c r="F116" s="570"/>
      <c r="G116" s="602" t="s">
        <v>609</v>
      </c>
      <c r="H116" s="603"/>
    </row>
    <row r="117" spans="1:8" ht="44.25" customHeight="1" x14ac:dyDescent="0.3">
      <c r="A117" s="574" t="s">
        <v>380</v>
      </c>
      <c r="B117" s="1424" t="s">
        <v>84</v>
      </c>
      <c r="C117" s="1425"/>
      <c r="D117" s="676">
        <f>EVEN($K$30)</f>
        <v>2946</v>
      </c>
      <c r="E117" s="570" t="s">
        <v>82</v>
      </c>
      <c r="F117" s="570"/>
      <c r="G117" s="575" t="s">
        <v>381</v>
      </c>
      <c r="H117" s="576">
        <f>'Planificación contratos'!D17</f>
        <v>20923.107847790277</v>
      </c>
    </row>
    <row r="118" spans="1:8" ht="20.25" x14ac:dyDescent="0.3">
      <c r="A118" s="571">
        <f>$A$40</f>
        <v>1346.1151902621514</v>
      </c>
      <c r="B118" s="1422" t="s">
        <v>83</v>
      </c>
      <c r="C118" s="1423"/>
      <c r="D118" s="676">
        <f>D117-($H$59+$H$85+$H$111+$H$137)</f>
        <v>2846</v>
      </c>
      <c r="E118" s="570" t="s">
        <v>82</v>
      </c>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v>40</v>
      </c>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40</v>
      </c>
    </row>
    <row r="137" spans="1:8" ht="14.25" thickBot="1" x14ac:dyDescent="0.3">
      <c r="A137" s="1435" t="s">
        <v>494</v>
      </c>
      <c r="B137" s="1436"/>
      <c r="C137" s="1436"/>
      <c r="D137" s="1436"/>
      <c r="E137" s="1436"/>
      <c r="F137" s="1436"/>
      <c r="G137" s="1437"/>
      <c r="H137" s="588">
        <f>IF((B136+D136+F136+H136)&gt;$F$3,"Demasiadas horas asignadas",(B136+D136+F136+H136))</f>
        <v>40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v>1</v>
      </c>
      <c r="G147" s="595">
        <f>$D$8-F147</f>
        <v>2943.027397260274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2943.027397260274</v>
      </c>
    </row>
  </sheetData>
  <sheetProtection selectLockedCells="1"/>
  <mergeCells count="85">
    <mergeCell ref="G89:H89"/>
    <mergeCell ref="G115:H115"/>
    <mergeCell ref="A59:G59"/>
    <mergeCell ref="A111:G111"/>
    <mergeCell ref="G13:H13"/>
    <mergeCell ref="B39:C39"/>
    <mergeCell ref="B65:C65"/>
    <mergeCell ref="B66:C66"/>
    <mergeCell ref="F27:I27"/>
    <mergeCell ref="F28:F29"/>
    <mergeCell ref="G28:G29"/>
    <mergeCell ref="H28:H29"/>
    <mergeCell ref="I28:I29"/>
    <mergeCell ref="C17:H17"/>
    <mergeCell ref="C18:F18"/>
    <mergeCell ref="G18:H18"/>
    <mergeCell ref="L28:L29"/>
    <mergeCell ref="D27:D29"/>
    <mergeCell ref="E27:E29"/>
    <mergeCell ref="C27:C29"/>
    <mergeCell ref="B40:C40"/>
    <mergeCell ref="B27:B29"/>
    <mergeCell ref="J28:J29"/>
    <mergeCell ref="K28:K29"/>
    <mergeCell ref="J27:L27"/>
    <mergeCell ref="A18:B18"/>
    <mergeCell ref="G37:H37"/>
    <mergeCell ref="B35:E35"/>
    <mergeCell ref="B37:D37"/>
    <mergeCell ref="E37:F37"/>
    <mergeCell ref="A19:B19"/>
    <mergeCell ref="A20:B20"/>
    <mergeCell ref="A21:B21"/>
    <mergeCell ref="A22:B22"/>
    <mergeCell ref="A1:H1"/>
    <mergeCell ref="A8:A10"/>
    <mergeCell ref="D6:E6"/>
    <mergeCell ref="D5:E5"/>
    <mergeCell ref="A2:B2"/>
    <mergeCell ref="A3:B3"/>
    <mergeCell ref="B8:B10"/>
    <mergeCell ref="G5:H5"/>
    <mergeCell ref="G9:H9"/>
    <mergeCell ref="A153:E153"/>
    <mergeCell ref="B63:D63"/>
    <mergeCell ref="B89:D89"/>
    <mergeCell ref="B115:D115"/>
    <mergeCell ref="A148:E148"/>
    <mergeCell ref="B143:D143"/>
    <mergeCell ref="E143:F143"/>
    <mergeCell ref="A152:E152"/>
    <mergeCell ref="A137:G137"/>
    <mergeCell ref="C121:D121"/>
    <mergeCell ref="A145:G145"/>
    <mergeCell ref="A95:B95"/>
    <mergeCell ref="C95:D95"/>
    <mergeCell ref="E95:F95"/>
    <mergeCell ref="G95:H95"/>
    <mergeCell ref="A85:G85"/>
    <mergeCell ref="G43:H43"/>
    <mergeCell ref="C43:D43"/>
    <mergeCell ref="A69:B69"/>
    <mergeCell ref="E89:F89"/>
    <mergeCell ref="A121:B121"/>
    <mergeCell ref="B118:C118"/>
    <mergeCell ref="A43:B43"/>
    <mergeCell ref="E43:F43"/>
    <mergeCell ref="G69:H69"/>
    <mergeCell ref="E121:F121"/>
    <mergeCell ref="G121:H121"/>
    <mergeCell ref="B117:C117"/>
    <mergeCell ref="G63:H63"/>
    <mergeCell ref="E115:F115"/>
    <mergeCell ref="B91:C91"/>
    <mergeCell ref="B92:C92"/>
    <mergeCell ref="A147:E147"/>
    <mergeCell ref="A150:E150"/>
    <mergeCell ref="A151:E151"/>
    <mergeCell ref="A27:A29"/>
    <mergeCell ref="A23:B23"/>
    <mergeCell ref="C69:D69"/>
    <mergeCell ref="E69:F69"/>
    <mergeCell ref="A149:E149"/>
    <mergeCell ref="A146:E146"/>
    <mergeCell ref="E63:F63"/>
  </mergeCells>
  <phoneticPr fontId="3" type="noConversion"/>
  <conditionalFormatting sqref="G155">
    <cfRule type="cellIs" dxfId="91" priority="3" stopIfTrue="1" operator="greaterThan">
      <formula>0</formula>
    </cfRule>
  </conditionalFormatting>
  <conditionalFormatting sqref="G147:G153">
    <cfRule type="cellIs" dxfId="90" priority="4" stopIfTrue="1" operator="equal">
      <formula>0</formula>
    </cfRule>
  </conditionalFormatting>
  <conditionalFormatting sqref="H8">
    <cfRule type="cellIs" dxfId="89" priority="1" stopIfTrue="1" operator="lessThan">
      <formula>0</formula>
    </cfRule>
    <cfRule type="cellIs" priority="2" stopIfTrue="1" operator="lessThan">
      <formula>0</formula>
    </cfRule>
  </conditionalFormatting>
  <dataValidations xWindow="691" yWindow="507" count="9">
    <dataValidation type="date" operator="greaterThanOrEqual" allowBlank="1" showInputMessage="1" showErrorMessage="1" errorTitle="ERROR EN FECHA " error="Debe introducir una fecha que sea igual o posterior a la fecha de inicio del proyecto" sqref="A42">
      <formula1>B13</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list" showInputMessage="1" showErrorMessage="1" sqref="D3">
      <formula1>CATPROF</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allowBlank="1" showInputMessage="1" showErrorMessage="1" sqref="G37:H37 G115:H115 G89:H89 G63:H63">
      <formula1>"PLANIFICACIÓN INICIAL,MODIFICACION 1,MODIFICACIÓN 2,MODIFICACIÓN 3"</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E14">
      <formula1>"Propio,Externo"</formula1>
    </dataValidation>
    <dataValidation type="list" allowBlank="1" showInputMessage="1" showErrorMessage="1" sqref="D6:E6">
      <formula1>"CONTRATO,BECA"</formula1>
    </dataValidation>
  </dataValidations>
  <hyperlinks>
    <hyperlink ref="A18:B18" location="'Planificación contratos'!A1" display="Volver a planificación de contratos"/>
  </hyperlinks>
  <printOptions horizontalCentered="1" verticalCentered="1"/>
  <pageMargins left="0.74803149606299213" right="0.74803149606299213" top="0.98425196850393704" bottom="0.98425196850393704" header="0" footer="0"/>
  <pageSetup paperSize="9" scale="46" orientation="landscape" r:id="rId1"/>
  <headerFooter alignWithMargins="0"/>
  <rowBreaks count="5" manualBreakCount="5">
    <brk id="35" max="11" man="1"/>
    <brk id="61" max="11" man="1"/>
    <brk id="87" max="11" man="1"/>
    <brk id="113" max="11" man="1"/>
    <brk id="155" max="7"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activeCell="A36" sqref="A1:IV36"/>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28.8554687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100</v>
      </c>
    </row>
    <row r="8" spans="1:10" ht="33" thickBot="1" x14ac:dyDescent="0.35">
      <c r="A8" s="1443" t="s">
        <v>638</v>
      </c>
      <c r="B8" s="1451">
        <f>'Solicitud para cumplimentar'!B7:M7</f>
        <v>0</v>
      </c>
      <c r="C8" s="556"/>
      <c r="D8" s="557">
        <f>K30</f>
        <v>2944.027397260274</v>
      </c>
      <c r="E8" s="557">
        <f>SUM(F147:F153)</f>
        <v>1</v>
      </c>
      <c r="G8" s="555" t="s">
        <v>770</v>
      </c>
      <c r="H8" s="744">
        <f>G7-H7</f>
        <v>2844.027397260274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1346.1151902621514</v>
      </c>
    </row>
    <row r="12" spans="1:10" ht="48.75" thickBot="1" x14ac:dyDescent="0.35">
      <c r="A12" s="213" t="s">
        <v>375</v>
      </c>
      <c r="B12" s="214"/>
      <c r="D12" s="554" t="s">
        <v>603</v>
      </c>
      <c r="E12" s="559">
        <f>E11*D8</f>
        <v>39630</v>
      </c>
      <c r="G12" s="555" t="s">
        <v>771</v>
      </c>
      <c r="H12" s="747">
        <f>G11-H11</f>
        <v>38283.88480973785</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2943.027397260274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134.61151902621512</v>
      </c>
      <c r="B38" s="572"/>
      <c r="C38" s="572"/>
      <c r="D38" s="569" t="s">
        <v>402</v>
      </c>
      <c r="E38" s="570">
        <f>'Solicitud para cumplimentar'!D3</f>
        <v>2016</v>
      </c>
      <c r="F38" s="572"/>
      <c r="G38" s="602" t="s">
        <v>609</v>
      </c>
      <c r="H38" s="603"/>
    </row>
    <row r="39" spans="1:14" ht="43.5" customHeight="1" x14ac:dyDescent="0.3">
      <c r="A39" s="574" t="s">
        <v>380</v>
      </c>
      <c r="B39" s="1424" t="s">
        <v>84</v>
      </c>
      <c r="C39" s="1425"/>
      <c r="D39" s="676">
        <f>EVEN($K$30)</f>
        <v>2946</v>
      </c>
      <c r="E39" s="570" t="s">
        <v>82</v>
      </c>
      <c r="F39" s="572"/>
      <c r="G39" s="575" t="s">
        <v>381</v>
      </c>
      <c r="H39" s="576">
        <f>'Planificación contratos'!D14</f>
        <v>9730.7769619475694</v>
      </c>
    </row>
    <row r="40" spans="1:14" ht="20.25" x14ac:dyDescent="0.3">
      <c r="A40" s="571">
        <f>A38+A64+A90+A116</f>
        <v>1346.1151902621514</v>
      </c>
      <c r="B40" s="1422" t="s">
        <v>83</v>
      </c>
      <c r="C40" s="1423"/>
      <c r="D40" s="676">
        <f>D39-($H$59+$H$85+$H$111+$H$137)</f>
        <v>2846</v>
      </c>
      <c r="E40" s="570" t="s">
        <v>82</v>
      </c>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v>10</v>
      </c>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10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10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269.22303805243024</v>
      </c>
      <c r="B64" s="572"/>
      <c r="C64" s="572"/>
      <c r="D64" s="569" t="s">
        <v>402</v>
      </c>
      <c r="E64" s="570">
        <f>E38+1</f>
        <v>2017</v>
      </c>
      <c r="F64" s="572"/>
      <c r="G64" s="602" t="s">
        <v>609</v>
      </c>
      <c r="H64" s="603"/>
    </row>
    <row r="65" spans="1:8" ht="44.25" customHeight="1" x14ac:dyDescent="0.3">
      <c r="A65" s="574" t="s">
        <v>380</v>
      </c>
      <c r="B65" s="1424" t="s">
        <v>84</v>
      </c>
      <c r="C65" s="1425"/>
      <c r="D65" s="676">
        <f>EVEN($K$30)</f>
        <v>2946</v>
      </c>
      <c r="E65" s="570" t="s">
        <v>82</v>
      </c>
      <c r="F65" s="572"/>
      <c r="G65" s="575" t="s">
        <v>381</v>
      </c>
      <c r="H65" s="576">
        <f>'Planificación contratos'!D15</f>
        <v>1673.6606270415141</v>
      </c>
    </row>
    <row r="66" spans="1:8" ht="20.25" customHeight="1" x14ac:dyDescent="0.3">
      <c r="A66" s="571">
        <f>$A$40</f>
        <v>1346.1151902621514</v>
      </c>
      <c r="B66" s="1422" t="s">
        <v>83</v>
      </c>
      <c r="C66" s="1423"/>
      <c r="D66" s="676">
        <f>D65-($H$59+$H$85+$H$111+$H$137)</f>
        <v>2846</v>
      </c>
      <c r="E66" s="570" t="s">
        <v>82</v>
      </c>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v>20</v>
      </c>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20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20</v>
      </c>
    </row>
    <row r="89" spans="1:8" ht="32.25" customHeight="1" x14ac:dyDescent="0.25">
      <c r="A89" s="568" t="s">
        <v>379</v>
      </c>
      <c r="B89" s="1425" t="s">
        <v>596</v>
      </c>
      <c r="C89" s="1425"/>
      <c r="D89" s="1425"/>
      <c r="E89" s="1419">
        <f>A3</f>
        <v>0</v>
      </c>
      <c r="F89" s="1420"/>
      <c r="G89" s="1426" t="s">
        <v>608</v>
      </c>
      <c r="H89" s="1427"/>
    </row>
    <row r="90" spans="1:8" ht="26.25" x14ac:dyDescent="0.25">
      <c r="A90" s="571">
        <f>H111*E11</f>
        <v>403.83455707864539</v>
      </c>
      <c r="B90" s="572"/>
      <c r="C90" s="572"/>
      <c r="D90" s="569" t="s">
        <v>402</v>
      </c>
      <c r="E90" s="570">
        <f>E64+1</f>
        <v>2018</v>
      </c>
      <c r="F90" s="572"/>
      <c r="G90" s="602" t="s">
        <v>609</v>
      </c>
      <c r="H90" s="603"/>
    </row>
    <row r="91" spans="1:8" ht="44.25" customHeight="1" x14ac:dyDescent="0.3">
      <c r="A91" s="574" t="s">
        <v>380</v>
      </c>
      <c r="B91" s="1424" t="s">
        <v>84</v>
      </c>
      <c r="C91" s="1425"/>
      <c r="D91" s="676">
        <f>EVEN($K$30)</f>
        <v>2946</v>
      </c>
      <c r="E91" s="570" t="s">
        <v>82</v>
      </c>
      <c r="F91" s="572"/>
      <c r="G91" s="575" t="s">
        <v>381</v>
      </c>
      <c r="H91" s="576">
        <f>'Planificación contratos'!D16</f>
        <v>23192.330885842708</v>
      </c>
    </row>
    <row r="92" spans="1:8" ht="20.25" x14ac:dyDescent="0.3">
      <c r="A92" s="571">
        <f>$A$40</f>
        <v>1346.1151902621514</v>
      </c>
      <c r="B92" s="1422" t="s">
        <v>83</v>
      </c>
      <c r="C92" s="1423"/>
      <c r="D92" s="676">
        <f>D91-($H$59+$H$85+$H$111+$H$137)</f>
        <v>2846</v>
      </c>
      <c r="E92" s="570" t="s">
        <v>82</v>
      </c>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v>30</v>
      </c>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30</v>
      </c>
    </row>
    <row r="111" spans="1:8" ht="14.25" thickBot="1" x14ac:dyDescent="0.3">
      <c r="A111" s="1435" t="s">
        <v>494</v>
      </c>
      <c r="B111" s="1436"/>
      <c r="C111" s="1436"/>
      <c r="D111" s="1436"/>
      <c r="E111" s="1436"/>
      <c r="F111" s="1436"/>
      <c r="G111" s="1437"/>
      <c r="H111" s="588">
        <f>IF((B110+D110+F110+H110)&gt;$F$3,"Demasiadas horas asignadas",(B110+D110+F110+H110))</f>
        <v>30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538.44607610486048</v>
      </c>
      <c r="B116" s="572"/>
      <c r="C116" s="572"/>
      <c r="D116" s="569" t="s">
        <v>402</v>
      </c>
      <c r="E116" s="570">
        <f>E90+1</f>
        <v>2019</v>
      </c>
      <c r="F116" s="570"/>
      <c r="G116" s="602" t="s">
        <v>609</v>
      </c>
      <c r="H116" s="603"/>
    </row>
    <row r="117" spans="1:8" ht="44.25" customHeight="1" x14ac:dyDescent="0.3">
      <c r="A117" s="574" t="s">
        <v>380</v>
      </c>
      <c r="B117" s="1424" t="s">
        <v>84</v>
      </c>
      <c r="C117" s="1425"/>
      <c r="D117" s="676">
        <f>EVEN($K$30)</f>
        <v>2946</v>
      </c>
      <c r="E117" s="570" t="s">
        <v>82</v>
      </c>
      <c r="F117" s="570"/>
      <c r="G117" s="575" t="s">
        <v>381</v>
      </c>
      <c r="H117" s="576">
        <f>'Planificación contratos'!D17</f>
        <v>20923.107847790277</v>
      </c>
    </row>
    <row r="118" spans="1:8" ht="20.25" x14ac:dyDescent="0.3">
      <c r="A118" s="571">
        <f>$A$40</f>
        <v>1346.1151902621514</v>
      </c>
      <c r="B118" s="1422" t="s">
        <v>83</v>
      </c>
      <c r="C118" s="1423"/>
      <c r="D118" s="676">
        <f>D117-($H$59+$H$85+$H$111+$H$137)</f>
        <v>2846</v>
      </c>
      <c r="E118" s="570" t="s">
        <v>82</v>
      </c>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v>40</v>
      </c>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40</v>
      </c>
    </row>
    <row r="137" spans="1:8" ht="14.25" thickBot="1" x14ac:dyDescent="0.3">
      <c r="A137" s="1435" t="s">
        <v>494</v>
      </c>
      <c r="B137" s="1436"/>
      <c r="C137" s="1436"/>
      <c r="D137" s="1436"/>
      <c r="E137" s="1436"/>
      <c r="F137" s="1436"/>
      <c r="G137" s="1437"/>
      <c r="H137" s="588">
        <f>IF((B136+D136+F136+H136)&gt;$F$3,"Demasiadas horas asignadas",(B136+D136+F136+H136))</f>
        <v>40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v>1</v>
      </c>
      <c r="G147" s="595">
        <f>$D$8-F147</f>
        <v>2943.027397260274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2943.027397260274</v>
      </c>
    </row>
  </sheetData>
  <sheetProtection selectLockedCells="1"/>
  <mergeCells count="85">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B115:D115"/>
    <mergeCell ref="E115:F115"/>
    <mergeCell ref="G115:H115"/>
    <mergeCell ref="A95:B95"/>
    <mergeCell ref="C95:D95"/>
    <mergeCell ref="E95:F95"/>
    <mergeCell ref="G95:H95"/>
    <mergeCell ref="B39:C39"/>
    <mergeCell ref="A85:G85"/>
    <mergeCell ref="B89:D89"/>
    <mergeCell ref="E89:F89"/>
    <mergeCell ref="G89:H89"/>
    <mergeCell ref="A69:B69"/>
    <mergeCell ref="C69:D69"/>
    <mergeCell ref="E69:F69"/>
    <mergeCell ref="G69:H69"/>
    <mergeCell ref="A23:B23"/>
    <mergeCell ref="B35:E35"/>
    <mergeCell ref="B37:D37"/>
    <mergeCell ref="E37:F37"/>
    <mergeCell ref="A19:B19"/>
    <mergeCell ref="A20:B20"/>
    <mergeCell ref="A21:B21"/>
    <mergeCell ref="A22:B22"/>
    <mergeCell ref="F27:I27"/>
    <mergeCell ref="G37:H37"/>
    <mergeCell ref="A27:A29"/>
    <mergeCell ref="B27:B29"/>
    <mergeCell ref="C27:C29"/>
    <mergeCell ref="D27:D29"/>
    <mergeCell ref="E27:E29"/>
    <mergeCell ref="C17:H17"/>
    <mergeCell ref="A18:B18"/>
    <mergeCell ref="C18:F18"/>
    <mergeCell ref="G18:H18"/>
    <mergeCell ref="D6:E6"/>
    <mergeCell ref="A8:A10"/>
    <mergeCell ref="B8:B10"/>
    <mergeCell ref="G9:H9"/>
    <mergeCell ref="G13:H13"/>
    <mergeCell ref="A1:H1"/>
    <mergeCell ref="A2:B2"/>
    <mergeCell ref="A3:B3"/>
    <mergeCell ref="D5:E5"/>
    <mergeCell ref="G5:H5"/>
    <mergeCell ref="J27:L27"/>
    <mergeCell ref="F28:F29"/>
    <mergeCell ref="G28:G29"/>
    <mergeCell ref="H28:H29"/>
    <mergeCell ref="I28:I29"/>
    <mergeCell ref="J28:J29"/>
    <mergeCell ref="K28:K29"/>
    <mergeCell ref="L28:L29"/>
    <mergeCell ref="B118:C118"/>
    <mergeCell ref="B40:C40"/>
    <mergeCell ref="B65:C65"/>
    <mergeCell ref="B66:C66"/>
    <mergeCell ref="B91:C91"/>
    <mergeCell ref="B92:C92"/>
    <mergeCell ref="B117:C117"/>
    <mergeCell ref="A59:G59"/>
    <mergeCell ref="B63:D63"/>
    <mergeCell ref="E63:F63"/>
    <mergeCell ref="G63:H63"/>
    <mergeCell ref="A43:B43"/>
    <mergeCell ref="C43:D43"/>
    <mergeCell ref="E43:F43"/>
    <mergeCell ref="G43:H43"/>
    <mergeCell ref="A111:G111"/>
  </mergeCells>
  <phoneticPr fontId="3" type="noConversion"/>
  <conditionalFormatting sqref="G155">
    <cfRule type="cellIs" dxfId="88" priority="5" stopIfTrue="1" operator="greaterThan">
      <formula>0</formula>
    </cfRule>
  </conditionalFormatting>
  <conditionalFormatting sqref="G147:G153">
    <cfRule type="cellIs" dxfId="87" priority="6" stopIfTrue="1" operator="equal">
      <formula>0</formula>
    </cfRule>
  </conditionalFormatting>
  <conditionalFormatting sqref="G155">
    <cfRule type="cellIs" dxfId="86" priority="4" stopIfTrue="1" operator="greaterThan">
      <formula>0</formula>
    </cfRule>
  </conditionalFormatting>
  <conditionalFormatting sqref="G147:G153">
    <cfRule type="cellIs" dxfId="85" priority="3" stopIfTrue="1" operator="equal">
      <formula>0</formula>
    </cfRule>
  </conditionalFormatting>
  <conditionalFormatting sqref="H8">
    <cfRule type="cellIs" dxfId="84"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IV36"/>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83" priority="3" stopIfTrue="1" operator="greaterThan">
      <formula>0</formula>
    </cfRule>
  </conditionalFormatting>
  <conditionalFormatting sqref="G147:G153">
    <cfRule type="cellIs" dxfId="82" priority="4" stopIfTrue="1" operator="equal">
      <formula>0</formula>
    </cfRule>
  </conditionalFormatting>
  <conditionalFormatting sqref="H8">
    <cfRule type="cellIs" dxfId="81"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IV36"/>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80" priority="3" stopIfTrue="1" operator="greaterThan">
      <formula>0</formula>
    </cfRule>
  </conditionalFormatting>
  <conditionalFormatting sqref="G147:G153">
    <cfRule type="cellIs" dxfId="79" priority="4" stopIfTrue="1" operator="equal">
      <formula>0</formula>
    </cfRule>
  </conditionalFormatting>
  <conditionalFormatting sqref="H8">
    <cfRule type="cellIs" dxfId="78"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IV36"/>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1470</v>
      </c>
    </row>
    <row r="8" spans="1:10" ht="33" thickBot="1" x14ac:dyDescent="0.35">
      <c r="A8" s="1443" t="s">
        <v>638</v>
      </c>
      <c r="B8" s="1451">
        <f>'Solicitud para cumplimentar'!B7:M7</f>
        <v>0</v>
      </c>
      <c r="C8" s="556"/>
      <c r="D8" s="557">
        <f>K30</f>
        <v>2944.027397260274</v>
      </c>
      <c r="E8" s="557">
        <f>SUM(F147:F153)</f>
        <v>0</v>
      </c>
      <c r="G8" s="555" t="s">
        <v>770</v>
      </c>
      <c r="H8" s="744">
        <f>G7-H7</f>
        <v>1474.027397260274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19787.893296853625</v>
      </c>
    </row>
    <row r="12" spans="1:10" ht="48.75" thickBot="1" x14ac:dyDescent="0.35">
      <c r="A12" s="213" t="s">
        <v>375</v>
      </c>
      <c r="B12" s="214"/>
      <c r="D12" s="554" t="s">
        <v>603</v>
      </c>
      <c r="E12" s="559">
        <f>E11*D8</f>
        <v>39630</v>
      </c>
      <c r="G12" s="555" t="s">
        <v>771</v>
      </c>
      <c r="H12" s="747">
        <f>G11-H11</f>
        <v>19842.106703146375</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19787.893296853625</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19787.893296853625</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19787.893296853625</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v>1470</v>
      </c>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1470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1470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19787.893296853625</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19787.893296853625</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77" priority="3" stopIfTrue="1" operator="greaterThan">
      <formula>0</formula>
    </cfRule>
  </conditionalFormatting>
  <conditionalFormatting sqref="G147:G153">
    <cfRule type="cellIs" dxfId="76" priority="4" stopIfTrue="1" operator="equal">
      <formula>0</formula>
    </cfRule>
  </conditionalFormatting>
  <conditionalFormatting sqref="H8">
    <cfRule type="cellIs" dxfId="75"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74" priority="3" stopIfTrue="1" operator="greaterThan">
      <formula>0</formula>
    </cfRule>
  </conditionalFormatting>
  <conditionalFormatting sqref="G147:G153">
    <cfRule type="cellIs" dxfId="73" priority="4" stopIfTrue="1" operator="equal">
      <formula>0</formula>
    </cfRule>
  </conditionalFormatting>
  <conditionalFormatting sqref="H8">
    <cfRule type="cellIs" dxfId="72" priority="1" stopIfTrue="1" operator="lessThan">
      <formula>0</formula>
    </cfRule>
    <cfRule type="cellIs" priority="2" stopIfTrue="1" operator="lessThan">
      <formula>0</formula>
    </cfRule>
  </conditionalFormatting>
  <dataValidations disablePrompts="1"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71" priority="3" stopIfTrue="1" operator="greaterThan">
      <formula>0</formula>
    </cfRule>
  </conditionalFormatting>
  <conditionalFormatting sqref="G147:G153">
    <cfRule type="cellIs" dxfId="70" priority="4" stopIfTrue="1" operator="equal">
      <formula>0</formula>
    </cfRule>
  </conditionalFormatting>
  <conditionalFormatting sqref="H8">
    <cfRule type="cellIs" dxfId="69"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68" priority="3" stopIfTrue="1" operator="greaterThan">
      <formula>0</formula>
    </cfRule>
  </conditionalFormatting>
  <conditionalFormatting sqref="G147:G153">
    <cfRule type="cellIs" dxfId="67" priority="4" stopIfTrue="1" operator="equal">
      <formula>0</formula>
    </cfRule>
  </conditionalFormatting>
  <conditionalFormatting sqref="H8">
    <cfRule type="cellIs" dxfId="66"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3"/>
  </sheetPr>
  <dimension ref="A1:W212"/>
  <sheetViews>
    <sheetView showGridLines="0" tabSelected="1" topLeftCell="A58" zoomScale="80" zoomScaleNormal="80" zoomScaleSheetLayoutView="50" workbookViewId="0">
      <selection activeCell="A65" sqref="A65:F65"/>
    </sheetView>
  </sheetViews>
  <sheetFormatPr baseColWidth="10" defaultColWidth="11.42578125" defaultRowHeight="11.25" outlineLevelRow="1" x14ac:dyDescent="0.2"/>
  <cols>
    <col min="1" max="1" width="25.85546875" style="13" customWidth="1"/>
    <col min="2" max="2" width="16.5703125" style="13" customWidth="1"/>
    <col min="3" max="3" width="13.28515625" style="13" customWidth="1"/>
    <col min="4" max="4" width="12.5703125" style="13" bestFit="1" customWidth="1"/>
    <col min="5" max="5" width="14.85546875" style="13" bestFit="1" customWidth="1"/>
    <col min="6" max="6" width="14.42578125" style="13" bestFit="1" customWidth="1"/>
    <col min="7" max="7" width="15.5703125" style="13" bestFit="1" customWidth="1"/>
    <col min="8" max="8" width="14.42578125" style="13" bestFit="1" customWidth="1"/>
    <col min="9" max="9" width="15.85546875" style="13" bestFit="1" customWidth="1"/>
    <col min="10" max="10" width="13.5703125" style="13" bestFit="1" customWidth="1"/>
    <col min="11" max="11" width="15.28515625" style="13" bestFit="1" customWidth="1"/>
    <col min="12" max="12" width="10.7109375" style="13" customWidth="1"/>
    <col min="13" max="13" width="20.42578125" style="13" bestFit="1" customWidth="1"/>
    <col min="14" max="14" width="14.7109375" style="13" customWidth="1"/>
    <col min="15" max="15" width="27.7109375" style="13" bestFit="1" customWidth="1"/>
    <col min="16" max="16" width="14.140625" style="13" customWidth="1"/>
    <col min="17" max="17" width="12.85546875" style="13" bestFit="1" customWidth="1"/>
    <col min="18" max="18" width="18.42578125" style="13" bestFit="1" customWidth="1"/>
    <col min="19" max="20" width="12.140625" style="13" bestFit="1" customWidth="1"/>
    <col min="21" max="16384" width="11.42578125" style="13"/>
  </cols>
  <sheetData>
    <row r="1" spans="1:13" ht="105" customHeight="1" x14ac:dyDescent="0.2">
      <c r="A1" s="1031" t="s">
        <v>859</v>
      </c>
      <c r="B1" s="1032"/>
      <c r="C1" s="1032"/>
      <c r="D1" s="1032"/>
      <c r="E1" s="1032"/>
      <c r="F1" s="1032"/>
      <c r="G1" s="1032"/>
      <c r="H1" s="1032"/>
      <c r="I1" s="1032"/>
      <c r="J1" s="1032"/>
      <c r="K1" s="1032"/>
      <c r="L1" s="1032"/>
      <c r="M1" s="1032"/>
    </row>
    <row r="2" spans="1:13" ht="13.5" thickBot="1" x14ac:dyDescent="0.25">
      <c r="A2" s="204" t="s">
        <v>404</v>
      </c>
      <c r="B2" s="205">
        <f ca="1">TODAY()</f>
        <v>42424</v>
      </c>
      <c r="C2" s="205"/>
      <c r="D2" s="1046" t="s">
        <v>520</v>
      </c>
      <c r="E2" s="1046"/>
      <c r="F2" s="1046"/>
      <c r="G2" s="1046"/>
      <c r="H2" s="1046"/>
      <c r="I2" s="270">
        <v>42429</v>
      </c>
      <c r="J2" s="7"/>
      <c r="K2" s="7" t="s">
        <v>568</v>
      </c>
      <c r="L2" s="7"/>
      <c r="M2" s="205">
        <v>42436</v>
      </c>
    </row>
    <row r="3" spans="1:13" ht="62.25" customHeight="1" thickBot="1" x14ac:dyDescent="0.25">
      <c r="A3" s="768" t="s">
        <v>763</v>
      </c>
      <c r="B3" s="1143" t="s">
        <v>616</v>
      </c>
      <c r="C3" s="1144"/>
      <c r="D3" s="1145">
        <v>2016</v>
      </c>
      <c r="E3" s="1146"/>
      <c r="F3" s="1147" t="s">
        <v>617</v>
      </c>
      <c r="G3" s="1148"/>
      <c r="H3" s="1149"/>
      <c r="I3" s="1149"/>
      <c r="J3" s="1149"/>
      <c r="K3" s="1149"/>
      <c r="L3" s="1149"/>
      <c r="M3" s="1150"/>
    </row>
    <row r="4" spans="1:13" ht="12.75" customHeight="1" outlineLevel="1" x14ac:dyDescent="0.2">
      <c r="A4" s="14" t="s">
        <v>635</v>
      </c>
      <c r="B4" s="1041"/>
      <c r="C4" s="1042"/>
      <c r="D4" s="1042"/>
      <c r="E4" s="1042"/>
      <c r="F4" s="1042"/>
      <c r="G4" s="1042"/>
      <c r="H4" s="1042"/>
      <c r="I4" s="1042"/>
      <c r="J4" s="1043"/>
      <c r="K4" s="182" t="s">
        <v>244</v>
      </c>
      <c r="L4" s="1044"/>
      <c r="M4" s="1045"/>
    </row>
    <row r="5" spans="1:13" ht="12.75" customHeight="1" outlineLevel="1" x14ac:dyDescent="0.2">
      <c r="A5" s="15" t="s">
        <v>216</v>
      </c>
      <c r="B5" s="1005"/>
      <c r="C5" s="1006"/>
      <c r="D5" s="1007"/>
      <c r="E5" s="126" t="s">
        <v>283</v>
      </c>
      <c r="F5" s="1005"/>
      <c r="G5" s="1006"/>
      <c r="H5" s="1006"/>
      <c r="I5" s="1007"/>
      <c r="J5" s="126" t="s">
        <v>284</v>
      </c>
      <c r="K5" s="1053"/>
      <c r="L5" s="1053"/>
      <c r="M5" s="1054"/>
    </row>
    <row r="6" spans="1:13" outlineLevel="1" x14ac:dyDescent="0.2">
      <c r="A6" s="15" t="s">
        <v>636</v>
      </c>
      <c r="B6" s="1005"/>
      <c r="C6" s="1006"/>
      <c r="D6" s="1006"/>
      <c r="E6" s="1006"/>
      <c r="F6" s="1006"/>
      <c r="G6" s="1006"/>
      <c r="H6" s="1006"/>
      <c r="I6" s="1006"/>
      <c r="J6" s="1006"/>
      <c r="K6" s="1006"/>
      <c r="L6" s="1006"/>
      <c r="M6" s="1083"/>
    </row>
    <row r="7" spans="1:13" outlineLevel="1" x14ac:dyDescent="0.2">
      <c r="A7" s="16" t="s">
        <v>638</v>
      </c>
      <c r="B7" s="1005"/>
      <c r="C7" s="1006"/>
      <c r="D7" s="1006"/>
      <c r="E7" s="1006"/>
      <c r="F7" s="1006"/>
      <c r="G7" s="1006"/>
      <c r="H7" s="1006"/>
      <c r="I7" s="1006"/>
      <c r="J7" s="1006"/>
      <c r="K7" s="1006"/>
      <c r="L7" s="1006"/>
      <c r="M7" s="1083"/>
    </row>
    <row r="8" spans="1:13" outlineLevel="1" x14ac:dyDescent="0.2">
      <c r="A8" s="16" t="s">
        <v>637</v>
      </c>
      <c r="B8" s="1084"/>
      <c r="C8" s="1085"/>
      <c r="D8" s="1085"/>
      <c r="E8" s="1085"/>
      <c r="F8" s="1085"/>
      <c r="G8" s="1085"/>
      <c r="H8" s="1085"/>
      <c r="I8" s="1085"/>
      <c r="J8" s="1085"/>
      <c r="K8" s="1085"/>
      <c r="L8" s="1085"/>
      <c r="M8" s="1086"/>
    </row>
    <row r="9" spans="1:13" outlineLevel="1" x14ac:dyDescent="0.2">
      <c r="A9" s="16" t="s">
        <v>671</v>
      </c>
      <c r="B9" s="1084"/>
      <c r="C9" s="1085"/>
      <c r="D9" s="1085"/>
      <c r="E9" s="1085"/>
      <c r="F9" s="1085"/>
      <c r="G9" s="1085"/>
      <c r="H9" s="1085"/>
      <c r="I9" s="1085"/>
      <c r="J9" s="1085"/>
      <c r="K9" s="1085"/>
      <c r="L9" s="1085"/>
      <c r="M9" s="1086"/>
    </row>
    <row r="10" spans="1:13" ht="12.75" outlineLevel="1" x14ac:dyDescent="0.2">
      <c r="A10" s="15" t="s">
        <v>285</v>
      </c>
      <c r="B10" s="17" t="s">
        <v>245</v>
      </c>
      <c r="C10" s="1062"/>
      <c r="D10" s="1063"/>
      <c r="E10" s="125" t="s">
        <v>246</v>
      </c>
      <c r="F10" s="1087"/>
      <c r="G10" s="1053"/>
      <c r="H10" s="1088"/>
      <c r="I10" s="127" t="s">
        <v>441</v>
      </c>
      <c r="J10" s="824"/>
      <c r="K10" s="128" t="s">
        <v>244</v>
      </c>
      <c r="L10" s="1060"/>
      <c r="M10" s="1061"/>
    </row>
    <row r="11" spans="1:13" ht="13.5" customHeight="1" outlineLevel="1" thickBot="1" x14ac:dyDescent="0.25">
      <c r="A11" s="15" t="s">
        <v>663</v>
      </c>
      <c r="B11" s="17" t="s">
        <v>673</v>
      </c>
      <c r="C11" s="1064"/>
      <c r="D11" s="1065"/>
      <c r="E11" s="123" t="s">
        <v>674</v>
      </c>
      <c r="F11" s="1064"/>
      <c r="G11" s="1065"/>
      <c r="H11" s="123" t="s">
        <v>248</v>
      </c>
      <c r="I11" s="1096"/>
      <c r="J11" s="1097"/>
      <c r="K11" s="220"/>
      <c r="L11" s="221"/>
      <c r="M11" s="222"/>
    </row>
    <row r="12" spans="1:13" s="22" customFormat="1" ht="18" x14ac:dyDescent="0.2">
      <c r="A12" s="121"/>
      <c r="B12" s="122"/>
      <c r="C12" s="231" t="s">
        <v>547</v>
      </c>
      <c r="D12" s="19">
        <f>M2</f>
        <v>42436</v>
      </c>
      <c r="E12" s="18"/>
      <c r="F12" s="19" t="s">
        <v>546</v>
      </c>
      <c r="G12" s="287">
        <v>42429</v>
      </c>
      <c r="H12" s="18"/>
      <c r="I12" s="19"/>
      <c r="J12" s="20"/>
      <c r="K12" s="21"/>
      <c r="L12" s="21"/>
      <c r="M12" s="21"/>
    </row>
    <row r="13" spans="1:13" s="22" customFormat="1" ht="24.75" customHeight="1" outlineLevel="1" x14ac:dyDescent="0.35">
      <c r="A13" s="202" t="s">
        <v>436</v>
      </c>
      <c r="B13" s="307">
        <f ca="1">IF((I2-B2)&lt;=0,0,I2-B2)</f>
        <v>5</v>
      </c>
      <c r="C13" s="202" t="s">
        <v>437</v>
      </c>
      <c r="D13" s="19"/>
      <c r="E13" s="18"/>
      <c r="F13" s="19"/>
      <c r="G13" s="20"/>
      <c r="H13" s="18"/>
      <c r="I13" s="19"/>
      <c r="J13" s="20"/>
      <c r="K13" s="21"/>
      <c r="L13" s="21"/>
      <c r="M13" s="21"/>
    </row>
    <row r="14" spans="1:13" s="22" customFormat="1" ht="45.75" customHeight="1" outlineLevel="1" x14ac:dyDescent="0.35">
      <c r="A14" s="1047" t="str">
        <f ca="1">IF(B13=0,"¡Atención! El plazo de presentación de solicitudes en la OTRI-UCM ha finalizado. Por favor, contacte URGENTEMENTE con nuestras oficinas (ext. 6472)"," ")</f>
        <v xml:space="preserve"> </v>
      </c>
      <c r="B14" s="1047"/>
      <c r="C14" s="1047"/>
      <c r="D14" s="1047"/>
      <c r="E14" s="1047"/>
      <c r="F14" s="1047"/>
      <c r="G14" s="1047"/>
      <c r="H14" s="1047"/>
      <c r="I14" s="1047"/>
      <c r="J14" s="1047"/>
      <c r="K14" s="1047"/>
      <c r="L14" s="1047"/>
      <c r="M14" s="1047"/>
    </row>
    <row r="15" spans="1:13" ht="12" thickBot="1" x14ac:dyDescent="0.25">
      <c r="A15" s="23"/>
      <c r="B15" s="23"/>
      <c r="C15" s="24"/>
      <c r="D15" s="24"/>
      <c r="E15" s="23"/>
      <c r="F15" s="23"/>
      <c r="G15" s="23"/>
      <c r="H15" s="23"/>
      <c r="I15" s="23"/>
      <c r="J15" s="23"/>
      <c r="K15" s="23"/>
      <c r="L15" s="23"/>
      <c r="M15" s="23"/>
    </row>
    <row r="16" spans="1:13" ht="97.5" customHeight="1" thickBot="1" x14ac:dyDescent="0.25">
      <c r="A16" s="314" t="s">
        <v>249</v>
      </c>
      <c r="B16" s="1113" t="s">
        <v>861</v>
      </c>
      <c r="C16" s="1114"/>
      <c r="D16" s="1114"/>
      <c r="E16" s="1114"/>
      <c r="F16" s="1114"/>
      <c r="G16" s="1114"/>
      <c r="H16" s="1114"/>
      <c r="I16" s="1114"/>
      <c r="J16" s="1114"/>
      <c r="K16" s="1114"/>
      <c r="L16" s="1114"/>
      <c r="M16" s="1115"/>
    </row>
    <row r="17" spans="1:13" ht="15.75" customHeight="1" outlineLevel="1" x14ac:dyDescent="0.2">
      <c r="A17" s="315"/>
      <c r="B17" s="1118" t="s">
        <v>255</v>
      </c>
      <c r="C17" s="1067"/>
      <c r="D17" s="1067"/>
      <c r="E17" s="1119"/>
      <c r="F17" s="1116" t="s">
        <v>256</v>
      </c>
      <c r="G17" s="1116"/>
      <c r="H17" s="1117"/>
      <c r="I17" s="1066" t="s">
        <v>257</v>
      </c>
      <c r="J17" s="1067"/>
      <c r="K17" s="1067"/>
      <c r="L17" s="1067" t="s">
        <v>253</v>
      </c>
      <c r="M17" s="1068"/>
    </row>
    <row r="18" spans="1:13" ht="20.25" customHeight="1" outlineLevel="1" x14ac:dyDescent="0.2">
      <c r="A18" s="316" t="str">
        <f t="shared" ref="A18:A23" si="0">IF(F18=0,"Establezca un límite para esta partida","Compruebe la columna de desviación")</f>
        <v>Establezca un límite para esta partida</v>
      </c>
      <c r="B18" s="318" t="s">
        <v>250</v>
      </c>
      <c r="C18" s="1075">
        <f>L30</f>
        <v>0</v>
      </c>
      <c r="D18" s="1076"/>
      <c r="E18" s="1076"/>
      <c r="F18" s="1077"/>
      <c r="G18" s="1078"/>
      <c r="H18" s="1079"/>
      <c r="I18" s="1069">
        <f>F18-C18</f>
        <v>0</v>
      </c>
      <c r="J18" s="1039"/>
      <c r="K18" s="1039"/>
      <c r="L18" s="1039" t="str">
        <f t="shared" ref="L18:L24" si="1">IF(I18&lt;0,"FUERA DE PRESUPUESTO","OK")</f>
        <v>OK</v>
      </c>
      <c r="M18" s="1040"/>
    </row>
    <row r="19" spans="1:13" ht="20.25" customHeight="1" outlineLevel="1" x14ac:dyDescent="0.2">
      <c r="A19" s="316" t="str">
        <f t="shared" si="0"/>
        <v>Establezca un límite para esta partida</v>
      </c>
      <c r="B19" s="318" t="s">
        <v>252</v>
      </c>
      <c r="C19" s="1075">
        <f>L28</f>
        <v>0</v>
      </c>
      <c r="D19" s="1076"/>
      <c r="E19" s="1076"/>
      <c r="F19" s="1080"/>
      <c r="G19" s="1081"/>
      <c r="H19" s="1081"/>
      <c r="I19" s="1069">
        <f t="shared" ref="I19" si="2">F19-C19</f>
        <v>0</v>
      </c>
      <c r="J19" s="1039"/>
      <c r="K19" s="1039"/>
      <c r="L19" s="1039" t="str">
        <f t="shared" si="1"/>
        <v>OK</v>
      </c>
      <c r="M19" s="1040"/>
    </row>
    <row r="20" spans="1:13" ht="20.25" customHeight="1" outlineLevel="1" x14ac:dyDescent="0.2">
      <c r="A20" s="316" t="str">
        <f t="shared" si="0"/>
        <v>Establezca un límite para esta partida</v>
      </c>
      <c r="B20" s="318" t="s">
        <v>254</v>
      </c>
      <c r="C20" s="1161">
        <f>L29</f>
        <v>0</v>
      </c>
      <c r="D20" s="1162"/>
      <c r="E20" s="1163"/>
      <c r="F20" s="1077"/>
      <c r="G20" s="1078"/>
      <c r="H20" s="1079"/>
      <c r="I20" s="1069">
        <f t="shared" ref="I20" si="3">F20-C20</f>
        <v>0</v>
      </c>
      <c r="J20" s="1039"/>
      <c r="K20" s="1039"/>
      <c r="L20" s="1039" t="str">
        <f t="shared" si="1"/>
        <v>OK</v>
      </c>
      <c r="M20" s="1040"/>
    </row>
    <row r="21" spans="1:13" ht="20.25" customHeight="1" outlineLevel="1" x14ac:dyDescent="0.2">
      <c r="A21" s="316" t="str">
        <f t="shared" si="0"/>
        <v>Establezca un límite para esta partida</v>
      </c>
      <c r="B21" s="318" t="s">
        <v>655</v>
      </c>
      <c r="C21" s="1075">
        <f>L33</f>
        <v>0</v>
      </c>
      <c r="D21" s="1076"/>
      <c r="E21" s="1076"/>
      <c r="F21" s="1077"/>
      <c r="G21" s="1078"/>
      <c r="H21" s="1079"/>
      <c r="I21" s="1069"/>
      <c r="J21" s="1039"/>
      <c r="K21" s="1039"/>
      <c r="L21" s="1039" t="str">
        <f t="shared" si="1"/>
        <v>OK</v>
      </c>
      <c r="M21" s="1040"/>
    </row>
    <row r="22" spans="1:13" ht="20.25" customHeight="1" outlineLevel="1" x14ac:dyDescent="0.2">
      <c r="A22" s="316" t="str">
        <f t="shared" si="0"/>
        <v>Establezca un límite para esta partida</v>
      </c>
      <c r="B22" s="318" t="s">
        <v>653</v>
      </c>
      <c r="C22" s="1075">
        <f>M126</f>
        <v>0</v>
      </c>
      <c r="D22" s="1076"/>
      <c r="E22" s="1076"/>
      <c r="F22" s="1077"/>
      <c r="G22" s="1078"/>
      <c r="H22" s="1079"/>
      <c r="I22" s="1069">
        <f t="shared" ref="I22:I24" si="4">F22-C22</f>
        <v>0</v>
      </c>
      <c r="J22" s="1039"/>
      <c r="K22" s="1039"/>
      <c r="L22" s="1039" t="str">
        <f t="shared" si="1"/>
        <v>OK</v>
      </c>
      <c r="M22" s="1040"/>
    </row>
    <row r="23" spans="1:13" ht="20.25" customHeight="1" outlineLevel="1" x14ac:dyDescent="0.2">
      <c r="A23" s="316" t="str">
        <f t="shared" si="0"/>
        <v>Establezca un límite para esta partida</v>
      </c>
      <c r="B23" s="318" t="s">
        <v>251</v>
      </c>
      <c r="C23" s="1075">
        <f>L32</f>
        <v>4800</v>
      </c>
      <c r="D23" s="1076"/>
      <c r="E23" s="1076"/>
      <c r="F23" s="1073"/>
      <c r="G23" s="1074"/>
      <c r="H23" s="1074"/>
      <c r="I23" s="1069">
        <f t="shared" si="4"/>
        <v>-4800</v>
      </c>
      <c r="J23" s="1039"/>
      <c r="K23" s="1039"/>
      <c r="L23" s="1039" t="str">
        <f t="shared" si="1"/>
        <v>FUERA DE PRESUPUESTO</v>
      </c>
      <c r="M23" s="1040"/>
    </row>
    <row r="24" spans="1:13" ht="20.25" customHeight="1" outlineLevel="1" thickBot="1" x14ac:dyDescent="0.25">
      <c r="A24" s="317"/>
      <c r="B24" s="319"/>
      <c r="C24" s="1070">
        <f>SUM(C18:E23)</f>
        <v>4800</v>
      </c>
      <c r="D24" s="1071"/>
      <c r="E24" s="1072"/>
      <c r="F24" s="1073">
        <f>SUM(F18:F23)</f>
        <v>0</v>
      </c>
      <c r="G24" s="1074"/>
      <c r="H24" s="1074"/>
      <c r="I24" s="1069">
        <f t="shared" si="4"/>
        <v>-4800</v>
      </c>
      <c r="J24" s="1039"/>
      <c r="K24" s="1039"/>
      <c r="L24" s="1120" t="str">
        <f t="shared" si="1"/>
        <v>FUERA DE PRESUPUESTO</v>
      </c>
      <c r="M24" s="1121"/>
    </row>
    <row r="25" spans="1:13" ht="68.25" customHeight="1" thickBot="1" x14ac:dyDescent="0.25">
      <c r="A25" s="286" t="s">
        <v>575</v>
      </c>
      <c r="B25" s="1151" t="s">
        <v>811</v>
      </c>
      <c r="C25" s="1152"/>
      <c r="D25" s="23"/>
      <c r="E25" s="1156" t="s">
        <v>573</v>
      </c>
      <c r="F25" s="1157"/>
      <c r="G25" s="1154"/>
      <c r="H25" s="1155"/>
      <c r="I25" s="23"/>
      <c r="J25" s="1156" t="s">
        <v>574</v>
      </c>
      <c r="K25" s="1158"/>
      <c r="L25" s="1159">
        <v>0.1018</v>
      </c>
      <c r="M25" s="1160"/>
    </row>
    <row r="26" spans="1:13" ht="29.25" customHeight="1" thickBot="1" x14ac:dyDescent="0.25">
      <c r="A26" s="1122" t="s">
        <v>650</v>
      </c>
      <c r="B26" s="1122"/>
      <c r="C26" s="1122"/>
      <c r="D26" s="1122"/>
      <c r="E26" s="1122"/>
      <c r="F26" s="1122"/>
      <c r="G26" s="1122"/>
      <c r="H26" s="1122"/>
      <c r="I26" s="1122"/>
      <c r="J26" s="1122"/>
      <c r="K26" s="1122"/>
      <c r="L26" s="1122"/>
      <c r="M26" s="1122"/>
    </row>
    <row r="27" spans="1:13" ht="16.5" customHeight="1" outlineLevel="1" x14ac:dyDescent="0.2">
      <c r="A27" s="1112" t="s">
        <v>259</v>
      </c>
      <c r="B27" s="1112"/>
      <c r="C27" s="1112"/>
      <c r="D27" s="977">
        <f>D3</f>
        <v>2016</v>
      </c>
      <c r="E27" s="977"/>
      <c r="F27" s="977">
        <f>D27+1</f>
        <v>2017</v>
      </c>
      <c r="G27" s="977"/>
      <c r="H27" s="977">
        <f>F27+1</f>
        <v>2018</v>
      </c>
      <c r="I27" s="977"/>
      <c r="J27" s="977">
        <f>H27+1</f>
        <v>2019</v>
      </c>
      <c r="K27" s="977"/>
      <c r="L27" s="977" t="s">
        <v>258</v>
      </c>
      <c r="M27" s="977"/>
    </row>
    <row r="28" spans="1:13" s="27" customFormat="1" ht="16.5" customHeight="1" outlineLevel="1" x14ac:dyDescent="0.2">
      <c r="A28" s="1100" t="s">
        <v>651</v>
      </c>
      <c r="B28" s="1100"/>
      <c r="C28" s="1100"/>
      <c r="D28" s="1101">
        <f>F46+F58</f>
        <v>0</v>
      </c>
      <c r="E28" s="1102"/>
      <c r="F28" s="1101">
        <f>G46+G58</f>
        <v>0</v>
      </c>
      <c r="G28" s="1101"/>
      <c r="H28" s="1101">
        <f>H46+H58</f>
        <v>0</v>
      </c>
      <c r="I28" s="1101"/>
      <c r="J28" s="1101">
        <f>I46+I58</f>
        <v>0</v>
      </c>
      <c r="K28" s="1102"/>
      <c r="L28" s="1098">
        <f t="shared" ref="L28" si="5">SUM(D28:K28)</f>
        <v>0</v>
      </c>
      <c r="M28" s="1099"/>
    </row>
    <row r="29" spans="1:13" ht="16.5" customHeight="1" outlineLevel="1" x14ac:dyDescent="0.2">
      <c r="A29" s="1104" t="s">
        <v>642</v>
      </c>
      <c r="B29" s="1104"/>
      <c r="C29" s="1104"/>
      <c r="D29" s="1103">
        <f>G71</f>
        <v>0</v>
      </c>
      <c r="E29" s="1099"/>
      <c r="F29" s="1098">
        <f>H71</f>
        <v>0</v>
      </c>
      <c r="G29" s="1098"/>
      <c r="H29" s="1098">
        <f>I71</f>
        <v>0</v>
      </c>
      <c r="I29" s="1099"/>
      <c r="J29" s="1098">
        <f>J71</f>
        <v>0</v>
      </c>
      <c r="K29" s="1099"/>
      <c r="L29" s="1098">
        <f t="shared" ref="L29" si="6">SUM(D29:K29)</f>
        <v>0</v>
      </c>
      <c r="M29" s="1099"/>
    </row>
    <row r="30" spans="1:13" ht="16.5" customHeight="1" outlineLevel="1" x14ac:dyDescent="0.2">
      <c r="A30" s="1100" t="s">
        <v>652</v>
      </c>
      <c r="B30" s="1100"/>
      <c r="C30" s="1100"/>
      <c r="D30" s="1105">
        <f>D114</f>
        <v>0</v>
      </c>
      <c r="E30" s="1125"/>
      <c r="F30" s="1105">
        <f>F114</f>
        <v>0</v>
      </c>
      <c r="G30" s="1105"/>
      <c r="H30" s="1105">
        <f>H114</f>
        <v>0</v>
      </c>
      <c r="I30" s="1105"/>
      <c r="J30" s="1105">
        <f>J114</f>
        <v>0</v>
      </c>
      <c r="K30" s="1105"/>
      <c r="L30" s="1101">
        <f t="shared" ref="L30:L33" si="7">SUM(D30:K30)</f>
        <v>0</v>
      </c>
      <c r="M30" s="1102"/>
    </row>
    <row r="31" spans="1:13" ht="16.5" customHeight="1" outlineLevel="1" x14ac:dyDescent="0.2">
      <c r="A31" s="1104" t="s">
        <v>653</v>
      </c>
      <c r="B31" s="1104"/>
      <c r="C31" s="1104"/>
      <c r="D31" s="1123">
        <f>G126</f>
        <v>0</v>
      </c>
      <c r="E31" s="1124"/>
      <c r="F31" s="1123">
        <f>H126</f>
        <v>0</v>
      </c>
      <c r="G31" s="1123"/>
      <c r="H31" s="1123">
        <f>I126</f>
        <v>0</v>
      </c>
      <c r="I31" s="1124"/>
      <c r="J31" s="1123">
        <f>J126</f>
        <v>0</v>
      </c>
      <c r="K31" s="1124"/>
      <c r="L31" s="1098">
        <f t="shared" si="7"/>
        <v>0</v>
      </c>
      <c r="M31" s="1099"/>
    </row>
    <row r="32" spans="1:13" ht="16.5" customHeight="1" outlineLevel="1" x14ac:dyDescent="0.2">
      <c r="A32" s="1100" t="s">
        <v>654</v>
      </c>
      <c r="B32" s="1100"/>
      <c r="C32" s="1100"/>
      <c r="D32" s="1107">
        <f>G139</f>
        <v>1200</v>
      </c>
      <c r="E32" s="1107"/>
      <c r="F32" s="1107">
        <f>H139</f>
        <v>1200</v>
      </c>
      <c r="G32" s="1107"/>
      <c r="H32" s="1107">
        <f>I139</f>
        <v>1200</v>
      </c>
      <c r="I32" s="1107"/>
      <c r="J32" s="1107">
        <f>I139</f>
        <v>1200</v>
      </c>
      <c r="K32" s="1107"/>
      <c r="L32" s="1101">
        <f t="shared" si="7"/>
        <v>4800</v>
      </c>
      <c r="M32" s="1102"/>
    </row>
    <row r="33" spans="1:15" ht="16.5" customHeight="1" outlineLevel="1" x14ac:dyDescent="0.2">
      <c r="A33" s="1104" t="s">
        <v>655</v>
      </c>
      <c r="B33" s="1104"/>
      <c r="C33" s="1104"/>
      <c r="D33" s="1106">
        <f>SUM(B198,B200,B202,B206,B207)*((C91+C112)/B192)</f>
        <v>0</v>
      </c>
      <c r="E33" s="1106"/>
      <c r="F33" s="1106">
        <f>SUM(B198,B200,B202,B206,B207)*((E91+E112)/B192)</f>
        <v>0</v>
      </c>
      <c r="G33" s="1106"/>
      <c r="H33" s="1106">
        <f>SUM(B198,B200,B202,B206,B207)*((G91+G112)/B192)</f>
        <v>0</v>
      </c>
      <c r="I33" s="1106"/>
      <c r="J33" s="1106">
        <f>IF(A3="INNPACTO",'Programación,alta,seguimiento'!G68,'Programación,alta,seguimiento'!G91)</f>
        <v>0</v>
      </c>
      <c r="K33" s="1106"/>
      <c r="L33" s="1106">
        <f t="shared" si="7"/>
        <v>0</v>
      </c>
      <c r="M33" s="1106"/>
    </row>
    <row r="34" spans="1:15" ht="16.5" customHeight="1" outlineLevel="1" x14ac:dyDescent="0.2">
      <c r="A34" s="1142" t="s">
        <v>641</v>
      </c>
      <c r="B34" s="1142"/>
      <c r="C34" s="1142"/>
      <c r="D34" s="1140">
        <f>SUM(D28:E33)</f>
        <v>1200</v>
      </c>
      <c r="E34" s="1141"/>
      <c r="F34" s="1140">
        <f>SUM(F28:F33)</f>
        <v>1200</v>
      </c>
      <c r="G34" s="1141"/>
      <c r="H34" s="1140">
        <f>SUM(H28:I33)</f>
        <v>1200</v>
      </c>
      <c r="I34" s="1141"/>
      <c r="J34" s="1140">
        <f>SUM(J28:K33)</f>
        <v>1200</v>
      </c>
      <c r="K34" s="1141"/>
      <c r="L34" s="1140">
        <f>SUM(L28:M33)</f>
        <v>4800</v>
      </c>
      <c r="M34" s="1141"/>
    </row>
    <row r="35" spans="1:15" s="27" customFormat="1" ht="55.5" customHeight="1" outlineLevel="1" x14ac:dyDescent="0.2">
      <c r="A35" s="1153" t="str">
        <f>IF(B25="PRESUPUESTO REAL","¡ATENCIÓN! ESTE RESUMEN NO ES EL PRESUPUESTO PARA EL QUE VD.VA A SOLICITAR FINANCIACIÓN. ESTE PRESUPUESTO CONTIENE EL COSTE REAL DEL PROYECTO Y SÓLO ES VÁLIDO PARA CALCULAR LA PARTICIPACIÓN DE LA UCM EN EL PRESUPUESTO TOTAL DEL CONSORCIO"," ")</f>
        <v xml:space="preserve"> </v>
      </c>
      <c r="B35" s="1153"/>
      <c r="C35" s="1153"/>
      <c r="D35" s="1153"/>
      <c r="E35" s="1153"/>
      <c r="F35" s="1153"/>
      <c r="G35" s="1153"/>
      <c r="H35" s="1153"/>
      <c r="I35" s="1153"/>
      <c r="J35" s="1153"/>
      <c r="K35" s="1153"/>
      <c r="L35" s="1153"/>
      <c r="M35" s="1153"/>
    </row>
    <row r="36" spans="1:15" s="27" customFormat="1" ht="30" customHeight="1" outlineLevel="1" x14ac:dyDescent="0.2">
      <c r="A36" s="29"/>
      <c r="B36" s="29"/>
      <c r="C36" s="29"/>
      <c r="D36" s="29"/>
      <c r="E36" s="29"/>
      <c r="F36" s="30"/>
      <c r="G36" s="30"/>
      <c r="H36" s="30"/>
      <c r="I36" s="31"/>
      <c r="J36" s="31"/>
      <c r="K36" s="31"/>
      <c r="L36" s="31"/>
      <c r="M36" s="31"/>
    </row>
    <row r="37" spans="1:15" s="27" customFormat="1" ht="30" customHeight="1" outlineLevel="1" x14ac:dyDescent="0.2">
      <c r="A37" s="29"/>
      <c r="B37" s="29"/>
      <c r="C37" s="29"/>
      <c r="D37" s="29"/>
      <c r="E37" s="29"/>
      <c r="F37" s="30"/>
      <c r="G37" s="30"/>
      <c r="H37" s="30"/>
      <c r="I37" s="31"/>
      <c r="J37" s="31"/>
      <c r="K37" s="31"/>
      <c r="L37" s="31"/>
      <c r="M37" s="31"/>
    </row>
    <row r="38" spans="1:15" s="27" customFormat="1" ht="30" customHeight="1" thickBot="1" x14ac:dyDescent="0.25">
      <c r="A38" s="111"/>
      <c r="B38" s="32"/>
      <c r="C38" s="32"/>
      <c r="D38" s="32"/>
      <c r="E38" s="32"/>
      <c r="F38" s="33"/>
      <c r="G38" s="33"/>
      <c r="H38" s="33"/>
      <c r="I38" s="34"/>
      <c r="J38" s="34"/>
      <c r="K38" s="112"/>
      <c r="L38" s="112"/>
      <c r="M38" s="112"/>
    </row>
    <row r="39" spans="1:15" ht="20.25" customHeight="1" x14ac:dyDescent="0.2">
      <c r="A39" s="1057" t="s">
        <v>295</v>
      </c>
      <c r="B39" s="1058"/>
      <c r="C39" s="1058"/>
      <c r="D39" s="1058"/>
      <c r="E39" s="1058"/>
      <c r="F39" s="1058"/>
      <c r="G39" s="1058"/>
      <c r="H39" s="1058"/>
      <c r="I39" s="1058"/>
      <c r="J39" s="1058"/>
      <c r="K39" s="1038"/>
      <c r="L39" s="1052" t="s">
        <v>342</v>
      </c>
      <c r="M39" s="35"/>
    </row>
    <row r="40" spans="1:15" ht="22.5" outlineLevel="1" x14ac:dyDescent="0.2">
      <c r="A40" s="1090" t="s">
        <v>658</v>
      </c>
      <c r="B40" s="1091"/>
      <c r="C40" s="36" t="s">
        <v>660</v>
      </c>
      <c r="D40" s="775" t="s">
        <v>659</v>
      </c>
      <c r="E40" s="26" t="s">
        <v>639</v>
      </c>
      <c r="F40" s="977" t="s">
        <v>640</v>
      </c>
      <c r="G40" s="977"/>
      <c r="H40" s="977"/>
      <c r="I40" s="977"/>
      <c r="J40" s="977"/>
      <c r="K40" s="37" t="s">
        <v>662</v>
      </c>
      <c r="L40" s="1025"/>
      <c r="M40" s="38" t="s">
        <v>242</v>
      </c>
      <c r="N40" s="39"/>
    </row>
    <row r="41" spans="1:15" ht="22.5" outlineLevel="1" x14ac:dyDescent="0.2">
      <c r="A41" s="40"/>
      <c r="B41" s="41"/>
      <c r="C41" s="41"/>
      <c r="D41" s="41"/>
      <c r="E41" s="41"/>
      <c r="F41" s="42">
        <f>D27</f>
        <v>2016</v>
      </c>
      <c r="G41" s="42">
        <f>F41+1</f>
        <v>2017</v>
      </c>
      <c r="H41" s="42">
        <f>G41+1</f>
        <v>2018</v>
      </c>
      <c r="I41" s="42">
        <f>H41+1</f>
        <v>2019</v>
      </c>
      <c r="J41" s="813" t="s">
        <v>851</v>
      </c>
      <c r="K41" s="44" t="s">
        <v>661</v>
      </c>
      <c r="L41" s="1025"/>
      <c r="M41" s="45" t="s">
        <v>651</v>
      </c>
      <c r="N41" s="46"/>
      <c r="O41" s="27"/>
    </row>
    <row r="42" spans="1:15" outlineLevel="1" x14ac:dyDescent="0.2">
      <c r="A42" s="948"/>
      <c r="B42" s="948"/>
      <c r="C42" s="272"/>
      <c r="D42" s="271"/>
      <c r="E42" s="821"/>
      <c r="F42" s="822"/>
      <c r="G42" s="822"/>
      <c r="H42" s="822"/>
      <c r="I42" s="822"/>
      <c r="J42" s="823"/>
      <c r="K42" s="48"/>
      <c r="L42" s="1022"/>
      <c r="M42" s="838">
        <f>F42+G42+H42+I42</f>
        <v>0</v>
      </c>
      <c r="N42" s="46"/>
    </row>
    <row r="43" spans="1:15" outlineLevel="1" x14ac:dyDescent="0.2">
      <c r="A43" s="948"/>
      <c r="B43" s="948"/>
      <c r="C43" s="272"/>
      <c r="D43" s="273"/>
      <c r="E43" s="821"/>
      <c r="F43" s="822"/>
      <c r="G43" s="822"/>
      <c r="H43" s="822"/>
      <c r="I43" s="822"/>
      <c r="J43" s="822"/>
      <c r="K43" s="48"/>
      <c r="L43" s="1022"/>
      <c r="M43" s="838">
        <f t="shared" ref="M43:M45" si="8">F43+G43+H43+I43</f>
        <v>0</v>
      </c>
      <c r="N43" s="46"/>
    </row>
    <row r="44" spans="1:15" outlineLevel="1" x14ac:dyDescent="0.2">
      <c r="A44" s="948"/>
      <c r="B44" s="948"/>
      <c r="C44" s="272"/>
      <c r="D44" s="273"/>
      <c r="E44" s="821"/>
      <c r="F44" s="822"/>
      <c r="G44" s="822"/>
      <c r="H44" s="822"/>
      <c r="I44" s="822"/>
      <c r="J44" s="822"/>
      <c r="K44" s="48"/>
      <c r="L44" s="1022"/>
      <c r="M44" s="838">
        <f t="shared" si="8"/>
        <v>0</v>
      </c>
      <c r="N44" s="46"/>
    </row>
    <row r="45" spans="1:15" outlineLevel="1" x14ac:dyDescent="0.2">
      <c r="A45" s="948"/>
      <c r="B45" s="948"/>
      <c r="C45" s="272"/>
      <c r="D45" s="273"/>
      <c r="E45" s="821"/>
      <c r="F45" s="822"/>
      <c r="G45" s="822"/>
      <c r="H45" s="822"/>
      <c r="I45" s="822"/>
      <c r="J45" s="822"/>
      <c r="K45" s="48"/>
      <c r="L45" s="1023"/>
      <c r="M45" s="838">
        <f t="shared" si="8"/>
        <v>0</v>
      </c>
      <c r="N45" s="46"/>
    </row>
    <row r="46" spans="1:15" outlineLevel="1" x14ac:dyDescent="0.2">
      <c r="A46" s="1008"/>
      <c r="B46" s="1009"/>
      <c r="C46" s="223"/>
      <c r="D46" s="224"/>
      <c r="E46" s="225"/>
      <c r="F46" s="47">
        <f>SUM(F42:F45)</f>
        <v>0</v>
      </c>
      <c r="G46" s="47">
        <f>SUM(G42:G45)</f>
        <v>0</v>
      </c>
      <c r="H46" s="47">
        <f>SUM(H42:H45)</f>
        <v>0</v>
      </c>
      <c r="I46" s="47">
        <f>SUM(I42:I45)</f>
        <v>0</v>
      </c>
      <c r="J46" s="47"/>
      <c r="K46" s="48"/>
      <c r="L46" s="995" t="s">
        <v>220</v>
      </c>
      <c r="M46" s="838"/>
    </row>
    <row r="47" spans="1:15" ht="12" outlineLevel="1" thickBot="1" x14ac:dyDescent="0.25">
      <c r="A47" s="51" t="s">
        <v>664</v>
      </c>
      <c r="B47" s="52"/>
      <c r="C47" s="52"/>
      <c r="D47" s="52"/>
      <c r="E47" s="52"/>
      <c r="F47" s="53"/>
      <c r="G47" s="53"/>
      <c r="H47" s="53"/>
      <c r="I47" s="53"/>
      <c r="J47" s="49"/>
      <c r="K47" s="54"/>
      <c r="L47" s="962"/>
      <c r="M47" s="839"/>
    </row>
    <row r="48" spans="1:15" ht="23.25" customHeight="1" outlineLevel="1" x14ac:dyDescent="0.2">
      <c r="A48" s="56"/>
      <c r="B48" s="57"/>
      <c r="C48" s="57"/>
      <c r="D48" s="57"/>
      <c r="E48" s="57"/>
      <c r="F48" s="58"/>
      <c r="G48" s="59"/>
      <c r="H48" s="59"/>
      <c r="I48" s="1092" t="s">
        <v>243</v>
      </c>
      <c r="J48" s="1093"/>
      <c r="K48" s="60"/>
      <c r="L48" s="964"/>
      <c r="M48" s="840">
        <f>SUM(M42:M45)</f>
        <v>0</v>
      </c>
    </row>
    <row r="49" spans="1:13" ht="12" outlineLevel="1" thickBot="1" x14ac:dyDescent="0.25">
      <c r="A49" s="56"/>
      <c r="B49" s="57"/>
      <c r="C49" s="57"/>
      <c r="D49" s="57"/>
      <c r="E49" s="57"/>
      <c r="F49" s="59"/>
      <c r="G49" s="59"/>
      <c r="H49" s="59"/>
      <c r="I49" s="1094"/>
      <c r="J49" s="1095"/>
      <c r="K49" s="62"/>
      <c r="L49" s="1024" t="s">
        <v>343</v>
      </c>
      <c r="M49" s="63"/>
    </row>
    <row r="50" spans="1:13" ht="18.75" customHeight="1" x14ac:dyDescent="0.2">
      <c r="A50" s="1034" t="s">
        <v>296</v>
      </c>
      <c r="B50" s="1035"/>
      <c r="C50" s="1035"/>
      <c r="D50" s="1035"/>
      <c r="E50" s="1035"/>
      <c r="F50" s="1035"/>
      <c r="G50" s="1035"/>
      <c r="H50" s="1035"/>
      <c r="I50" s="1035"/>
      <c r="J50" s="1035"/>
      <c r="K50" s="1036"/>
      <c r="L50" s="1025"/>
      <c r="M50" s="64"/>
    </row>
    <row r="51" spans="1:13" outlineLevel="1" x14ac:dyDescent="0.2">
      <c r="A51" s="1110" t="s">
        <v>658</v>
      </c>
      <c r="B51" s="1111"/>
      <c r="C51" s="65" t="s">
        <v>660</v>
      </c>
      <c r="D51" s="65" t="s">
        <v>659</v>
      </c>
      <c r="E51" s="66" t="s">
        <v>639</v>
      </c>
      <c r="F51" s="1126" t="s">
        <v>640</v>
      </c>
      <c r="G51" s="1126"/>
      <c r="H51" s="1126"/>
      <c r="I51" s="1126"/>
      <c r="J51" s="1126"/>
      <c r="K51" s="37" t="s">
        <v>662</v>
      </c>
      <c r="L51" s="1025"/>
      <c r="M51" s="63"/>
    </row>
    <row r="52" spans="1:13" ht="22.5" outlineLevel="1" x14ac:dyDescent="0.2">
      <c r="A52" s="67"/>
      <c r="B52" s="68"/>
      <c r="C52" s="68"/>
      <c r="D52" s="68"/>
      <c r="E52" s="68"/>
      <c r="F52" s="69">
        <f>D27</f>
        <v>2016</v>
      </c>
      <c r="G52" s="69">
        <f>F52+1</f>
        <v>2017</v>
      </c>
      <c r="H52" s="69">
        <f>G52+1</f>
        <v>2018</v>
      </c>
      <c r="I52" s="69">
        <f>H52+1</f>
        <v>2019</v>
      </c>
      <c r="J52" s="813" t="s">
        <v>851</v>
      </c>
      <c r="K52" s="44" t="s">
        <v>661</v>
      </c>
      <c r="L52" s="1025"/>
      <c r="M52" s="70" t="s">
        <v>670</v>
      </c>
    </row>
    <row r="53" spans="1:13" outlineLevel="1" x14ac:dyDescent="0.2">
      <c r="A53" s="947"/>
      <c r="B53" s="947"/>
      <c r="C53" s="947"/>
      <c r="D53" s="947"/>
      <c r="E53" s="947"/>
      <c r="F53" s="947"/>
      <c r="G53" s="822"/>
      <c r="H53" s="822"/>
      <c r="I53" s="822"/>
      <c r="J53" s="822"/>
      <c r="K53" s="48"/>
      <c r="L53" s="1022"/>
      <c r="M53" s="93">
        <f>F53+G53+H53+I53</f>
        <v>0</v>
      </c>
    </row>
    <row r="54" spans="1:13" outlineLevel="1" x14ac:dyDescent="0.2">
      <c r="A54" s="947"/>
      <c r="B54" s="947"/>
      <c r="C54" s="272"/>
      <c r="D54" s="273"/>
      <c r="E54" s="821"/>
      <c r="F54" s="822"/>
      <c r="G54" s="822"/>
      <c r="H54" s="822"/>
      <c r="I54" s="822"/>
      <c r="J54" s="822"/>
      <c r="K54" s="48"/>
      <c r="L54" s="1022"/>
      <c r="M54" s="93"/>
    </row>
    <row r="55" spans="1:13" outlineLevel="1" x14ac:dyDescent="0.2">
      <c r="A55" s="947"/>
      <c r="B55" s="947"/>
      <c r="C55" s="272"/>
      <c r="D55" s="273"/>
      <c r="E55" s="821"/>
      <c r="F55" s="822"/>
      <c r="G55" s="822"/>
      <c r="H55" s="822"/>
      <c r="I55" s="822"/>
      <c r="J55" s="822"/>
      <c r="K55" s="48"/>
      <c r="L55" s="1022"/>
      <c r="M55" s="93"/>
    </row>
    <row r="56" spans="1:13" outlineLevel="1" x14ac:dyDescent="0.2">
      <c r="A56" s="947"/>
      <c r="B56" s="947"/>
      <c r="C56" s="272"/>
      <c r="D56" s="273"/>
      <c r="E56" s="821"/>
      <c r="F56" s="822">
        <f t="shared" ref="F56:F57" si="9">SUM(F55)</f>
        <v>0</v>
      </c>
      <c r="G56" s="822"/>
      <c r="H56" s="822"/>
      <c r="I56" s="822"/>
      <c r="J56" s="822"/>
      <c r="K56" s="48"/>
      <c r="L56" s="1023"/>
      <c r="M56" s="93"/>
    </row>
    <row r="57" spans="1:13" outlineLevel="1" x14ac:dyDescent="0.2">
      <c r="A57" s="1108"/>
      <c r="B57" s="1109"/>
      <c r="C57" s="223"/>
      <c r="D57" s="224"/>
      <c r="E57" s="225"/>
      <c r="F57" s="47">
        <f t="shared" si="9"/>
        <v>0</v>
      </c>
      <c r="G57" s="47"/>
      <c r="H57" s="47"/>
      <c r="I57" s="47"/>
      <c r="J57" s="47"/>
      <c r="K57" s="48"/>
      <c r="L57" s="994" t="s">
        <v>221</v>
      </c>
      <c r="M57" s="50"/>
    </row>
    <row r="58" spans="1:13" ht="12" outlineLevel="1" thickBot="1" x14ac:dyDescent="0.25">
      <c r="A58" s="51" t="s">
        <v>665</v>
      </c>
      <c r="B58" s="52"/>
      <c r="C58" s="52"/>
      <c r="D58" s="52"/>
      <c r="E58" s="52"/>
      <c r="F58" s="53">
        <f>SUM(F53:F56)</f>
        <v>0</v>
      </c>
      <c r="G58" s="53">
        <f>SUM(G53:G56)</f>
        <v>0</v>
      </c>
      <c r="H58" s="53">
        <f>SUM(H53:H56)</f>
        <v>0</v>
      </c>
      <c r="I58" s="53">
        <f>SUM(I53:I56)</f>
        <v>0</v>
      </c>
      <c r="J58" s="49"/>
      <c r="K58" s="62"/>
      <c r="L58" s="964"/>
      <c r="M58" s="61">
        <f>SUM(F58+G58+H58+I58)</f>
        <v>0</v>
      </c>
    </row>
    <row r="59" spans="1:13" ht="23.25" outlineLevel="1" thickBot="1" x14ac:dyDescent="0.25">
      <c r="A59" s="71"/>
      <c r="B59" s="72"/>
      <c r="C59" s="72"/>
      <c r="D59" s="72"/>
      <c r="E59" s="72"/>
      <c r="F59" s="73"/>
      <c r="G59" s="73"/>
      <c r="H59" s="73"/>
      <c r="I59" s="1004" t="s">
        <v>243</v>
      </c>
      <c r="J59" s="1089"/>
      <c r="K59" s="74"/>
      <c r="L59" s="75" t="s">
        <v>224</v>
      </c>
      <c r="M59" s="76">
        <f>M48+M58</f>
        <v>0</v>
      </c>
    </row>
    <row r="60" spans="1:13" ht="12" thickBot="1" x14ac:dyDescent="0.25">
      <c r="A60" s="23"/>
      <c r="B60" s="23"/>
      <c r="C60" s="23"/>
      <c r="D60" s="23"/>
      <c r="E60" s="23"/>
      <c r="F60" s="23"/>
      <c r="G60" s="23"/>
      <c r="H60" s="23"/>
      <c r="I60" s="23"/>
      <c r="J60" s="23"/>
      <c r="K60" s="124"/>
      <c r="L60" s="124"/>
      <c r="M60" s="23"/>
    </row>
    <row r="61" spans="1:13" ht="24" customHeight="1" thickBot="1" x14ac:dyDescent="0.25">
      <c r="A61" s="1082" t="s">
        <v>852</v>
      </c>
      <c r="B61" s="972"/>
      <c r="C61" s="972"/>
      <c r="D61" s="972"/>
      <c r="E61" s="972"/>
      <c r="F61" s="972"/>
      <c r="G61" s="972"/>
      <c r="H61" s="972"/>
      <c r="I61" s="972"/>
      <c r="J61" s="973"/>
      <c r="K61" s="1012" t="s">
        <v>344</v>
      </c>
      <c r="L61" s="1013"/>
      <c r="M61" s="35" t="s">
        <v>667</v>
      </c>
    </row>
    <row r="62" spans="1:13" ht="22.5" outlineLevel="1" x14ac:dyDescent="0.2">
      <c r="A62" s="976" t="s">
        <v>642</v>
      </c>
      <c r="B62" s="977"/>
      <c r="C62" s="977"/>
      <c r="D62" s="977"/>
      <c r="E62" s="977"/>
      <c r="F62" s="977"/>
      <c r="G62" s="977" t="s">
        <v>640</v>
      </c>
      <c r="H62" s="977"/>
      <c r="I62" s="977"/>
      <c r="J62" s="1033"/>
      <c r="K62" s="1014"/>
      <c r="L62" s="1015"/>
      <c r="M62" s="38" t="s">
        <v>242</v>
      </c>
    </row>
    <row r="63" spans="1:13" outlineLevel="1" x14ac:dyDescent="0.2">
      <c r="A63" s="985"/>
      <c r="B63" s="986"/>
      <c r="C63" s="986"/>
      <c r="D63" s="986"/>
      <c r="E63" s="986"/>
      <c r="F63" s="986"/>
      <c r="G63" s="78">
        <f>D27</f>
        <v>2016</v>
      </c>
      <c r="H63" s="78">
        <f>G63+1</f>
        <v>2017</v>
      </c>
      <c r="I63" s="78">
        <f>H63+1</f>
        <v>2018</v>
      </c>
      <c r="J63" s="78">
        <f>I63+1</f>
        <v>2019</v>
      </c>
      <c r="K63" s="1014"/>
      <c r="L63" s="1015"/>
      <c r="M63" s="79"/>
    </row>
    <row r="64" spans="1:13" outlineLevel="1" x14ac:dyDescent="0.2">
      <c r="A64" s="947"/>
      <c r="B64" s="947"/>
      <c r="C64" s="947"/>
      <c r="D64" s="947"/>
      <c r="E64" s="947"/>
      <c r="F64" s="947"/>
      <c r="G64" s="834"/>
      <c r="H64" s="858"/>
      <c r="I64" s="858"/>
      <c r="J64" s="859"/>
      <c r="K64" s="1016"/>
      <c r="L64" s="1015"/>
      <c r="M64" s="55">
        <f>G64+H64+I64+J64</f>
        <v>0</v>
      </c>
    </row>
    <row r="65" spans="1:23" outlineLevel="1" x14ac:dyDescent="0.2">
      <c r="A65" s="947"/>
      <c r="B65" s="947"/>
      <c r="C65" s="947"/>
      <c r="D65" s="947"/>
      <c r="E65" s="947"/>
      <c r="F65" s="947"/>
      <c r="G65" s="834"/>
      <c r="H65" s="858"/>
      <c r="I65" s="858"/>
      <c r="J65" s="859"/>
      <c r="K65" s="1055">
        <f>IF(L34=0,"Fije un presupuesto",M71/L34)</f>
        <v>0</v>
      </c>
      <c r="L65" s="1019"/>
      <c r="M65" s="55">
        <f t="shared" ref="M65:M70" si="10">G65+H65+I65+J65</f>
        <v>0</v>
      </c>
    </row>
    <row r="66" spans="1:23" outlineLevel="1" x14ac:dyDescent="0.2">
      <c r="A66" s="1486"/>
      <c r="B66" s="1486"/>
      <c r="C66" s="1486"/>
      <c r="D66" s="1486"/>
      <c r="E66" s="1486"/>
      <c r="F66" s="1486"/>
      <c r="G66" s="834"/>
      <c r="H66" s="858"/>
      <c r="I66" s="858"/>
      <c r="J66" s="859"/>
      <c r="K66" s="1055"/>
      <c r="L66" s="1019"/>
      <c r="M66" s="55">
        <f t="shared" si="10"/>
        <v>0</v>
      </c>
    </row>
    <row r="67" spans="1:23" outlineLevel="1" x14ac:dyDescent="0.2">
      <c r="A67" s="947"/>
      <c r="B67" s="974"/>
      <c r="C67" s="974"/>
      <c r="D67" s="974"/>
      <c r="E67" s="974"/>
      <c r="F67" s="974"/>
      <c r="G67" s="834"/>
      <c r="H67" s="853"/>
      <c r="I67" s="853"/>
      <c r="J67" s="854"/>
      <c r="K67" s="1055"/>
      <c r="L67" s="1019"/>
      <c r="M67" s="55">
        <f t="shared" si="10"/>
        <v>0</v>
      </c>
    </row>
    <row r="68" spans="1:23" outlineLevel="1" x14ac:dyDescent="0.2">
      <c r="A68" s="947"/>
      <c r="B68" s="947"/>
      <c r="C68" s="947"/>
      <c r="D68" s="947"/>
      <c r="E68" s="947"/>
      <c r="F68" s="947"/>
      <c r="G68" s="834"/>
      <c r="H68" s="834"/>
      <c r="I68" s="834"/>
      <c r="J68" s="835"/>
      <c r="K68" s="1055"/>
      <c r="L68" s="1019"/>
      <c r="M68" s="55">
        <f t="shared" si="10"/>
        <v>0</v>
      </c>
    </row>
    <row r="69" spans="1:23" outlineLevel="1" x14ac:dyDescent="0.2">
      <c r="A69" s="947"/>
      <c r="B69" s="947"/>
      <c r="C69" s="947"/>
      <c r="D69" s="947"/>
      <c r="E69" s="947"/>
      <c r="F69" s="947"/>
      <c r="G69" s="834"/>
      <c r="H69" s="834"/>
      <c r="I69" s="834"/>
      <c r="J69" s="835"/>
      <c r="K69" s="1055"/>
      <c r="L69" s="1019"/>
      <c r="M69" s="55">
        <f t="shared" si="10"/>
        <v>0</v>
      </c>
    </row>
    <row r="70" spans="1:23" outlineLevel="1" x14ac:dyDescent="0.2">
      <c r="A70" s="947"/>
      <c r="B70" s="947"/>
      <c r="C70" s="947"/>
      <c r="D70" s="947"/>
      <c r="E70" s="947"/>
      <c r="F70" s="947"/>
      <c r="G70" s="834"/>
      <c r="H70" s="834"/>
      <c r="I70" s="834"/>
      <c r="J70" s="835"/>
      <c r="K70" s="1056"/>
      <c r="L70" s="1020"/>
      <c r="M70" s="55">
        <f t="shared" si="10"/>
        <v>0</v>
      </c>
    </row>
    <row r="71" spans="1:23" ht="12" outlineLevel="1" thickBot="1" x14ac:dyDescent="0.25">
      <c r="A71" s="80" t="s">
        <v>219</v>
      </c>
      <c r="B71" s="81"/>
      <c r="C71" s="24"/>
      <c r="D71" s="24"/>
      <c r="E71" s="24"/>
      <c r="F71" s="24"/>
      <c r="G71" s="836">
        <f>SUM(G64:G70)</f>
        <v>0</v>
      </c>
      <c r="H71" s="836">
        <f>SUM(H64:H70)</f>
        <v>0</v>
      </c>
      <c r="I71" s="836">
        <f>SUM(I64:I70)</f>
        <v>0</v>
      </c>
      <c r="J71" s="837">
        <f>SUM(J64:J70)</f>
        <v>0</v>
      </c>
      <c r="K71" s="965" t="s">
        <v>225</v>
      </c>
      <c r="L71" s="966"/>
      <c r="M71" s="84">
        <f>SUM(G71:J71)</f>
        <v>0</v>
      </c>
    </row>
    <row r="72" spans="1:23" ht="12" thickBot="1" x14ac:dyDescent="0.25">
      <c r="A72" s="23"/>
      <c r="B72" s="23"/>
      <c r="C72" s="85"/>
      <c r="D72" s="85"/>
      <c r="E72" s="85"/>
      <c r="F72" s="85"/>
      <c r="G72" s="23"/>
      <c r="H72" s="23"/>
      <c r="I72" s="23"/>
      <c r="J72" s="23"/>
      <c r="K72" s="124"/>
      <c r="L72" s="124"/>
      <c r="M72" s="23"/>
    </row>
    <row r="73" spans="1:23" ht="18.75" customHeight="1" x14ac:dyDescent="0.2">
      <c r="A73" s="1057" t="s">
        <v>656</v>
      </c>
      <c r="B73" s="1058"/>
      <c r="C73" s="1058"/>
      <c r="D73" s="1058"/>
      <c r="E73" s="1058"/>
      <c r="F73" s="1058"/>
      <c r="G73" s="1058"/>
      <c r="H73" s="1058"/>
      <c r="I73" s="1058"/>
      <c r="J73" s="1059"/>
      <c r="K73" s="1012" t="s">
        <v>345</v>
      </c>
      <c r="L73" s="1013"/>
      <c r="M73" s="35" t="s">
        <v>668</v>
      </c>
    </row>
    <row r="74" spans="1:23" ht="22.5" outlineLevel="1" x14ac:dyDescent="0.2">
      <c r="A74" s="77" t="s">
        <v>226</v>
      </c>
      <c r="B74" s="36" t="s">
        <v>227</v>
      </c>
      <c r="C74" s="977">
        <f>D27</f>
        <v>2016</v>
      </c>
      <c r="D74" s="977"/>
      <c r="E74" s="977">
        <f>C74+1</f>
        <v>2017</v>
      </c>
      <c r="F74" s="977"/>
      <c r="G74" s="977">
        <f>E74+1</f>
        <v>2018</v>
      </c>
      <c r="H74" s="977"/>
      <c r="I74" s="977">
        <f>G74+1</f>
        <v>2019</v>
      </c>
      <c r="J74" s="977"/>
      <c r="K74" s="1014"/>
      <c r="L74" s="1015"/>
      <c r="M74" s="774" t="s">
        <v>242</v>
      </c>
      <c r="O74" s="23"/>
      <c r="P74" s="23"/>
      <c r="Q74" s="23"/>
      <c r="R74" s="23"/>
      <c r="S74" s="23"/>
      <c r="T74" s="23"/>
      <c r="U74" s="23"/>
      <c r="V74" s="23"/>
      <c r="W74" s="23"/>
    </row>
    <row r="75" spans="1:23" outlineLevel="1" x14ac:dyDescent="0.2">
      <c r="A75" s="86"/>
      <c r="B75" s="87"/>
      <c r="C75" s="88" t="s">
        <v>643</v>
      </c>
      <c r="D75" s="88" t="s">
        <v>217</v>
      </c>
      <c r="E75" s="88" t="s">
        <v>643</v>
      </c>
      <c r="F75" s="88" t="s">
        <v>217</v>
      </c>
      <c r="G75" s="88" t="s">
        <v>643</v>
      </c>
      <c r="H75" s="88" t="s">
        <v>217</v>
      </c>
      <c r="I75" s="88" t="s">
        <v>643</v>
      </c>
      <c r="J75" s="89" t="s">
        <v>217</v>
      </c>
      <c r="K75" s="1014"/>
      <c r="L75" s="1015"/>
      <c r="M75" s="70" t="s">
        <v>669</v>
      </c>
      <c r="O75" s="23"/>
      <c r="P75" s="23"/>
      <c r="Q75" s="23"/>
      <c r="R75" s="23"/>
      <c r="S75" s="23"/>
      <c r="T75" s="23"/>
      <c r="U75" s="23"/>
      <c r="V75" s="23"/>
      <c r="W75" s="23"/>
    </row>
    <row r="76" spans="1:23" ht="15" outlineLevel="1" x14ac:dyDescent="0.2">
      <c r="A76" s="860"/>
      <c r="B76" s="815"/>
      <c r="C76" s="832"/>
      <c r="D76" s="832"/>
      <c r="E76" s="818"/>
      <c r="F76" s="832"/>
      <c r="G76" s="818"/>
      <c r="H76" s="832"/>
      <c r="I76" s="818"/>
      <c r="J76" s="855"/>
      <c r="K76" s="766"/>
      <c r="L76" s="767"/>
      <c r="M76" s="769"/>
      <c r="O76" s="23"/>
      <c r="P76" s="23"/>
      <c r="Q76" s="23"/>
      <c r="R76" s="23"/>
      <c r="S76" s="23"/>
      <c r="T76" s="23"/>
      <c r="U76" s="23"/>
      <c r="V76" s="23"/>
      <c r="W76" s="23"/>
    </row>
    <row r="77" spans="1:23" outlineLevel="1" x14ac:dyDescent="0.2">
      <c r="A77" s="860"/>
      <c r="B77" s="863"/>
      <c r="C77" s="832"/>
      <c r="D77" s="832"/>
      <c r="E77" s="818"/>
      <c r="F77" s="832"/>
      <c r="G77" s="818"/>
      <c r="H77" s="832"/>
      <c r="I77" s="818"/>
      <c r="J77" s="817"/>
      <c r="K77" s="1021" t="s">
        <v>341</v>
      </c>
      <c r="L77" s="960" t="s">
        <v>233</v>
      </c>
      <c r="M77" s="90"/>
      <c r="O77" s="23"/>
      <c r="P77" s="23"/>
      <c r="Q77" s="23"/>
      <c r="R77" s="23"/>
      <c r="S77" s="23"/>
      <c r="T77" s="23"/>
      <c r="U77" s="23"/>
      <c r="V77" s="23"/>
      <c r="W77" s="23"/>
    </row>
    <row r="78" spans="1:23" outlineLevel="1" x14ac:dyDescent="0.2">
      <c r="A78" s="814"/>
      <c r="B78" s="815"/>
      <c r="C78" s="832"/>
      <c r="D78" s="832"/>
      <c r="E78" s="818"/>
      <c r="F78" s="832"/>
      <c r="G78" s="818"/>
      <c r="H78" s="832"/>
      <c r="I78" s="818"/>
      <c r="J78" s="817"/>
      <c r="K78" s="1021"/>
      <c r="L78" s="960"/>
      <c r="M78" s="90"/>
      <c r="O78" s="101"/>
      <c r="P78" s="102"/>
      <c r="Q78" s="102"/>
      <c r="R78" s="102"/>
      <c r="S78" s="102"/>
      <c r="T78" s="102"/>
      <c r="U78" s="102"/>
      <c r="V78" s="103"/>
      <c r="W78" s="102"/>
    </row>
    <row r="79" spans="1:23" outlineLevel="1" x14ac:dyDescent="0.2">
      <c r="A79" s="814"/>
      <c r="B79" s="815"/>
      <c r="C79" s="832"/>
      <c r="D79" s="832"/>
      <c r="E79" s="818"/>
      <c r="F79" s="833"/>
      <c r="G79" s="815"/>
      <c r="H79" s="829"/>
      <c r="I79" s="815"/>
      <c r="J79" s="820"/>
      <c r="K79" s="1021"/>
      <c r="L79" s="960"/>
      <c r="M79" s="90"/>
      <c r="O79" s="101"/>
      <c r="P79" s="102"/>
      <c r="Q79" s="102"/>
      <c r="R79" s="102"/>
      <c r="S79" s="102"/>
      <c r="T79" s="102"/>
      <c r="U79" s="102"/>
      <c r="V79" s="103"/>
      <c r="W79" s="102"/>
    </row>
    <row r="80" spans="1:23" outlineLevel="1" x14ac:dyDescent="0.2">
      <c r="A80" s="814"/>
      <c r="B80" s="815"/>
      <c r="C80" s="832"/>
      <c r="D80" s="832"/>
      <c r="E80" s="818"/>
      <c r="F80" s="833"/>
      <c r="G80" s="815"/>
      <c r="H80" s="829"/>
      <c r="I80" s="815"/>
      <c r="J80" s="820"/>
      <c r="K80" s="1021"/>
      <c r="L80" s="960"/>
      <c r="M80" s="90"/>
      <c r="O80" s="101"/>
      <c r="P80" s="102"/>
      <c r="Q80" s="102"/>
      <c r="R80" s="102"/>
      <c r="S80" s="102"/>
      <c r="T80" s="102"/>
      <c r="U80" s="102"/>
      <c r="V80" s="103"/>
      <c r="W80" s="102"/>
    </row>
    <row r="81" spans="1:23" outlineLevel="1" x14ac:dyDescent="0.2">
      <c r="A81" s="814"/>
      <c r="B81" s="815"/>
      <c r="C81" s="832"/>
      <c r="D81" s="832"/>
      <c r="E81" s="818"/>
      <c r="F81" s="833"/>
      <c r="G81" s="815"/>
      <c r="H81" s="829"/>
      <c r="I81" s="815"/>
      <c r="J81" s="820"/>
      <c r="K81" s="1021"/>
      <c r="L81" s="960"/>
      <c r="M81" s="90"/>
    </row>
    <row r="82" spans="1:23" outlineLevel="1" x14ac:dyDescent="0.2">
      <c r="A82" s="814"/>
      <c r="B82" s="815"/>
      <c r="C82" s="832"/>
      <c r="D82" s="832"/>
      <c r="E82" s="818"/>
      <c r="F82" s="833"/>
      <c r="G82" s="815"/>
      <c r="H82" s="829"/>
      <c r="I82" s="815"/>
      <c r="J82" s="820"/>
      <c r="K82" s="1021"/>
      <c r="L82" s="960"/>
      <c r="M82" s="90"/>
    </row>
    <row r="83" spans="1:23" outlineLevel="1" x14ac:dyDescent="0.2">
      <c r="A83" s="814"/>
      <c r="B83" s="815"/>
      <c r="C83" s="832"/>
      <c r="D83" s="832"/>
      <c r="E83" s="818"/>
      <c r="F83" s="833"/>
      <c r="G83" s="815"/>
      <c r="H83" s="829"/>
      <c r="I83" s="815"/>
      <c r="J83" s="820"/>
      <c r="K83" s="1021"/>
      <c r="L83" s="960"/>
      <c r="M83" s="90"/>
    </row>
    <row r="84" spans="1:23" outlineLevel="1" x14ac:dyDescent="0.2">
      <c r="A84" s="814"/>
      <c r="B84" s="815"/>
      <c r="C84" s="832"/>
      <c r="D84" s="832"/>
      <c r="E84" s="818"/>
      <c r="F84" s="833"/>
      <c r="G84" s="815"/>
      <c r="H84" s="829"/>
      <c r="I84" s="815"/>
      <c r="J84" s="820"/>
      <c r="K84" s="1021"/>
      <c r="L84" s="960"/>
      <c r="M84" s="90"/>
    </row>
    <row r="85" spans="1:23" outlineLevel="1" x14ac:dyDescent="0.2">
      <c r="A85" s="814"/>
      <c r="B85" s="815"/>
      <c r="C85" s="832"/>
      <c r="D85" s="832"/>
      <c r="E85" s="818"/>
      <c r="F85" s="833"/>
      <c r="G85" s="815"/>
      <c r="H85" s="829"/>
      <c r="I85" s="815"/>
      <c r="J85" s="820"/>
      <c r="K85" s="1021"/>
      <c r="L85" s="960"/>
      <c r="M85" s="90"/>
      <c r="O85" s="27"/>
      <c r="P85" s="27"/>
      <c r="Q85" s="27"/>
      <c r="R85" s="27"/>
      <c r="S85" s="27"/>
      <c r="T85" s="27"/>
      <c r="U85" s="27"/>
      <c r="V85" s="27"/>
      <c r="W85" s="27"/>
    </row>
    <row r="86" spans="1:23" outlineLevel="1" x14ac:dyDescent="0.2">
      <c r="A86" s="814"/>
      <c r="B86" s="815"/>
      <c r="C86" s="832"/>
      <c r="D86" s="832"/>
      <c r="E86" s="818"/>
      <c r="F86" s="819"/>
      <c r="G86" s="815"/>
      <c r="H86" s="829"/>
      <c r="I86" s="815"/>
      <c r="J86" s="820"/>
      <c r="K86" s="1021"/>
      <c r="L86" s="960"/>
      <c r="M86" s="90"/>
      <c r="O86" s="27"/>
      <c r="P86" s="27"/>
      <c r="Q86" s="27"/>
      <c r="R86" s="27"/>
      <c r="S86" s="27"/>
      <c r="T86" s="27"/>
      <c r="U86" s="27"/>
      <c r="V86" s="27"/>
      <c r="W86" s="27"/>
    </row>
    <row r="87" spans="1:23" outlineLevel="1" x14ac:dyDescent="0.2">
      <c r="A87" s="814"/>
      <c r="B87" s="815"/>
      <c r="C87" s="832"/>
      <c r="D87" s="817"/>
      <c r="E87" s="818"/>
      <c r="F87" s="819"/>
      <c r="G87" s="815"/>
      <c r="H87" s="829"/>
      <c r="I87" s="815"/>
      <c r="J87" s="820"/>
      <c r="K87" s="1021"/>
      <c r="L87" s="960"/>
      <c r="M87" s="90"/>
      <c r="O87" s="27"/>
      <c r="P87" s="27"/>
      <c r="Q87" s="27"/>
      <c r="R87" s="27"/>
      <c r="S87" s="27"/>
      <c r="T87" s="27"/>
      <c r="U87" s="27"/>
      <c r="V87" s="27"/>
      <c r="W87" s="27"/>
    </row>
    <row r="88" spans="1:23" outlineLevel="1" x14ac:dyDescent="0.2">
      <c r="A88" s="814"/>
      <c r="B88" s="815"/>
      <c r="C88" s="832"/>
      <c r="D88" s="817"/>
      <c r="E88" s="818"/>
      <c r="F88" s="819"/>
      <c r="G88" s="815"/>
      <c r="H88" s="820"/>
      <c r="I88" s="815"/>
      <c r="J88" s="820"/>
      <c r="K88" s="1021"/>
      <c r="L88" s="960"/>
      <c r="M88" s="90"/>
      <c r="O88" s="27"/>
      <c r="P88" s="27"/>
      <c r="Q88" s="27"/>
      <c r="R88" s="27"/>
      <c r="S88" s="27"/>
      <c r="T88" s="27"/>
      <c r="U88" s="27"/>
      <c r="V88" s="27"/>
      <c r="W88" s="27"/>
    </row>
    <row r="89" spans="1:23" outlineLevel="1" x14ac:dyDescent="0.2">
      <c r="A89" s="814"/>
      <c r="B89" s="815"/>
      <c r="C89" s="816"/>
      <c r="D89" s="817"/>
      <c r="E89" s="818"/>
      <c r="F89" s="819"/>
      <c r="G89" s="815"/>
      <c r="H89" s="820"/>
      <c r="I89" s="815"/>
      <c r="J89" s="820"/>
      <c r="K89" s="1021"/>
      <c r="L89" s="960"/>
      <c r="M89" s="90"/>
      <c r="O89" s="27"/>
      <c r="P89" s="27"/>
      <c r="Q89" s="27"/>
      <c r="R89" s="27"/>
      <c r="S89" s="27"/>
      <c r="T89" s="27"/>
      <c r="U89" s="27"/>
      <c r="V89" s="27"/>
      <c r="W89" s="27"/>
    </row>
    <row r="90" spans="1:23" outlineLevel="1" x14ac:dyDescent="0.2">
      <c r="A90" s="814"/>
      <c r="B90" s="815"/>
      <c r="C90" s="816"/>
      <c r="D90" s="817"/>
      <c r="E90" s="818"/>
      <c r="F90" s="819"/>
      <c r="G90" s="815"/>
      <c r="H90" s="820"/>
      <c r="I90" s="815"/>
      <c r="J90" s="820"/>
      <c r="K90" s="1021"/>
      <c r="L90" s="960"/>
      <c r="M90" s="90"/>
      <c r="O90" s="27"/>
      <c r="P90" s="27"/>
      <c r="Q90" s="27"/>
      <c r="R90" s="27"/>
      <c r="S90" s="27"/>
      <c r="T90" s="27"/>
      <c r="U90" s="27"/>
      <c r="V90" s="27"/>
      <c r="W90" s="27"/>
    </row>
    <row r="91" spans="1:23" outlineLevel="1" x14ac:dyDescent="0.2">
      <c r="A91" s="996" t="s">
        <v>232</v>
      </c>
      <c r="B91" s="997"/>
      <c r="C91" s="1001">
        <f>SUM(C76:C78)</f>
        <v>0</v>
      </c>
      <c r="D91" s="1000"/>
      <c r="E91" s="1001">
        <f>SUM(E76:E78)</f>
        <v>0</v>
      </c>
      <c r="F91" s="1000"/>
      <c r="G91" s="992">
        <f>SUM(G76:G78)</f>
        <v>0</v>
      </c>
      <c r="H91" s="1000"/>
      <c r="I91" s="992">
        <f>SUM(I76:I78)</f>
        <v>0</v>
      </c>
      <c r="J91" s="1002"/>
      <c r="K91" s="994" t="s">
        <v>349</v>
      </c>
      <c r="L91" s="995"/>
      <c r="M91" s="831">
        <f>C91+E91+G91+I91</f>
        <v>0</v>
      </c>
    </row>
    <row r="92" spans="1:23" outlineLevel="1" x14ac:dyDescent="0.2">
      <c r="A92" s="998"/>
      <c r="B92" s="999"/>
      <c r="C92" s="1001"/>
      <c r="D92" s="1000"/>
      <c r="E92" s="1001"/>
      <c r="F92" s="1000"/>
      <c r="G92" s="993"/>
      <c r="H92" s="1000"/>
      <c r="I92" s="993"/>
      <c r="J92" s="1002"/>
      <c r="K92" s="963"/>
      <c r="L92" s="964"/>
      <c r="M92" s="841"/>
    </row>
    <row r="93" spans="1:23" outlineLevel="1" x14ac:dyDescent="0.2">
      <c r="A93" s="185" t="s">
        <v>260</v>
      </c>
      <c r="B93" s="49"/>
      <c r="D93" s="831">
        <f>(C76*D76)+(C77*D77)+(C78*D78)</f>
        <v>0</v>
      </c>
      <c r="E93" s="831"/>
      <c r="F93" s="831">
        <f>(E76*F76)+(E77*F77)+(E78*F78)</f>
        <v>0</v>
      </c>
      <c r="G93" s="831"/>
      <c r="H93" s="831">
        <f>(G76*H76)+(G77*H77)+(G78*H78)</f>
        <v>0</v>
      </c>
      <c r="I93" s="100"/>
      <c r="J93" s="831">
        <f>(I76*J76)+(I77*J77)+(I78*J78)</f>
        <v>0</v>
      </c>
      <c r="K93" s="961" t="s">
        <v>239</v>
      </c>
      <c r="L93" s="962"/>
      <c r="M93" s="831">
        <f>D93+F93+H93+J93</f>
        <v>0</v>
      </c>
    </row>
    <row r="94" spans="1:23" ht="16.149999999999999" customHeight="1" thickBot="1" x14ac:dyDescent="0.25">
      <c r="A94" s="1034" t="s">
        <v>657</v>
      </c>
      <c r="B94" s="1037"/>
      <c r="C94" s="1037"/>
      <c r="D94" s="1037"/>
      <c r="E94" s="1037"/>
      <c r="F94" s="1037"/>
      <c r="G94" s="1037"/>
      <c r="H94" s="1037"/>
      <c r="I94" s="1037"/>
      <c r="J94" s="1038"/>
      <c r="K94" s="963"/>
      <c r="L94" s="964"/>
      <c r="M94" s="840"/>
    </row>
    <row r="95" spans="1:23" outlineLevel="1" x14ac:dyDescent="0.2">
      <c r="A95" s="77" t="s">
        <v>226</v>
      </c>
      <c r="B95" s="36" t="s">
        <v>227</v>
      </c>
      <c r="C95" s="977">
        <f>D27</f>
        <v>2016</v>
      </c>
      <c r="D95" s="977"/>
      <c r="E95" s="977">
        <f>C95+1</f>
        <v>2017</v>
      </c>
      <c r="F95" s="977"/>
      <c r="G95" s="977">
        <f>E95+1</f>
        <v>2018</v>
      </c>
      <c r="H95" s="977"/>
      <c r="I95" s="977">
        <f>G95+1</f>
        <v>2019</v>
      </c>
      <c r="J95" s="977"/>
      <c r="K95" s="1012" t="s">
        <v>828</v>
      </c>
      <c r="L95" s="1013"/>
      <c r="M95" s="63"/>
    </row>
    <row r="96" spans="1:23" ht="22.15" customHeight="1" outlineLevel="1" x14ac:dyDescent="0.2">
      <c r="A96" s="91"/>
      <c r="B96" s="78"/>
      <c r="C96" s="28" t="s">
        <v>643</v>
      </c>
      <c r="D96" s="28" t="s">
        <v>217</v>
      </c>
      <c r="E96" s="28" t="s">
        <v>643</v>
      </c>
      <c r="F96" s="28" t="s">
        <v>217</v>
      </c>
      <c r="G96" s="28" t="s">
        <v>643</v>
      </c>
      <c r="H96" s="28" t="s">
        <v>217</v>
      </c>
      <c r="I96" s="28" t="s">
        <v>643</v>
      </c>
      <c r="J96" s="92" t="s">
        <v>217</v>
      </c>
      <c r="K96" s="1014"/>
      <c r="L96" s="1015"/>
      <c r="M96" s="70" t="s">
        <v>218</v>
      </c>
    </row>
    <row r="97" spans="1:13" ht="32.25" customHeight="1" outlineLevel="1" x14ac:dyDescent="0.25">
      <c r="A97" s="814"/>
      <c r="B97" s="861"/>
      <c r="C97" s="816"/>
      <c r="D97" s="817"/>
      <c r="E97" s="844"/>
      <c r="F97" s="846"/>
      <c r="G97" s="815"/>
      <c r="H97" s="848"/>
      <c r="I97" s="815"/>
      <c r="J97" s="864"/>
      <c r="K97" s="958"/>
      <c r="L97" s="949" t="s">
        <v>233</v>
      </c>
      <c r="M97" s="93"/>
    </row>
    <row r="98" spans="1:13" ht="24" customHeight="1" outlineLevel="1" x14ac:dyDescent="0.25">
      <c r="A98" s="814"/>
      <c r="B98" s="827"/>
      <c r="C98" s="816">
        <v>0</v>
      </c>
      <c r="D98" s="817"/>
      <c r="E98" s="844"/>
      <c r="F98" s="846"/>
      <c r="G98" s="815"/>
      <c r="H98" s="848"/>
      <c r="I98" s="815"/>
      <c r="J98" s="820"/>
      <c r="K98" s="958"/>
      <c r="L98" s="949"/>
      <c r="M98" s="93"/>
    </row>
    <row r="99" spans="1:13" ht="11.25" customHeight="1" outlineLevel="1" x14ac:dyDescent="0.2">
      <c r="A99" s="814"/>
      <c r="B99" s="815"/>
      <c r="C99" s="816"/>
      <c r="D99" s="817"/>
      <c r="E99" s="844"/>
      <c r="F99" s="847"/>
      <c r="G99" s="815"/>
      <c r="H99" s="848"/>
      <c r="I99" s="815"/>
      <c r="J99" s="820"/>
      <c r="K99" s="958"/>
      <c r="L99" s="949"/>
      <c r="M99" s="93"/>
    </row>
    <row r="100" spans="1:13" ht="11.25" customHeight="1" outlineLevel="1" x14ac:dyDescent="0.2">
      <c r="A100" s="814"/>
      <c r="B100" s="815"/>
      <c r="C100" s="816"/>
      <c r="D100" s="817"/>
      <c r="E100" s="844"/>
      <c r="F100" s="847"/>
      <c r="G100" s="815"/>
      <c r="H100" s="848"/>
      <c r="I100" s="815"/>
      <c r="J100" s="820"/>
      <c r="K100" s="958"/>
      <c r="L100" s="949"/>
      <c r="M100" s="93"/>
    </row>
    <row r="101" spans="1:13" ht="11.25" customHeight="1" outlineLevel="1" x14ac:dyDescent="0.2">
      <c r="A101" s="814"/>
      <c r="B101" s="815"/>
      <c r="C101" s="816"/>
      <c r="D101" s="817"/>
      <c r="E101" s="844"/>
      <c r="F101" s="847"/>
      <c r="G101" s="815"/>
      <c r="H101" s="848"/>
      <c r="I101" s="815"/>
      <c r="J101" s="820"/>
      <c r="K101" s="958"/>
      <c r="L101" s="949"/>
      <c r="M101" s="830"/>
    </row>
    <row r="102" spans="1:13" ht="11.25" customHeight="1" outlineLevel="1" x14ac:dyDescent="0.2">
      <c r="A102" s="814"/>
      <c r="B102" s="815"/>
      <c r="C102" s="816"/>
      <c r="D102" s="817"/>
      <c r="E102" s="844"/>
      <c r="F102" s="847"/>
      <c r="G102" s="815"/>
      <c r="H102" s="848"/>
      <c r="I102" s="815"/>
      <c r="J102" s="820"/>
      <c r="K102" s="958"/>
      <c r="L102" s="949"/>
      <c r="M102" s="830"/>
    </row>
    <row r="103" spans="1:13" ht="11.25" customHeight="1" outlineLevel="1" x14ac:dyDescent="0.2">
      <c r="A103" s="814"/>
      <c r="B103" s="815"/>
      <c r="C103" s="816"/>
      <c r="D103" s="817"/>
      <c r="E103" s="844"/>
      <c r="F103" s="847"/>
      <c r="G103" s="815"/>
      <c r="H103" s="848"/>
      <c r="I103" s="815"/>
      <c r="J103" s="820"/>
      <c r="K103" s="958"/>
      <c r="L103" s="949"/>
      <c r="M103" s="830"/>
    </row>
    <row r="104" spans="1:13" ht="11.25" customHeight="1" outlineLevel="1" x14ac:dyDescent="0.2">
      <c r="A104" s="814"/>
      <c r="B104" s="815"/>
      <c r="C104" s="816"/>
      <c r="D104" s="817"/>
      <c r="E104" s="844"/>
      <c r="F104" s="847"/>
      <c r="G104" s="815"/>
      <c r="H104" s="848"/>
      <c r="I104" s="815"/>
      <c r="J104" s="820"/>
      <c r="K104" s="958"/>
      <c r="L104" s="949"/>
      <c r="M104" s="830"/>
    </row>
    <row r="105" spans="1:13" ht="11.25" customHeight="1" outlineLevel="1" x14ac:dyDescent="0.2">
      <c r="A105" s="814"/>
      <c r="B105" s="815"/>
      <c r="C105" s="816"/>
      <c r="D105" s="817"/>
      <c r="E105" s="844"/>
      <c r="F105" s="847"/>
      <c r="G105" s="815"/>
      <c r="H105" s="845"/>
      <c r="I105" s="815"/>
      <c r="J105" s="820"/>
      <c r="K105" s="958"/>
      <c r="L105" s="949"/>
      <c r="M105" s="830"/>
    </row>
    <row r="106" spans="1:13" ht="11.25" customHeight="1" outlineLevel="1" x14ac:dyDescent="0.2">
      <c r="A106" s="814"/>
      <c r="B106" s="815"/>
      <c r="C106" s="816"/>
      <c r="D106" s="817"/>
      <c r="E106" s="844"/>
      <c r="F106" s="847"/>
      <c r="G106" s="815"/>
      <c r="H106" s="845"/>
      <c r="I106" s="815"/>
      <c r="J106" s="820"/>
      <c r="K106" s="958"/>
      <c r="L106" s="949"/>
      <c r="M106" s="830"/>
    </row>
    <row r="107" spans="1:13" ht="11.25" customHeight="1" outlineLevel="1" x14ac:dyDescent="0.2">
      <c r="A107" s="814"/>
      <c r="B107" s="815"/>
      <c r="C107" s="816"/>
      <c r="D107" s="817"/>
      <c r="E107" s="844"/>
      <c r="F107" s="847"/>
      <c r="G107" s="815"/>
      <c r="H107" s="845"/>
      <c r="I107" s="815"/>
      <c r="J107" s="820"/>
      <c r="K107" s="958"/>
      <c r="L107" s="949"/>
      <c r="M107" s="830"/>
    </row>
    <row r="108" spans="1:13" ht="11.25" customHeight="1" outlineLevel="1" x14ac:dyDescent="0.2">
      <c r="A108" s="814"/>
      <c r="B108" s="815"/>
      <c r="C108" s="816"/>
      <c r="D108" s="817"/>
      <c r="E108" s="844"/>
      <c r="F108" s="847"/>
      <c r="G108" s="815"/>
      <c r="H108" s="845"/>
      <c r="I108" s="815"/>
      <c r="J108" s="820"/>
      <c r="K108" s="958"/>
      <c r="L108" s="949"/>
      <c r="M108" s="830"/>
    </row>
    <row r="109" spans="1:13" ht="11.25" customHeight="1" outlineLevel="1" x14ac:dyDescent="0.2">
      <c r="A109" s="814"/>
      <c r="B109" s="815"/>
      <c r="C109" s="816"/>
      <c r="D109" s="817"/>
      <c r="E109" s="844"/>
      <c r="F109" s="847"/>
      <c r="G109" s="815"/>
      <c r="H109" s="845"/>
      <c r="I109" s="815"/>
      <c r="J109" s="820"/>
      <c r="K109" s="958"/>
      <c r="L109" s="949"/>
      <c r="M109" s="830"/>
    </row>
    <row r="110" spans="1:13" ht="11.25" customHeight="1" outlineLevel="1" x14ac:dyDescent="0.2">
      <c r="A110" s="814"/>
      <c r="B110" s="815"/>
      <c r="C110" s="816"/>
      <c r="D110" s="817"/>
      <c r="E110" s="844"/>
      <c r="F110" s="843"/>
      <c r="G110" s="815"/>
      <c r="H110" s="829"/>
      <c r="I110" s="815"/>
      <c r="J110" s="820"/>
      <c r="K110" s="958"/>
      <c r="L110" s="949"/>
      <c r="M110" s="830"/>
    </row>
    <row r="111" spans="1:13" ht="12" customHeight="1" outlineLevel="1" x14ac:dyDescent="0.2">
      <c r="A111" s="814"/>
      <c r="B111" s="815"/>
      <c r="C111" s="816"/>
      <c r="D111" s="817"/>
      <c r="E111" s="818"/>
      <c r="F111" s="843"/>
      <c r="G111" s="815"/>
      <c r="H111" s="829"/>
      <c r="I111" s="815"/>
      <c r="J111" s="820"/>
      <c r="K111" s="959"/>
      <c r="L111" s="950"/>
      <c r="M111" s="830"/>
    </row>
    <row r="112" spans="1:13" outlineLevel="1" x14ac:dyDescent="0.2">
      <c r="A112" s="94" t="s">
        <v>232</v>
      </c>
      <c r="B112" s="95"/>
      <c r="C112" s="992">
        <f>SUM(C97:C99)</f>
        <v>0</v>
      </c>
      <c r="D112" s="1000"/>
      <c r="E112" s="992">
        <f>SUM(E97:E99)</f>
        <v>0</v>
      </c>
      <c r="F112" s="1000"/>
      <c r="G112" s="1001">
        <f>SUM(G97:G99)</f>
        <v>0</v>
      </c>
      <c r="H112" s="97"/>
      <c r="I112" s="96"/>
      <c r="J112" s="98"/>
      <c r="K112" s="1027" t="s">
        <v>350</v>
      </c>
      <c r="L112" s="1028"/>
      <c r="M112" s="831">
        <f>C112+E112+G112</f>
        <v>0</v>
      </c>
    </row>
    <row r="113" spans="1:23" ht="12" outlineLevel="1" thickBot="1" x14ac:dyDescent="0.25">
      <c r="A113" s="94" t="s">
        <v>260</v>
      </c>
      <c r="B113" s="95"/>
      <c r="C113" s="993"/>
      <c r="D113" s="1000"/>
      <c r="E113" s="993"/>
      <c r="F113" s="1000"/>
      <c r="G113" s="1001"/>
      <c r="H113" s="97"/>
      <c r="I113" s="100"/>
      <c r="J113" s="97"/>
      <c r="K113" s="1010" t="s">
        <v>240</v>
      </c>
      <c r="L113" s="1011"/>
      <c r="M113" s="831">
        <f>D113+E113+G113</f>
        <v>0</v>
      </c>
    </row>
    <row r="114" spans="1:23" ht="12" outlineLevel="1" thickBot="1" x14ac:dyDescent="0.25">
      <c r="A114" s="104"/>
      <c r="B114" s="105"/>
      <c r="D114" s="99">
        <f>(C97*D97)+(C98*D98)+(C99*D99)</f>
        <v>0</v>
      </c>
      <c r="E114" s="842"/>
      <c r="F114" s="842">
        <f>(E97*F97)+(E98*F98)+(E99*F99)</f>
        <v>0</v>
      </c>
      <c r="G114" s="842"/>
      <c r="H114" s="842">
        <f>(G97*H97)+(G98*H98)+(G99*H99)</f>
        <v>0</v>
      </c>
      <c r="I114" s="842"/>
      <c r="J114" s="842">
        <f>(I97*J97)+(I98*J98)+(I99*J99)</f>
        <v>0</v>
      </c>
      <c r="K114" s="1029" t="s">
        <v>442</v>
      </c>
      <c r="L114" s="1030"/>
      <c r="M114" s="831">
        <f>D114+F114+H114+J114</f>
        <v>0</v>
      </c>
    </row>
    <row r="115" spans="1:23" x14ac:dyDescent="0.2">
      <c r="A115" s="106"/>
      <c r="B115" s="106"/>
      <c r="C115" s="52"/>
      <c r="D115" s="53"/>
      <c r="E115" s="52"/>
      <c r="F115" s="53"/>
      <c r="G115" s="52"/>
      <c r="H115" s="53"/>
      <c r="I115" s="52"/>
      <c r="J115" s="53"/>
      <c r="K115" s="23"/>
      <c r="L115" s="107"/>
      <c r="M115" s="108"/>
    </row>
    <row r="116" spans="1:23" ht="12" thickBot="1" x14ac:dyDescent="0.25">
      <c r="A116" s="23"/>
      <c r="B116" s="23"/>
      <c r="C116" s="23"/>
      <c r="D116" s="23"/>
      <c r="E116" s="23"/>
      <c r="F116" s="23"/>
      <c r="G116" s="23"/>
      <c r="H116" s="23"/>
      <c r="I116" s="23"/>
      <c r="J116" s="23"/>
      <c r="K116" s="24"/>
      <c r="L116" s="24"/>
      <c r="M116" s="47"/>
    </row>
    <row r="117" spans="1:23" ht="29.25" customHeight="1" thickBot="1" x14ac:dyDescent="0.25">
      <c r="A117" s="1004" t="s">
        <v>550</v>
      </c>
      <c r="B117" s="972"/>
      <c r="C117" s="972"/>
      <c r="D117" s="972"/>
      <c r="E117" s="972"/>
      <c r="F117" s="972"/>
      <c r="G117" s="972"/>
      <c r="H117" s="972"/>
      <c r="I117" s="972"/>
      <c r="J117" s="973"/>
      <c r="K117" s="1048" t="s">
        <v>829</v>
      </c>
      <c r="L117" s="1017" t="s">
        <v>348</v>
      </c>
      <c r="M117" s="35" t="s">
        <v>241</v>
      </c>
    </row>
    <row r="118" spans="1:23" ht="22.5" outlineLevel="1" x14ac:dyDescent="0.2">
      <c r="A118" s="77" t="s">
        <v>645</v>
      </c>
      <c r="B118" s="955" t="s">
        <v>646</v>
      </c>
      <c r="C118" s="955"/>
      <c r="D118" s="955"/>
      <c r="E118" s="164" t="s">
        <v>347</v>
      </c>
      <c r="F118" s="164" t="s">
        <v>629</v>
      </c>
      <c r="G118" s="977" t="s">
        <v>640</v>
      </c>
      <c r="H118" s="977"/>
      <c r="I118" s="977"/>
      <c r="J118" s="1033"/>
      <c r="K118" s="1049"/>
      <c r="L118" s="1018"/>
      <c r="M118" s="38" t="s">
        <v>242</v>
      </c>
      <c r="N118" s="203"/>
    </row>
    <row r="119" spans="1:23" ht="11.25" customHeight="1" outlineLevel="1" x14ac:dyDescent="0.2">
      <c r="A119" s="1138"/>
      <c r="B119" s="1139"/>
      <c r="C119" s="1003"/>
      <c r="D119" s="1003"/>
      <c r="E119" s="1003"/>
      <c r="F119" s="1003"/>
      <c r="G119" s="78">
        <f>D27</f>
        <v>2016</v>
      </c>
      <c r="H119" s="78">
        <f>G119+1</f>
        <v>2017</v>
      </c>
      <c r="I119" s="78">
        <f>H119+1</f>
        <v>2018</v>
      </c>
      <c r="J119" s="78">
        <f>I119+1</f>
        <v>2019</v>
      </c>
      <c r="K119" s="1049"/>
      <c r="L119" s="1018"/>
      <c r="M119" s="79"/>
    </row>
    <row r="120" spans="1:23" s="27" customFormat="1" ht="11.25" customHeight="1" outlineLevel="1" x14ac:dyDescent="0.2">
      <c r="A120" s="285"/>
      <c r="B120" s="957"/>
      <c r="C120" s="957"/>
      <c r="D120" s="957"/>
      <c r="E120" s="165" t="str">
        <f t="shared" ref="E120:E125" si="11">IF((G120+H120+I120+J120)&gt;17999,"SI","NO ")</f>
        <v xml:space="preserve">NO </v>
      </c>
      <c r="F120" s="165" t="str">
        <f t="shared" ref="F120:F125" si="12">IF((G120+H120+I120+J120)&gt;17999,"SI","NO")</f>
        <v>NO</v>
      </c>
      <c r="G120" s="274"/>
      <c r="H120" s="274"/>
      <c r="I120" s="274"/>
      <c r="J120" s="277"/>
      <c r="K120" s="1050"/>
      <c r="L120" s="1019">
        <f>IF(L34=0,"Fije su presupuesto",M126/L34)</f>
        <v>0</v>
      </c>
      <c r="M120" s="55">
        <f t="shared" ref="M120:M125" si="13">G120+H120+I120+J120</f>
        <v>0</v>
      </c>
      <c r="O120" s="13"/>
      <c r="P120" s="13"/>
      <c r="Q120" s="13"/>
      <c r="R120" s="13"/>
      <c r="S120" s="13"/>
      <c r="T120" s="13"/>
      <c r="U120" s="13"/>
      <c r="V120" s="13"/>
      <c r="W120" s="13"/>
    </row>
    <row r="121" spans="1:23" s="27" customFormat="1" outlineLevel="1" x14ac:dyDescent="0.2">
      <c r="A121" s="285"/>
      <c r="B121" s="957"/>
      <c r="C121" s="957"/>
      <c r="D121" s="957"/>
      <c r="E121" s="165" t="str">
        <f t="shared" si="11"/>
        <v xml:space="preserve">NO </v>
      </c>
      <c r="F121" s="165" t="str">
        <f t="shared" si="12"/>
        <v>NO</v>
      </c>
      <c r="G121" s="274"/>
      <c r="H121" s="274"/>
      <c r="I121" s="274"/>
      <c r="J121" s="277"/>
      <c r="K121" s="1050"/>
      <c r="L121" s="1019"/>
      <c r="M121" s="55">
        <f t="shared" si="13"/>
        <v>0</v>
      </c>
      <c r="O121" s="13"/>
      <c r="P121" s="13"/>
      <c r="Q121" s="13"/>
      <c r="R121" s="13"/>
      <c r="S121" s="13"/>
      <c r="T121" s="13"/>
      <c r="U121" s="13"/>
      <c r="V121" s="13"/>
      <c r="W121" s="13"/>
    </row>
    <row r="122" spans="1:23" s="27" customFormat="1" outlineLevel="1" x14ac:dyDescent="0.2">
      <c r="A122" s="285"/>
      <c r="B122" s="957"/>
      <c r="C122" s="957"/>
      <c r="D122" s="957"/>
      <c r="E122" s="165" t="str">
        <f t="shared" si="11"/>
        <v xml:space="preserve">NO </v>
      </c>
      <c r="F122" s="165" t="str">
        <f t="shared" si="12"/>
        <v>NO</v>
      </c>
      <c r="G122" s="274"/>
      <c r="H122" s="274"/>
      <c r="I122" s="274"/>
      <c r="J122" s="277"/>
      <c r="K122" s="1050"/>
      <c r="L122" s="1019"/>
      <c r="M122" s="55">
        <f t="shared" si="13"/>
        <v>0</v>
      </c>
      <c r="O122" s="13"/>
      <c r="P122" s="13"/>
      <c r="Q122" s="13"/>
      <c r="R122" s="13"/>
      <c r="S122" s="13"/>
      <c r="T122" s="13"/>
      <c r="U122" s="13"/>
      <c r="V122" s="13"/>
      <c r="W122" s="13"/>
    </row>
    <row r="123" spans="1:23" s="27" customFormat="1" outlineLevel="1" x14ac:dyDescent="0.2">
      <c r="A123" s="285"/>
      <c r="B123" s="957"/>
      <c r="C123" s="957"/>
      <c r="D123" s="957"/>
      <c r="E123" s="165" t="str">
        <f t="shared" si="11"/>
        <v xml:space="preserve">NO </v>
      </c>
      <c r="F123" s="165" t="str">
        <f t="shared" si="12"/>
        <v>NO</v>
      </c>
      <c r="G123" s="274"/>
      <c r="H123" s="274"/>
      <c r="I123" s="274"/>
      <c r="J123" s="277"/>
      <c r="K123" s="1050"/>
      <c r="L123" s="1019"/>
      <c r="M123" s="55">
        <f t="shared" si="13"/>
        <v>0</v>
      </c>
      <c r="O123" s="13"/>
      <c r="P123" s="13"/>
      <c r="Q123" s="13"/>
      <c r="R123" s="13"/>
      <c r="S123" s="13"/>
      <c r="T123" s="13"/>
      <c r="U123" s="13"/>
      <c r="V123" s="13"/>
      <c r="W123" s="13"/>
    </row>
    <row r="124" spans="1:23" s="27" customFormat="1" outlineLevel="1" x14ac:dyDescent="0.2">
      <c r="A124" s="285"/>
      <c r="B124" s="957"/>
      <c r="C124" s="957"/>
      <c r="D124" s="957"/>
      <c r="E124" s="165" t="str">
        <f t="shared" si="11"/>
        <v xml:space="preserve">NO </v>
      </c>
      <c r="F124" s="165" t="str">
        <f t="shared" si="12"/>
        <v>NO</v>
      </c>
      <c r="G124" s="274"/>
      <c r="H124" s="274"/>
      <c r="I124" s="274"/>
      <c r="J124" s="277"/>
      <c r="K124" s="1050"/>
      <c r="L124" s="1019"/>
      <c r="M124" s="55">
        <f t="shared" si="13"/>
        <v>0</v>
      </c>
      <c r="O124" s="13"/>
      <c r="P124" s="13"/>
      <c r="Q124" s="13"/>
      <c r="R124" s="13"/>
      <c r="S124" s="13"/>
      <c r="T124" s="13"/>
      <c r="U124" s="13"/>
      <c r="V124" s="13"/>
      <c r="W124" s="13"/>
    </row>
    <row r="125" spans="1:23" outlineLevel="1" x14ac:dyDescent="0.2">
      <c r="A125" s="285"/>
      <c r="B125" s="957"/>
      <c r="C125" s="957"/>
      <c r="D125" s="957"/>
      <c r="E125" s="165" t="str">
        <f t="shared" si="11"/>
        <v xml:space="preserve">NO </v>
      </c>
      <c r="F125" s="165" t="str">
        <f t="shared" si="12"/>
        <v>NO</v>
      </c>
      <c r="G125" s="274"/>
      <c r="H125" s="274"/>
      <c r="I125" s="274"/>
      <c r="J125" s="277"/>
      <c r="K125" s="1051"/>
      <c r="L125" s="1020"/>
      <c r="M125" s="55">
        <f t="shared" si="13"/>
        <v>0</v>
      </c>
    </row>
    <row r="126" spans="1:23" ht="12" outlineLevel="1" thickBot="1" x14ac:dyDescent="0.25">
      <c r="A126" s="80" t="s">
        <v>666</v>
      </c>
      <c r="B126" s="81"/>
      <c r="C126" s="24"/>
      <c r="D126" s="24"/>
      <c r="E126" s="24"/>
      <c r="F126" s="24"/>
      <c r="G126" s="82">
        <f>SUM(G120:G125)</f>
        <v>0</v>
      </c>
      <c r="H126" s="82">
        <f>SUM(H120:H125)</f>
        <v>0</v>
      </c>
      <c r="I126" s="82">
        <f>SUM(I120:I125)</f>
        <v>0</v>
      </c>
      <c r="J126" s="83">
        <f>SUM(J120:J125)</f>
        <v>0</v>
      </c>
      <c r="K126" s="1026" t="s">
        <v>443</v>
      </c>
      <c r="L126" s="966"/>
      <c r="M126" s="109">
        <f>SUM(G126,H126,I126,J126)</f>
        <v>0</v>
      </c>
    </row>
    <row r="127" spans="1:23" ht="12" thickBot="1" x14ac:dyDescent="0.25">
      <c r="A127" s="23"/>
      <c r="B127" s="23"/>
      <c r="C127" s="23"/>
      <c r="D127" s="23"/>
      <c r="E127" s="23"/>
      <c r="F127" s="23"/>
      <c r="G127" s="23"/>
      <c r="H127" s="23"/>
      <c r="I127" s="23"/>
      <c r="J127" s="23"/>
      <c r="K127" s="124"/>
      <c r="L127" s="124"/>
      <c r="M127" s="23"/>
    </row>
    <row r="128" spans="1:23" ht="20.25" customHeight="1" thickBot="1" x14ac:dyDescent="0.25">
      <c r="A128" s="971" t="s">
        <v>647</v>
      </c>
      <c r="B128" s="972"/>
      <c r="C128" s="972"/>
      <c r="D128" s="972"/>
      <c r="E128" s="972"/>
      <c r="F128" s="972"/>
      <c r="G128" s="972"/>
      <c r="H128" s="972"/>
      <c r="I128" s="972"/>
      <c r="J128" s="973"/>
      <c r="K128" s="1012" t="s">
        <v>346</v>
      </c>
      <c r="L128" s="1013"/>
      <c r="M128" s="110" t="s">
        <v>647</v>
      </c>
    </row>
    <row r="129" spans="1:23" ht="22.5" outlineLevel="1" x14ac:dyDescent="0.2">
      <c r="A129" s="976" t="s">
        <v>648</v>
      </c>
      <c r="B129" s="977"/>
      <c r="C129" s="977" t="s">
        <v>649</v>
      </c>
      <c r="D129" s="977"/>
      <c r="E129" s="977"/>
      <c r="F129" s="977"/>
      <c r="G129" s="977" t="s">
        <v>640</v>
      </c>
      <c r="H129" s="977"/>
      <c r="I129" s="977"/>
      <c r="J129" s="1033"/>
      <c r="K129" s="1014"/>
      <c r="L129" s="1015"/>
      <c r="M129" s="38" t="s">
        <v>242</v>
      </c>
    </row>
    <row r="130" spans="1:23" outlineLevel="1" x14ac:dyDescent="0.2">
      <c r="A130" s="985"/>
      <c r="B130" s="986"/>
      <c r="C130" s="986"/>
      <c r="D130" s="986"/>
      <c r="E130" s="986"/>
      <c r="F130" s="986"/>
      <c r="G130" s="78">
        <f>D27</f>
        <v>2016</v>
      </c>
      <c r="H130" s="78">
        <f>G130+1</f>
        <v>2017</v>
      </c>
      <c r="I130" s="78">
        <f>H130+1</f>
        <v>2018</v>
      </c>
      <c r="J130" s="78">
        <f>I130+1</f>
        <v>2019</v>
      </c>
      <c r="K130" s="1016"/>
      <c r="L130" s="1015"/>
      <c r="M130" s="79"/>
    </row>
    <row r="131" spans="1:23" outlineLevel="1" x14ac:dyDescent="0.2">
      <c r="A131" s="974" t="s">
        <v>830</v>
      </c>
      <c r="B131" s="974"/>
      <c r="C131" s="947"/>
      <c r="D131" s="947"/>
      <c r="E131" s="947"/>
      <c r="F131" s="947"/>
      <c r="G131" s="274">
        <v>1200</v>
      </c>
      <c r="H131" s="274">
        <v>1200</v>
      </c>
      <c r="I131" s="274">
        <v>1200</v>
      </c>
      <c r="J131" s="277">
        <v>1200</v>
      </c>
      <c r="K131" s="1016"/>
      <c r="L131" s="1015"/>
      <c r="M131" s="55">
        <f>G131+H131+I131+J131</f>
        <v>4800</v>
      </c>
    </row>
    <row r="132" spans="1:23" outlineLevel="1" x14ac:dyDescent="0.2">
      <c r="A132" s="947"/>
      <c r="B132" s="974"/>
      <c r="C132" s="974"/>
      <c r="D132" s="947"/>
      <c r="E132" s="947"/>
      <c r="F132" s="947"/>
      <c r="G132" s="274"/>
      <c r="H132" s="856"/>
      <c r="I132" s="856"/>
      <c r="J132" s="857"/>
      <c r="K132" s="1016"/>
      <c r="L132" s="1015"/>
      <c r="M132" s="55">
        <f t="shared" ref="M132:M138" si="14">G132+H132+I132+J132</f>
        <v>0</v>
      </c>
    </row>
    <row r="133" spans="1:23" outlineLevel="1" x14ac:dyDescent="0.2">
      <c r="A133" s="974"/>
      <c r="B133" s="974"/>
      <c r="C133" s="947"/>
      <c r="D133" s="947"/>
      <c r="E133" s="947"/>
      <c r="F133" s="947"/>
      <c r="G133" s="274"/>
      <c r="H133" s="856"/>
      <c r="I133" s="856"/>
      <c r="J133" s="857"/>
      <c r="K133" s="967">
        <f>IF(L34=0,"Fije un presupuesto",M139/L34)</f>
        <v>1</v>
      </c>
      <c r="L133" s="968"/>
      <c r="M133" s="55">
        <f t="shared" si="14"/>
        <v>0</v>
      </c>
    </row>
    <row r="134" spans="1:23" outlineLevel="1" x14ac:dyDescent="0.2">
      <c r="A134" s="975"/>
      <c r="B134" s="975"/>
      <c r="C134" s="947"/>
      <c r="D134" s="947"/>
      <c r="E134" s="947"/>
      <c r="F134" s="947"/>
      <c r="G134" s="274"/>
      <c r="H134" s="856"/>
      <c r="I134" s="856"/>
      <c r="J134" s="857"/>
      <c r="K134" s="967"/>
      <c r="L134" s="968"/>
      <c r="M134" s="55">
        <f t="shared" si="14"/>
        <v>0</v>
      </c>
    </row>
    <row r="135" spans="1:23" outlineLevel="1" x14ac:dyDescent="0.2">
      <c r="A135" s="947"/>
      <c r="B135" s="947"/>
      <c r="C135" s="947"/>
      <c r="D135" s="947"/>
      <c r="E135" s="947"/>
      <c r="F135" s="947"/>
      <c r="G135" s="274"/>
      <c r="H135" s="274"/>
      <c r="I135" s="274"/>
      <c r="J135" s="277"/>
      <c r="K135" s="967"/>
      <c r="L135" s="968"/>
      <c r="M135" s="55">
        <f t="shared" si="14"/>
        <v>0</v>
      </c>
    </row>
    <row r="136" spans="1:23" outlineLevel="1" x14ac:dyDescent="0.2">
      <c r="A136" s="947"/>
      <c r="B136" s="947"/>
      <c r="C136" s="947"/>
      <c r="D136" s="947"/>
      <c r="E136" s="947"/>
      <c r="F136" s="947"/>
      <c r="G136" s="274"/>
      <c r="H136" s="274"/>
      <c r="I136" s="274"/>
      <c r="J136" s="277"/>
      <c r="K136" s="967"/>
      <c r="L136" s="968"/>
      <c r="M136" s="55">
        <f t="shared" si="14"/>
        <v>0</v>
      </c>
    </row>
    <row r="137" spans="1:23" outlineLevel="1" x14ac:dyDescent="0.2">
      <c r="A137" s="947"/>
      <c r="B137" s="947"/>
      <c r="C137" s="947"/>
      <c r="D137" s="947"/>
      <c r="E137" s="947"/>
      <c r="F137" s="947"/>
      <c r="G137" s="274"/>
      <c r="H137" s="274"/>
      <c r="I137" s="274"/>
      <c r="J137" s="277"/>
      <c r="K137" s="967"/>
      <c r="L137" s="968"/>
      <c r="M137" s="55">
        <f t="shared" si="14"/>
        <v>0</v>
      </c>
    </row>
    <row r="138" spans="1:23" outlineLevel="1" x14ac:dyDescent="0.2">
      <c r="A138" s="947"/>
      <c r="B138" s="947"/>
      <c r="C138" s="947"/>
      <c r="D138" s="947"/>
      <c r="E138" s="947"/>
      <c r="F138" s="947"/>
      <c r="G138" s="274"/>
      <c r="H138" s="274"/>
      <c r="I138" s="274"/>
      <c r="J138" s="277"/>
      <c r="K138" s="969"/>
      <c r="L138" s="970"/>
      <c r="M138" s="55">
        <f t="shared" si="14"/>
        <v>0</v>
      </c>
    </row>
    <row r="139" spans="1:23" ht="12" outlineLevel="1" thickBot="1" x14ac:dyDescent="0.25">
      <c r="A139" s="80" t="s">
        <v>666</v>
      </c>
      <c r="B139" s="81"/>
      <c r="C139" s="24"/>
      <c r="D139" s="24"/>
      <c r="E139" s="24"/>
      <c r="F139" s="24"/>
      <c r="G139" s="82">
        <f>SUM(G131:G138)</f>
        <v>1200</v>
      </c>
      <c r="H139" s="82">
        <f>SUM(H131:H138)</f>
        <v>1200</v>
      </c>
      <c r="I139" s="82">
        <f>SUM(I131:I138)</f>
        <v>1200</v>
      </c>
      <c r="J139" s="82">
        <f>SUM(J131:J138)</f>
        <v>1200</v>
      </c>
      <c r="K139" s="965" t="s">
        <v>444</v>
      </c>
      <c r="L139" s="966"/>
      <c r="M139" s="109">
        <f>SUM(G139:J139)</f>
        <v>4800</v>
      </c>
    </row>
    <row r="140" spans="1:23" x14ac:dyDescent="0.2">
      <c r="K140" s="25"/>
      <c r="L140" s="25"/>
      <c r="M140" s="23"/>
    </row>
    <row r="141" spans="1:23" ht="12" thickBot="1" x14ac:dyDescent="0.25"/>
    <row r="142" spans="1:23" ht="33" customHeight="1" thickBot="1" x14ac:dyDescent="0.25">
      <c r="A142" s="971" t="s">
        <v>406</v>
      </c>
      <c r="B142" s="972"/>
      <c r="C142" s="972"/>
      <c r="D142" s="972"/>
      <c r="E142" s="972"/>
      <c r="F142" s="972"/>
      <c r="G142" s="972"/>
      <c r="H142" s="972"/>
      <c r="I142" s="972"/>
      <c r="J142" s="973"/>
    </row>
    <row r="143" spans="1:23" ht="22.5" customHeight="1" outlineLevel="1" x14ac:dyDescent="0.2">
      <c r="A143" s="954" t="s">
        <v>418</v>
      </c>
      <c r="B143" s="955"/>
      <c r="C143" s="955"/>
      <c r="D143" s="955"/>
      <c r="E143" s="955"/>
      <c r="F143" s="955"/>
      <c r="G143" s="955"/>
      <c r="H143" s="955"/>
      <c r="I143" s="955"/>
      <c r="J143" s="956"/>
    </row>
    <row r="144" spans="1:23" outlineLevel="1" x14ac:dyDescent="0.2">
      <c r="A144" s="985" t="s">
        <v>409</v>
      </c>
      <c r="B144" s="986"/>
      <c r="C144" s="986"/>
      <c r="D144" s="986"/>
      <c r="E144" s="986"/>
      <c r="F144" s="181" t="s">
        <v>410</v>
      </c>
      <c r="G144" s="986" t="s">
        <v>411</v>
      </c>
      <c r="H144" s="986"/>
      <c r="I144" s="986"/>
      <c r="J144" s="987"/>
      <c r="O144" s="203"/>
      <c r="P144" s="203"/>
      <c r="Q144" s="203"/>
      <c r="R144" s="203"/>
      <c r="S144" s="203"/>
      <c r="T144" s="203"/>
      <c r="U144" s="203"/>
      <c r="V144" s="203"/>
      <c r="W144" s="203"/>
    </row>
    <row r="145" spans="1:13" outlineLevel="1" x14ac:dyDescent="0.2">
      <c r="A145" s="770" t="s">
        <v>812</v>
      </c>
      <c r="B145" s="43"/>
      <c r="C145" s="43"/>
      <c r="D145" s="43"/>
      <c r="E145" s="196"/>
      <c r="F145" s="197" t="s">
        <v>408</v>
      </c>
      <c r="G145" s="978"/>
      <c r="H145" s="979"/>
      <c r="I145" s="979"/>
      <c r="J145" s="980"/>
    </row>
    <row r="146" spans="1:13" outlineLevel="1" x14ac:dyDescent="0.2">
      <c r="A146" s="770" t="s">
        <v>813</v>
      </c>
      <c r="B146" s="43"/>
      <c r="C146" s="43"/>
      <c r="D146" s="43"/>
      <c r="E146" s="196"/>
      <c r="F146" s="197" t="s">
        <v>408</v>
      </c>
      <c r="G146" s="988"/>
      <c r="H146" s="989"/>
      <c r="I146" s="989"/>
      <c r="J146" s="990"/>
    </row>
    <row r="147" spans="1:13" outlineLevel="1" x14ac:dyDescent="0.2">
      <c r="A147" s="770" t="s">
        <v>814</v>
      </c>
      <c r="B147" s="43"/>
      <c r="C147" s="43"/>
      <c r="D147" s="43"/>
      <c r="E147" s="196"/>
      <c r="F147" s="197" t="s">
        <v>408</v>
      </c>
      <c r="G147" s="978"/>
      <c r="H147" s="979"/>
      <c r="I147" s="979"/>
      <c r="J147" s="980"/>
    </row>
    <row r="148" spans="1:13" outlineLevel="1" x14ac:dyDescent="0.2">
      <c r="A148" s="770" t="s">
        <v>815</v>
      </c>
      <c r="B148" s="43"/>
      <c r="C148" s="43"/>
      <c r="D148" s="43"/>
      <c r="E148" s="196"/>
      <c r="F148" s="197" t="s">
        <v>408</v>
      </c>
      <c r="G148" s="978"/>
      <c r="H148" s="979"/>
      <c r="I148" s="979"/>
      <c r="J148" s="980"/>
    </row>
    <row r="149" spans="1:13" outlineLevel="1" x14ac:dyDescent="0.2">
      <c r="A149" s="770" t="s">
        <v>816</v>
      </c>
      <c r="B149" s="43"/>
      <c r="C149" s="43"/>
      <c r="D149" s="43"/>
      <c r="E149" s="196"/>
      <c r="F149" s="197" t="s">
        <v>408</v>
      </c>
      <c r="G149" s="988"/>
      <c r="H149" s="989"/>
      <c r="I149" s="989"/>
      <c r="J149" s="990"/>
    </row>
    <row r="150" spans="1:13" outlineLevel="1" x14ac:dyDescent="0.2">
      <c r="A150" s="770" t="s">
        <v>853</v>
      </c>
      <c r="B150" s="43"/>
      <c r="C150" s="43"/>
      <c r="D150" s="43"/>
      <c r="E150" s="196"/>
      <c r="F150" s="197" t="s">
        <v>408</v>
      </c>
      <c r="G150" s="991"/>
      <c r="H150" s="979"/>
      <c r="I150" s="979"/>
      <c r="J150" s="980"/>
    </row>
    <row r="151" spans="1:13" outlineLevel="1" x14ac:dyDescent="0.2">
      <c r="A151" s="770" t="s">
        <v>817</v>
      </c>
      <c r="B151" s="43"/>
      <c r="C151" s="43"/>
      <c r="D151" s="43"/>
      <c r="E151" s="196"/>
      <c r="F151" s="197" t="s">
        <v>408</v>
      </c>
      <c r="G151" s="982"/>
      <c r="H151" s="983"/>
      <c r="I151" s="983"/>
      <c r="J151" s="984"/>
    </row>
    <row r="152" spans="1:13" ht="12" outlineLevel="1" thickBot="1" x14ac:dyDescent="0.25">
      <c r="A152" s="771" t="s">
        <v>818</v>
      </c>
      <c r="B152" s="198"/>
      <c r="C152" s="198"/>
      <c r="D152" s="198"/>
      <c r="E152" s="199"/>
      <c r="F152" s="200" t="s">
        <v>408</v>
      </c>
      <c r="G152" s="951"/>
      <c r="H152" s="952"/>
      <c r="I152" s="952"/>
      <c r="J152" s="953"/>
    </row>
    <row r="153" spans="1:13" ht="12" thickBot="1" x14ac:dyDescent="0.25"/>
    <row r="154" spans="1:13" ht="22.5" customHeight="1" thickBot="1" x14ac:dyDescent="0.25">
      <c r="A154" s="971" t="s">
        <v>419</v>
      </c>
      <c r="B154" s="972"/>
      <c r="C154" s="972"/>
      <c r="D154" s="972"/>
      <c r="E154" s="972"/>
      <c r="F154" s="972"/>
      <c r="G154" s="972"/>
      <c r="H154" s="972"/>
      <c r="I154" s="972"/>
      <c r="J154" s="972"/>
      <c r="K154" s="972"/>
      <c r="L154" s="972"/>
      <c r="M154" s="973"/>
    </row>
    <row r="155" spans="1:13" ht="22.5" customHeight="1" outlineLevel="1" x14ac:dyDescent="0.2">
      <c r="A155" s="954" t="s">
        <v>420</v>
      </c>
      <c r="B155" s="955"/>
      <c r="C155" s="955"/>
      <c r="D155" s="955"/>
      <c r="E155" s="955"/>
      <c r="F155" s="955"/>
      <c r="G155" s="955"/>
      <c r="H155" s="955"/>
      <c r="I155" s="955"/>
      <c r="J155" s="955"/>
      <c r="K155" s="955"/>
      <c r="L155" s="955"/>
      <c r="M155" s="956"/>
    </row>
    <row r="156" spans="1:13" ht="23.25" customHeight="1" outlineLevel="1" x14ac:dyDescent="0.2">
      <c r="A156" s="86" t="s">
        <v>421</v>
      </c>
      <c r="B156" s="1137" t="s">
        <v>422</v>
      </c>
      <c r="C156" s="1137"/>
      <c r="D156" s="1137"/>
      <c r="E156" s="1137"/>
      <c r="F156" s="1137"/>
      <c r="G156" s="28" t="s">
        <v>405</v>
      </c>
      <c r="H156" s="1137" t="s">
        <v>427</v>
      </c>
      <c r="I156" s="1137"/>
      <c r="J156" s="1137"/>
      <c r="K156" s="1099" t="s">
        <v>423</v>
      </c>
      <c r="L156" s="1099"/>
      <c r="M156" s="1136"/>
    </row>
    <row r="157" spans="1:13" ht="12.75" customHeight="1" outlineLevel="1" x14ac:dyDescent="0.2">
      <c r="A157" s="282"/>
      <c r="B157" s="981"/>
      <c r="C157" s="981"/>
      <c r="D157" s="981"/>
      <c r="E157" s="981"/>
      <c r="F157" s="981"/>
      <c r="G157" s="276"/>
      <c r="H157" s="981"/>
      <c r="I157" s="981"/>
      <c r="J157" s="981"/>
      <c r="K157" s="945"/>
      <c r="L157" s="945"/>
      <c r="M157" s="946"/>
    </row>
    <row r="158" spans="1:13" ht="12.75" customHeight="1" outlineLevel="1" x14ac:dyDescent="0.2">
      <c r="A158" s="282"/>
      <c r="B158" s="981"/>
      <c r="C158" s="981"/>
      <c r="D158" s="981"/>
      <c r="E158" s="981"/>
      <c r="F158" s="981"/>
      <c r="G158" s="276"/>
      <c r="H158" s="1135"/>
      <c r="I158" s="981"/>
      <c r="J158" s="981"/>
      <c r="K158" s="945"/>
      <c r="L158" s="945"/>
      <c r="M158" s="946"/>
    </row>
    <row r="159" spans="1:13" ht="12.75" customHeight="1" outlineLevel="1" x14ac:dyDescent="0.2">
      <c r="A159" s="282"/>
      <c r="B159" s="981"/>
      <c r="C159" s="981"/>
      <c r="D159" s="981"/>
      <c r="E159" s="981"/>
      <c r="F159" s="981"/>
      <c r="G159" s="276"/>
      <c r="H159" s="981"/>
      <c r="I159" s="981"/>
      <c r="J159" s="981"/>
      <c r="K159" s="945"/>
      <c r="L159" s="945"/>
      <c r="M159" s="946"/>
    </row>
    <row r="160" spans="1:13" ht="12.75" customHeight="1" outlineLevel="1" x14ac:dyDescent="0.2">
      <c r="A160" s="282"/>
      <c r="B160" s="981"/>
      <c r="C160" s="981"/>
      <c r="D160" s="981"/>
      <c r="E160" s="981"/>
      <c r="F160" s="981"/>
      <c r="G160" s="276"/>
      <c r="H160" s="981"/>
      <c r="I160" s="981"/>
      <c r="J160" s="981"/>
      <c r="K160" s="945"/>
      <c r="L160" s="945"/>
      <c r="M160" s="946"/>
    </row>
    <row r="161" spans="1:13" ht="12.75" customHeight="1" outlineLevel="1" x14ac:dyDescent="0.2">
      <c r="A161" s="282"/>
      <c r="B161" s="981"/>
      <c r="C161" s="981"/>
      <c r="D161" s="981"/>
      <c r="E161" s="981"/>
      <c r="F161" s="981"/>
      <c r="G161" s="276"/>
      <c r="H161" s="981"/>
      <c r="I161" s="981"/>
      <c r="J161" s="981"/>
      <c r="K161" s="945"/>
      <c r="L161" s="945"/>
      <c r="M161" s="946"/>
    </row>
    <row r="162" spans="1:13" ht="12.75" customHeight="1" outlineLevel="1" x14ac:dyDescent="0.2">
      <c r="A162" s="282"/>
      <c r="B162" s="981"/>
      <c r="C162" s="981"/>
      <c r="D162" s="981"/>
      <c r="E162" s="981"/>
      <c r="F162" s="981"/>
      <c r="G162" s="276"/>
      <c r="H162" s="981"/>
      <c r="I162" s="981"/>
      <c r="J162" s="981"/>
      <c r="K162" s="945"/>
      <c r="L162" s="945"/>
      <c r="M162" s="946"/>
    </row>
    <row r="163" spans="1:13" ht="12.75" customHeight="1" outlineLevel="1" x14ac:dyDescent="0.2">
      <c r="A163" s="282"/>
      <c r="B163" s="981"/>
      <c r="C163" s="981"/>
      <c r="D163" s="981"/>
      <c r="E163" s="981"/>
      <c r="F163" s="981"/>
      <c r="G163" s="276"/>
      <c r="H163" s="981"/>
      <c r="I163" s="981"/>
      <c r="J163" s="981"/>
      <c r="K163" s="945"/>
      <c r="L163" s="945"/>
      <c r="M163" s="946"/>
    </row>
    <row r="164" spans="1:13" ht="12.75" customHeight="1" outlineLevel="1" x14ac:dyDescent="0.2">
      <c r="A164" s="282"/>
      <c r="B164" s="981"/>
      <c r="C164" s="981"/>
      <c r="D164" s="981"/>
      <c r="E164" s="981"/>
      <c r="F164" s="981"/>
      <c r="G164" s="276"/>
      <c r="H164" s="981"/>
      <c r="I164" s="981"/>
      <c r="J164" s="981"/>
      <c r="K164" s="945"/>
      <c r="L164" s="945"/>
      <c r="M164" s="946"/>
    </row>
    <row r="165" spans="1:13" ht="12.75" customHeight="1" outlineLevel="1" x14ac:dyDescent="0.2">
      <c r="A165" s="282"/>
      <c r="B165" s="981"/>
      <c r="C165" s="981"/>
      <c r="D165" s="981"/>
      <c r="E165" s="981"/>
      <c r="F165" s="981"/>
      <c r="G165" s="276"/>
      <c r="H165" s="981"/>
      <c r="I165" s="981"/>
      <c r="J165" s="981"/>
      <c r="K165" s="945"/>
      <c r="L165" s="945"/>
      <c r="M165" s="946"/>
    </row>
    <row r="166" spans="1:13" ht="12.75" customHeight="1" outlineLevel="1" x14ac:dyDescent="0.2">
      <c r="A166" s="282"/>
      <c r="B166" s="981"/>
      <c r="C166" s="981"/>
      <c r="D166" s="981"/>
      <c r="E166" s="981"/>
      <c r="F166" s="981"/>
      <c r="G166" s="276"/>
      <c r="H166" s="981"/>
      <c r="I166" s="981"/>
      <c r="J166" s="981"/>
      <c r="K166" s="945"/>
      <c r="L166" s="945"/>
      <c r="M166" s="946"/>
    </row>
    <row r="167" spans="1:13" ht="12.75" customHeight="1" outlineLevel="1" x14ac:dyDescent="0.2">
      <c r="A167" s="282"/>
      <c r="B167" s="981"/>
      <c r="C167" s="981"/>
      <c r="D167" s="981"/>
      <c r="E167" s="981"/>
      <c r="F167" s="981"/>
      <c r="G167" s="276"/>
      <c r="H167" s="981"/>
      <c r="I167" s="981"/>
      <c r="J167" s="981"/>
      <c r="K167" s="945"/>
      <c r="L167" s="945"/>
      <c r="M167" s="946"/>
    </row>
    <row r="168" spans="1:13" ht="12.75" customHeight="1" outlineLevel="1" x14ac:dyDescent="0.2">
      <c r="A168" s="282"/>
      <c r="B168" s="981"/>
      <c r="C168" s="981"/>
      <c r="D168" s="981"/>
      <c r="E168" s="981"/>
      <c r="F168" s="981"/>
      <c r="G168" s="276"/>
      <c r="H168" s="981"/>
      <c r="I168" s="981"/>
      <c r="J168" s="981"/>
      <c r="K168" s="945"/>
      <c r="L168" s="945"/>
      <c r="M168" s="946"/>
    </row>
    <row r="169" spans="1:13" ht="12.75" customHeight="1" outlineLevel="1" x14ac:dyDescent="0.2">
      <c r="A169" s="282"/>
      <c r="B169" s="981"/>
      <c r="C169" s="981"/>
      <c r="D169" s="981"/>
      <c r="E169" s="981"/>
      <c r="F169" s="981"/>
      <c r="G169" s="276"/>
      <c r="H169" s="981"/>
      <c r="I169" s="981"/>
      <c r="J169" s="981"/>
      <c r="K169" s="945"/>
      <c r="L169" s="945"/>
      <c r="M169" s="946"/>
    </row>
    <row r="170" spans="1:13" ht="12.75" customHeight="1" outlineLevel="1" x14ac:dyDescent="0.2">
      <c r="A170" s="282"/>
      <c r="B170" s="981"/>
      <c r="C170" s="981"/>
      <c r="D170" s="981"/>
      <c r="E170" s="981"/>
      <c r="F170" s="981"/>
      <c r="G170" s="276"/>
      <c r="H170" s="981"/>
      <c r="I170" s="981"/>
      <c r="J170" s="981"/>
      <c r="K170" s="945"/>
      <c r="L170" s="945"/>
      <c r="M170" s="946"/>
    </row>
    <row r="171" spans="1:13" ht="12.75" customHeight="1" outlineLevel="1" x14ac:dyDescent="0.2">
      <c r="A171" s="282"/>
      <c r="B171" s="981"/>
      <c r="C171" s="981"/>
      <c r="D171" s="981"/>
      <c r="E171" s="981"/>
      <c r="F171" s="981"/>
      <c r="G171" s="276"/>
      <c r="H171" s="981"/>
      <c r="I171" s="981"/>
      <c r="J171" s="981"/>
      <c r="K171" s="945"/>
      <c r="L171" s="945"/>
      <c r="M171" s="946"/>
    </row>
    <row r="172" spans="1:13" ht="12.75" customHeight="1" outlineLevel="1" x14ac:dyDescent="0.2">
      <c r="A172" s="282"/>
      <c r="B172" s="981"/>
      <c r="C172" s="981"/>
      <c r="D172" s="981"/>
      <c r="E172" s="981"/>
      <c r="F172" s="981"/>
      <c r="G172" s="276"/>
      <c r="H172" s="981"/>
      <c r="I172" s="981"/>
      <c r="J172" s="981"/>
      <c r="K172" s="945"/>
      <c r="L172" s="945"/>
      <c r="M172" s="946"/>
    </row>
    <row r="173" spans="1:13" ht="12.75" customHeight="1" outlineLevel="1" x14ac:dyDescent="0.2">
      <c r="A173" s="282"/>
      <c r="B173" s="981"/>
      <c r="C173" s="981"/>
      <c r="D173" s="981"/>
      <c r="E173" s="981"/>
      <c r="F173" s="981"/>
      <c r="G173" s="276"/>
      <c r="H173" s="981"/>
      <c r="I173" s="981"/>
      <c r="J173" s="981"/>
      <c r="K173" s="945"/>
      <c r="L173" s="945"/>
      <c r="M173" s="946"/>
    </row>
    <row r="174" spans="1:13" ht="12.75" customHeight="1" outlineLevel="1" x14ac:dyDescent="0.2">
      <c r="A174" s="282"/>
      <c r="B174" s="981"/>
      <c r="C174" s="981"/>
      <c r="D174" s="981"/>
      <c r="E174" s="981"/>
      <c r="F174" s="981"/>
      <c r="G174" s="276"/>
      <c r="H174" s="981"/>
      <c r="I174" s="981"/>
      <c r="J174" s="981"/>
      <c r="K174" s="945"/>
      <c r="L174" s="945"/>
      <c r="M174" s="946"/>
    </row>
    <row r="175" spans="1:13" ht="12.75" customHeight="1" outlineLevel="1" x14ac:dyDescent="0.2">
      <c r="A175" s="282"/>
      <c r="B175" s="981"/>
      <c r="C175" s="981"/>
      <c r="D175" s="981"/>
      <c r="E175" s="981"/>
      <c r="F175" s="981"/>
      <c r="G175" s="276"/>
      <c r="H175" s="981"/>
      <c r="I175" s="981"/>
      <c r="J175" s="981"/>
      <c r="K175" s="945"/>
      <c r="L175" s="945"/>
      <c r="M175" s="946"/>
    </row>
    <row r="176" spans="1:13" ht="12.75" customHeight="1" outlineLevel="1" thickBot="1" x14ac:dyDescent="0.25">
      <c r="A176" s="283"/>
      <c r="B176" s="1130"/>
      <c r="C176" s="1131"/>
      <c r="D176" s="1131"/>
      <c r="E176" s="1131"/>
      <c r="F176" s="1132"/>
      <c r="G176" s="278"/>
      <c r="H176" s="1129"/>
      <c r="I176" s="1129"/>
      <c r="J176" s="1129"/>
      <c r="K176" s="1133"/>
      <c r="L176" s="1133"/>
      <c r="M176" s="1134"/>
    </row>
    <row r="177" spans="1:23" ht="12" thickBot="1" x14ac:dyDescent="0.25">
      <c r="A177" s="284"/>
      <c r="B177" s="275"/>
      <c r="C177" s="275"/>
      <c r="D177" s="275"/>
      <c r="E177" s="275"/>
      <c r="F177" s="275"/>
    </row>
    <row r="178" spans="1:23" ht="31.5" customHeight="1" thickBot="1" x14ac:dyDescent="0.25">
      <c r="A178" s="1004" t="s">
        <v>854</v>
      </c>
      <c r="B178" s="972"/>
      <c r="C178" s="972"/>
      <c r="D178" s="972"/>
      <c r="E178" s="972"/>
      <c r="F178" s="972"/>
      <c r="G178" s="972"/>
      <c r="H178" s="972"/>
      <c r="I178" s="972"/>
      <c r="J178" s="972"/>
      <c r="K178" s="972"/>
      <c r="L178" s="972"/>
      <c r="M178" s="973"/>
    </row>
    <row r="179" spans="1:23" ht="20.25" customHeight="1" outlineLevel="1" x14ac:dyDescent="0.2">
      <c r="A179" s="954" t="s">
        <v>428</v>
      </c>
      <c r="B179" s="955"/>
      <c r="C179" s="955"/>
      <c r="D179" s="955"/>
      <c r="E179" s="955"/>
      <c r="F179" s="955"/>
      <c r="G179" s="955"/>
      <c r="H179" s="955"/>
      <c r="I179" s="955"/>
      <c r="J179" s="955"/>
      <c r="K179" s="955"/>
      <c r="L179" s="955"/>
      <c r="M179" s="956"/>
    </row>
    <row r="180" spans="1:23" s="203" customFormat="1" ht="23.25" customHeight="1" outlineLevel="1" x14ac:dyDescent="0.2">
      <c r="A180" s="1128" t="s">
        <v>432</v>
      </c>
      <c r="B180" s="1099"/>
      <c r="C180" s="1099"/>
      <c r="D180" s="1099" t="s">
        <v>433</v>
      </c>
      <c r="E180" s="1099"/>
      <c r="F180" s="1099"/>
      <c r="G180" s="1099"/>
      <c r="H180" s="1099"/>
      <c r="I180" s="1099"/>
      <c r="J180" s="1099"/>
      <c r="K180" s="1099"/>
      <c r="L180" s="1099"/>
      <c r="M180" s="92" t="s">
        <v>434</v>
      </c>
      <c r="O180" s="13"/>
      <c r="P180" s="13"/>
      <c r="Q180" s="13"/>
      <c r="R180" s="13"/>
      <c r="S180" s="13"/>
      <c r="T180" s="13"/>
      <c r="U180" s="13"/>
      <c r="V180" s="13"/>
      <c r="W180" s="13"/>
    </row>
    <row r="181" spans="1:23" outlineLevel="1" x14ac:dyDescent="0.2">
      <c r="A181" s="981"/>
      <c r="B181" s="981"/>
      <c r="C181" s="981"/>
      <c r="D181" s="981"/>
      <c r="E181" s="981"/>
      <c r="F181" s="981"/>
      <c r="G181" s="981"/>
      <c r="H181" s="981"/>
      <c r="I181" s="981"/>
      <c r="J181" s="981"/>
      <c r="K181" s="981"/>
      <c r="L181" s="981"/>
      <c r="M181" s="279"/>
    </row>
    <row r="182" spans="1:23" outlineLevel="1" x14ac:dyDescent="0.2">
      <c r="A182" s="981"/>
      <c r="B182" s="981"/>
      <c r="C182" s="981"/>
      <c r="D182" s="981"/>
      <c r="E182" s="981"/>
      <c r="F182" s="981"/>
      <c r="G182" s="981"/>
      <c r="H182" s="981"/>
      <c r="I182" s="981"/>
      <c r="J182" s="981"/>
      <c r="K182" s="981"/>
      <c r="L182" s="981"/>
      <c r="M182" s="279"/>
    </row>
    <row r="183" spans="1:23" outlineLevel="1" x14ac:dyDescent="0.2">
      <c r="A183" s="981"/>
      <c r="B183" s="981"/>
      <c r="C183" s="981"/>
      <c r="D183" s="981"/>
      <c r="E183" s="981"/>
      <c r="F183" s="981"/>
      <c r="G183" s="981"/>
      <c r="H183" s="981"/>
      <c r="I183" s="981"/>
      <c r="J183" s="981"/>
      <c r="K183" s="981"/>
      <c r="L183" s="981"/>
      <c r="M183" s="279"/>
    </row>
    <row r="184" spans="1:23" ht="12" outlineLevel="1" thickBot="1" x14ac:dyDescent="0.25">
      <c r="A184" s="1127"/>
      <c r="B184" s="1127"/>
      <c r="C184" s="1127"/>
      <c r="D184" s="1127"/>
      <c r="E184" s="1127"/>
      <c r="F184" s="1127"/>
      <c r="G184" s="1127"/>
      <c r="H184" s="1127"/>
      <c r="I184" s="1127"/>
      <c r="J184" s="1127"/>
      <c r="K184" s="1127"/>
      <c r="L184" s="1127"/>
      <c r="M184" s="280"/>
    </row>
    <row r="185" spans="1:23" x14ac:dyDescent="0.2">
      <c r="A185" s="281"/>
      <c r="B185" s="281"/>
      <c r="C185" s="281"/>
      <c r="D185" s="281"/>
      <c r="E185" s="281"/>
      <c r="F185" s="281"/>
      <c r="G185" s="281"/>
      <c r="H185" s="281"/>
      <c r="I185" s="281"/>
      <c r="J185" s="281"/>
      <c r="K185" s="281"/>
      <c r="L185" s="281"/>
      <c r="M185" s="281"/>
    </row>
    <row r="187" spans="1:23" ht="12" thickBot="1" x14ac:dyDescent="0.25"/>
    <row r="188" spans="1:23" ht="12.75" x14ac:dyDescent="0.2">
      <c r="A188" s="849" t="s">
        <v>521</v>
      </c>
      <c r="B188" s="850"/>
      <c r="C188" s="850"/>
      <c r="D188" s="850"/>
      <c r="E188" s="851"/>
    </row>
    <row r="189" spans="1:23" ht="12.75" x14ac:dyDescent="0.2">
      <c r="A189" s="235"/>
      <c r="B189" s="828">
        <v>2015</v>
      </c>
      <c r="C189" s="828">
        <f>B189+1</f>
        <v>2016</v>
      </c>
      <c r="D189" s="828">
        <f>C189+1</f>
        <v>2017</v>
      </c>
      <c r="E189" s="828">
        <f>D189+1</f>
        <v>2018</v>
      </c>
    </row>
    <row r="190" spans="1:23" ht="38.25" x14ac:dyDescent="0.2">
      <c r="A190" s="235"/>
      <c r="B190" s="237" t="s">
        <v>528</v>
      </c>
      <c r="C190" s="237" t="s">
        <v>527</v>
      </c>
      <c r="D190" s="237" t="s">
        <v>527</v>
      </c>
      <c r="E190" s="238" t="s">
        <v>527</v>
      </c>
    </row>
    <row r="191" spans="1:23" ht="12.75" x14ac:dyDescent="0.2">
      <c r="A191" s="235" t="s">
        <v>526</v>
      </c>
      <c r="B191" s="239"/>
      <c r="C191" s="239"/>
      <c r="D191" s="239"/>
      <c r="E191" s="240"/>
    </row>
    <row r="192" spans="1:23" ht="12.75" x14ac:dyDescent="0.2">
      <c r="A192" s="247" t="s">
        <v>524</v>
      </c>
      <c r="B192" s="268">
        <v>13182588</v>
      </c>
      <c r="C192" s="268"/>
      <c r="D192" s="268"/>
      <c r="E192" s="269"/>
    </row>
    <row r="193" spans="1:5" ht="25.5" x14ac:dyDescent="0.2">
      <c r="A193" s="248" t="s">
        <v>523</v>
      </c>
      <c r="B193" s="268">
        <v>7961</v>
      </c>
      <c r="C193" s="268"/>
      <c r="D193" s="268"/>
      <c r="E193" s="269"/>
    </row>
    <row r="194" spans="1:5" ht="12.75" x14ac:dyDescent="0.2">
      <c r="A194" s="247" t="s">
        <v>522</v>
      </c>
      <c r="B194" s="268">
        <v>1650</v>
      </c>
      <c r="C194" s="268"/>
      <c r="D194" s="268"/>
      <c r="E194" s="269"/>
    </row>
    <row r="195" spans="1:5" ht="12.75" x14ac:dyDescent="0.2">
      <c r="A195" s="247"/>
      <c r="B195" s="251"/>
      <c r="C195" s="251"/>
      <c r="D195" s="251"/>
      <c r="E195" s="252"/>
    </row>
    <row r="196" spans="1:5" ht="12.75" x14ac:dyDescent="0.2">
      <c r="A196" s="249" t="s">
        <v>525</v>
      </c>
      <c r="B196" s="251"/>
      <c r="C196" s="251"/>
      <c r="D196" s="251"/>
      <c r="E196" s="252"/>
    </row>
    <row r="197" spans="1:5" ht="12.75" x14ac:dyDescent="0.2">
      <c r="A197" s="250" t="s">
        <v>530</v>
      </c>
      <c r="B197" s="251"/>
      <c r="C197" s="251"/>
      <c r="D197" s="251"/>
      <c r="E197" s="253"/>
    </row>
    <row r="198" spans="1:5" ht="12.75" x14ac:dyDescent="0.2">
      <c r="A198" s="247" t="s">
        <v>532</v>
      </c>
      <c r="B198" s="852">
        <v>684475.42</v>
      </c>
      <c r="C198" s="254"/>
      <c r="D198" s="254"/>
      <c r="E198" s="256"/>
    </row>
    <row r="199" spans="1:5" ht="12.75" x14ac:dyDescent="0.2">
      <c r="A199" s="248" t="s">
        <v>531</v>
      </c>
      <c r="B199" s="852">
        <v>0</v>
      </c>
      <c r="C199" s="254"/>
      <c r="D199" s="254"/>
      <c r="E199" s="255"/>
    </row>
    <row r="200" spans="1:5" ht="12.75" x14ac:dyDescent="0.2">
      <c r="A200" s="247" t="s">
        <v>533</v>
      </c>
      <c r="B200" s="852">
        <v>9252693.0399999991</v>
      </c>
      <c r="C200" s="254"/>
      <c r="D200" s="254"/>
      <c r="E200" s="255"/>
    </row>
    <row r="201" spans="1:5" ht="25.5" x14ac:dyDescent="0.2">
      <c r="A201" s="248" t="s">
        <v>534</v>
      </c>
      <c r="B201" s="852">
        <v>0</v>
      </c>
      <c r="C201" s="254"/>
      <c r="D201" s="254"/>
      <c r="E201" s="255"/>
    </row>
    <row r="202" spans="1:5" ht="38.25" x14ac:dyDescent="0.2">
      <c r="A202" s="247" t="s">
        <v>535</v>
      </c>
      <c r="B202" s="852">
        <v>57642.62</v>
      </c>
      <c r="C202" s="254"/>
      <c r="D202" s="254"/>
      <c r="E202" s="255"/>
    </row>
    <row r="203" spans="1:5" ht="25.5" x14ac:dyDescent="0.2">
      <c r="A203" s="248" t="s">
        <v>536</v>
      </c>
      <c r="B203" s="852">
        <v>0</v>
      </c>
      <c r="C203" s="254"/>
      <c r="D203" s="254"/>
      <c r="E203" s="255"/>
    </row>
    <row r="204" spans="1:5" ht="12.75" x14ac:dyDescent="0.2">
      <c r="A204" s="248" t="s">
        <v>537</v>
      </c>
      <c r="B204" s="852"/>
      <c r="C204" s="254"/>
      <c r="D204" s="254"/>
      <c r="E204" s="255"/>
    </row>
    <row r="205" spans="1:5" ht="25.5" x14ac:dyDescent="0.2">
      <c r="A205" s="248" t="s">
        <v>538</v>
      </c>
      <c r="B205" s="852">
        <v>0</v>
      </c>
      <c r="C205" s="254"/>
      <c r="D205" s="254"/>
      <c r="E205" s="255"/>
    </row>
    <row r="206" spans="1:5" ht="12.75" x14ac:dyDescent="0.2">
      <c r="A206" s="248" t="s">
        <v>539</v>
      </c>
      <c r="B206" s="852">
        <v>15893025.9</v>
      </c>
      <c r="C206" s="254"/>
      <c r="D206" s="254"/>
      <c r="E206" s="255"/>
    </row>
    <row r="207" spans="1:5" ht="25.5" x14ac:dyDescent="0.2">
      <c r="A207" s="248" t="s">
        <v>540</v>
      </c>
      <c r="B207" s="852">
        <v>26475511.02</v>
      </c>
      <c r="C207" s="254"/>
      <c r="D207" s="254"/>
      <c r="E207" s="255"/>
    </row>
    <row r="208" spans="1:5" ht="12.75" x14ac:dyDescent="0.2">
      <c r="A208" s="248" t="s">
        <v>541</v>
      </c>
      <c r="B208" s="852">
        <v>0</v>
      </c>
      <c r="C208" s="254"/>
      <c r="D208" s="254"/>
      <c r="E208" s="255"/>
    </row>
    <row r="209" spans="1:5" ht="12.75" x14ac:dyDescent="0.2">
      <c r="A209" s="248" t="s">
        <v>542</v>
      </c>
      <c r="B209" s="852">
        <v>0</v>
      </c>
      <c r="C209" s="254"/>
      <c r="D209" s="254"/>
      <c r="E209" s="255"/>
    </row>
    <row r="210" spans="1:5" ht="12.75" x14ac:dyDescent="0.2">
      <c r="A210" s="248" t="s">
        <v>543</v>
      </c>
      <c r="B210" s="852">
        <v>0</v>
      </c>
      <c r="C210" s="254"/>
      <c r="D210" s="254"/>
      <c r="E210" s="255"/>
    </row>
    <row r="211" spans="1:5" ht="25.5" x14ac:dyDescent="0.2">
      <c r="A211" s="248" t="s">
        <v>544</v>
      </c>
      <c r="B211" s="852">
        <v>0</v>
      </c>
      <c r="C211" s="254"/>
      <c r="D211" s="254"/>
      <c r="E211" s="255"/>
    </row>
    <row r="212" spans="1:5" ht="25.5" x14ac:dyDescent="0.2">
      <c r="A212" s="248" t="s">
        <v>545</v>
      </c>
      <c r="B212" s="852">
        <v>0</v>
      </c>
      <c r="C212" s="254"/>
      <c r="D212" s="254"/>
      <c r="E212" s="255"/>
    </row>
  </sheetData>
  <sheetProtection selectLockedCells="1"/>
  <protectedRanges>
    <protectedRange sqref="I10 F5 A14 E12:M14 J6:K6 K5 H5:I6 L4:M6 E6:G6 B5:D6 C10:C14 B11:B13 H11:M11 E10:F11 L10:M10" name="Rango1"/>
    <protectedRange sqref="A45:E46 C54:E57" name="Rango2"/>
    <protectedRange sqref="A54:B57" name="Rango3"/>
    <protectedRange sqref="A68:B70 G68:J70 G65:G67" name="Rango4"/>
    <protectedRange sqref="G120:J125 A120:B125" name="Rango8"/>
    <protectedRange sqref="A135:B138 A181:C184 A145:B152 G145:J152 G181:M184 G157:M176 G131:J131 A157:B176 G135:J138 G132:G134" name="Rango9"/>
    <protectedRange sqref="G64" name="Rango3_3"/>
    <protectedRange sqref="B8:M9" name="Rango1_3"/>
    <protectedRange sqref="J10" name="Rango1_4"/>
    <protectedRange sqref="A67:B67" name="Rango4_1"/>
    <protectedRange sqref="H67:J67" name="Rango4_2"/>
    <protectedRange sqref="A131:B134" name="Rango9_1"/>
    <protectedRange sqref="H132:J134" name="Rango9_2"/>
    <protectedRange sqref="B4:J4" name="Rango1_5"/>
    <protectedRange sqref="B7:M7" name="Rango1_6"/>
    <protectedRange sqref="A42:E44" name="Rango2_2"/>
    <protectedRange sqref="A53:B53 A64:B65" name="Rango4_3"/>
    <protectedRange sqref="H64:J66" name="Rango4_4"/>
  </protectedRanges>
  <mergeCells count="312">
    <mergeCell ref="B3:C3"/>
    <mergeCell ref="D3:E3"/>
    <mergeCell ref="F3:G3"/>
    <mergeCell ref="H3:M3"/>
    <mergeCell ref="B25:C25"/>
    <mergeCell ref="A35:M35"/>
    <mergeCell ref="G25:H25"/>
    <mergeCell ref="E25:F25"/>
    <mergeCell ref="J25:K25"/>
    <mergeCell ref="L25:M25"/>
    <mergeCell ref="F34:G34"/>
    <mergeCell ref="H34:I34"/>
    <mergeCell ref="D34:E34"/>
    <mergeCell ref="L34:M34"/>
    <mergeCell ref="A32:C32"/>
    <mergeCell ref="F33:G33"/>
    <mergeCell ref="H33:I33"/>
    <mergeCell ref="J33:K33"/>
    <mergeCell ref="F21:H21"/>
    <mergeCell ref="C19:E19"/>
    <mergeCell ref="C20:E20"/>
    <mergeCell ref="C21:E21"/>
    <mergeCell ref="J32:K32"/>
    <mergeCell ref="L32:M32"/>
    <mergeCell ref="L33:M33"/>
    <mergeCell ref="A155:M155"/>
    <mergeCell ref="K162:M162"/>
    <mergeCell ref="K161:M161"/>
    <mergeCell ref="H156:J156"/>
    <mergeCell ref="H157:J157"/>
    <mergeCell ref="K157:M157"/>
    <mergeCell ref="B156:F156"/>
    <mergeCell ref="B157:F157"/>
    <mergeCell ref="A119:B119"/>
    <mergeCell ref="A135:B135"/>
    <mergeCell ref="A136:B136"/>
    <mergeCell ref="A137:B137"/>
    <mergeCell ref="A131:B131"/>
    <mergeCell ref="A154:M154"/>
    <mergeCell ref="J34:K34"/>
    <mergeCell ref="A34:C34"/>
    <mergeCell ref="K167:M167"/>
    <mergeCell ref="K173:M173"/>
    <mergeCell ref="A179:M179"/>
    <mergeCell ref="B175:F175"/>
    <mergeCell ref="H158:J158"/>
    <mergeCell ref="K156:M156"/>
    <mergeCell ref="H162:J162"/>
    <mergeCell ref="K158:M158"/>
    <mergeCell ref="H159:J159"/>
    <mergeCell ref="B158:F158"/>
    <mergeCell ref="B159:F159"/>
    <mergeCell ref="D180:L180"/>
    <mergeCell ref="K170:M170"/>
    <mergeCell ref="H176:J176"/>
    <mergeCell ref="B176:F176"/>
    <mergeCell ref="K163:M163"/>
    <mergeCell ref="A181:C181"/>
    <mergeCell ref="H160:J160"/>
    <mergeCell ref="H161:J161"/>
    <mergeCell ref="H172:J172"/>
    <mergeCell ref="B165:F165"/>
    <mergeCell ref="D181:L181"/>
    <mergeCell ref="B169:F169"/>
    <mergeCell ref="B170:F170"/>
    <mergeCell ref="K164:M164"/>
    <mergeCell ref="H164:J164"/>
    <mergeCell ref="K176:M176"/>
    <mergeCell ref="H174:J174"/>
    <mergeCell ref="H169:J169"/>
    <mergeCell ref="H165:J165"/>
    <mergeCell ref="H166:J166"/>
    <mergeCell ref="H167:J167"/>
    <mergeCell ref="H168:J168"/>
    <mergeCell ref="K168:M168"/>
    <mergeCell ref="K169:M169"/>
    <mergeCell ref="D32:E32"/>
    <mergeCell ref="H31:I31"/>
    <mergeCell ref="J31:K31"/>
    <mergeCell ref="F31:G31"/>
    <mergeCell ref="F40:J40"/>
    <mergeCell ref="F51:J51"/>
    <mergeCell ref="A184:C184"/>
    <mergeCell ref="D182:L182"/>
    <mergeCell ref="D183:L183"/>
    <mergeCell ref="D184:L184"/>
    <mergeCell ref="A182:C182"/>
    <mergeCell ref="A183:C183"/>
    <mergeCell ref="B160:F160"/>
    <mergeCell ref="B172:F172"/>
    <mergeCell ref="B161:F161"/>
    <mergeCell ref="B163:F163"/>
    <mergeCell ref="B162:F162"/>
    <mergeCell ref="B166:F166"/>
    <mergeCell ref="B167:F167"/>
    <mergeCell ref="B168:F168"/>
    <mergeCell ref="B171:F171"/>
    <mergeCell ref="K160:M160"/>
    <mergeCell ref="B164:F164"/>
    <mergeCell ref="A180:C180"/>
    <mergeCell ref="H27:I27"/>
    <mergeCell ref="F27:G27"/>
    <mergeCell ref="L28:M28"/>
    <mergeCell ref="L29:M29"/>
    <mergeCell ref="L30:M30"/>
    <mergeCell ref="L31:M31"/>
    <mergeCell ref="D31:E31"/>
    <mergeCell ref="A30:C30"/>
    <mergeCell ref="A31:C31"/>
    <mergeCell ref="D30:E30"/>
    <mergeCell ref="A62:F62"/>
    <mergeCell ref="A70:F70"/>
    <mergeCell ref="A63:F63"/>
    <mergeCell ref="A64:F64"/>
    <mergeCell ref="G74:H74"/>
    <mergeCell ref="A69:F69"/>
    <mergeCell ref="E74:F74"/>
    <mergeCell ref="C91:C92"/>
    <mergeCell ref="D91:D92"/>
    <mergeCell ref="A55:B55"/>
    <mergeCell ref="A45:B45"/>
    <mergeCell ref="A67:F67"/>
    <mergeCell ref="A56:B56"/>
    <mergeCell ref="A51:B51"/>
    <mergeCell ref="B9:M9"/>
    <mergeCell ref="L18:M18"/>
    <mergeCell ref="I19:K19"/>
    <mergeCell ref="L19:M19"/>
    <mergeCell ref="I20:K20"/>
    <mergeCell ref="A27:C27"/>
    <mergeCell ref="B16:M16"/>
    <mergeCell ref="F17:H17"/>
    <mergeCell ref="B17:E17"/>
    <mergeCell ref="L23:M23"/>
    <mergeCell ref="C18:E18"/>
    <mergeCell ref="C23:E23"/>
    <mergeCell ref="I24:K24"/>
    <mergeCell ref="L24:M24"/>
    <mergeCell ref="A26:M26"/>
    <mergeCell ref="D27:E27"/>
    <mergeCell ref="F28:G28"/>
    <mergeCell ref="H28:I28"/>
    <mergeCell ref="J28:K28"/>
    <mergeCell ref="A61:J61"/>
    <mergeCell ref="L42:L45"/>
    <mergeCell ref="B6:M6"/>
    <mergeCell ref="B8:M8"/>
    <mergeCell ref="F10:H10"/>
    <mergeCell ref="I59:J59"/>
    <mergeCell ref="B7:M7"/>
    <mergeCell ref="A40:B40"/>
    <mergeCell ref="I48:J49"/>
    <mergeCell ref="I11:J11"/>
    <mergeCell ref="H29:I29"/>
    <mergeCell ref="J29:K29"/>
    <mergeCell ref="A28:C28"/>
    <mergeCell ref="D28:E28"/>
    <mergeCell ref="D29:E29"/>
    <mergeCell ref="A29:C29"/>
    <mergeCell ref="F30:G30"/>
    <mergeCell ref="H30:I30"/>
    <mergeCell ref="J30:K30"/>
    <mergeCell ref="A33:C33"/>
    <mergeCell ref="D33:E33"/>
    <mergeCell ref="F32:G32"/>
    <mergeCell ref="H32:I32"/>
    <mergeCell ref="A57:B57"/>
    <mergeCell ref="A39:K39"/>
    <mergeCell ref="L10:M10"/>
    <mergeCell ref="C10:D10"/>
    <mergeCell ref="C11:D11"/>
    <mergeCell ref="F11:G11"/>
    <mergeCell ref="I17:K17"/>
    <mergeCell ref="L17:M17"/>
    <mergeCell ref="I23:K23"/>
    <mergeCell ref="I18:K18"/>
    <mergeCell ref="C24:E24"/>
    <mergeCell ref="F23:H23"/>
    <mergeCell ref="F24:H24"/>
    <mergeCell ref="I21:K21"/>
    <mergeCell ref="L21:M21"/>
    <mergeCell ref="I22:K22"/>
    <mergeCell ref="L22:M22"/>
    <mergeCell ref="C22:E22"/>
    <mergeCell ref="F22:H22"/>
    <mergeCell ref="F18:H18"/>
    <mergeCell ref="F19:H19"/>
    <mergeCell ref="F20:H20"/>
    <mergeCell ref="F29:G29"/>
    <mergeCell ref="L27:M27"/>
    <mergeCell ref="J27:K27"/>
    <mergeCell ref="A1:M1"/>
    <mergeCell ref="G129:J129"/>
    <mergeCell ref="G118:J118"/>
    <mergeCell ref="A50:K50"/>
    <mergeCell ref="I74:J74"/>
    <mergeCell ref="A94:J94"/>
    <mergeCell ref="L20:M20"/>
    <mergeCell ref="L46:L48"/>
    <mergeCell ref="L57:L58"/>
    <mergeCell ref="B4:J4"/>
    <mergeCell ref="L4:M4"/>
    <mergeCell ref="K73:L75"/>
    <mergeCell ref="C74:D74"/>
    <mergeCell ref="K71:L71"/>
    <mergeCell ref="G62:J62"/>
    <mergeCell ref="D2:H2"/>
    <mergeCell ref="A14:M14"/>
    <mergeCell ref="K117:K125"/>
    <mergeCell ref="L39:L41"/>
    <mergeCell ref="K5:M5"/>
    <mergeCell ref="B5:D5"/>
    <mergeCell ref="K61:L64"/>
    <mergeCell ref="K65:L70"/>
    <mergeCell ref="A73:J73"/>
    <mergeCell ref="K159:M159"/>
    <mergeCell ref="A178:M178"/>
    <mergeCell ref="H163:J163"/>
    <mergeCell ref="F5:I5"/>
    <mergeCell ref="A46:B46"/>
    <mergeCell ref="A54:B54"/>
    <mergeCell ref="K113:L113"/>
    <mergeCell ref="K128:L132"/>
    <mergeCell ref="L117:L119"/>
    <mergeCell ref="L120:L125"/>
    <mergeCell ref="A43:B43"/>
    <mergeCell ref="A44:B44"/>
    <mergeCell ref="K77:K90"/>
    <mergeCell ref="K95:L96"/>
    <mergeCell ref="L53:L56"/>
    <mergeCell ref="L49:L52"/>
    <mergeCell ref="C95:D95"/>
    <mergeCell ref="G95:H95"/>
    <mergeCell ref="B120:D120"/>
    <mergeCell ref="B121:D121"/>
    <mergeCell ref="B122:D122"/>
    <mergeCell ref="K126:L126"/>
    <mergeCell ref="K112:L112"/>
    <mergeCell ref="K114:L114"/>
    <mergeCell ref="K91:L92"/>
    <mergeCell ref="A91:B92"/>
    <mergeCell ref="F91:F92"/>
    <mergeCell ref="E91:E92"/>
    <mergeCell ref="H91:H92"/>
    <mergeCell ref="I91:I92"/>
    <mergeCell ref="J91:J92"/>
    <mergeCell ref="C119:F119"/>
    <mergeCell ref="A117:J117"/>
    <mergeCell ref="I95:J95"/>
    <mergeCell ref="E95:F95"/>
    <mergeCell ref="C112:C113"/>
    <mergeCell ref="D112:D113"/>
    <mergeCell ref="E112:E113"/>
    <mergeCell ref="F112:F113"/>
    <mergeCell ref="G112:G113"/>
    <mergeCell ref="H171:J171"/>
    <mergeCell ref="H175:J175"/>
    <mergeCell ref="B173:F173"/>
    <mergeCell ref="B174:F174"/>
    <mergeCell ref="H173:J173"/>
    <mergeCell ref="K174:M174"/>
    <mergeCell ref="K175:M175"/>
    <mergeCell ref="K171:M171"/>
    <mergeCell ref="K172:M172"/>
    <mergeCell ref="C136:F136"/>
    <mergeCell ref="G148:J148"/>
    <mergeCell ref="H170:J170"/>
    <mergeCell ref="G151:J151"/>
    <mergeCell ref="A144:E144"/>
    <mergeCell ref="A65:F65"/>
    <mergeCell ref="A53:F53"/>
    <mergeCell ref="G144:J144"/>
    <mergeCell ref="G145:J145"/>
    <mergeCell ref="G147:J147"/>
    <mergeCell ref="G146:J146"/>
    <mergeCell ref="B125:D125"/>
    <mergeCell ref="B118:D118"/>
    <mergeCell ref="C138:F138"/>
    <mergeCell ref="A130:B130"/>
    <mergeCell ref="C130:D130"/>
    <mergeCell ref="G149:J149"/>
    <mergeCell ref="G150:J150"/>
    <mergeCell ref="C133:F133"/>
    <mergeCell ref="C134:F134"/>
    <mergeCell ref="C135:F135"/>
    <mergeCell ref="G91:G92"/>
    <mergeCell ref="E130:F130"/>
    <mergeCell ref="A132:B132"/>
    <mergeCell ref="K165:M165"/>
    <mergeCell ref="K166:M166"/>
    <mergeCell ref="A68:F68"/>
    <mergeCell ref="A42:B42"/>
    <mergeCell ref="L97:L111"/>
    <mergeCell ref="G152:J152"/>
    <mergeCell ref="A143:J143"/>
    <mergeCell ref="B124:D124"/>
    <mergeCell ref="K97:K111"/>
    <mergeCell ref="L77:L90"/>
    <mergeCell ref="K93:L94"/>
    <mergeCell ref="K139:L139"/>
    <mergeCell ref="K133:L138"/>
    <mergeCell ref="C131:F131"/>
    <mergeCell ref="A128:J128"/>
    <mergeCell ref="A133:B133"/>
    <mergeCell ref="A134:B134"/>
    <mergeCell ref="A129:B129"/>
    <mergeCell ref="C129:F129"/>
    <mergeCell ref="C132:F132"/>
    <mergeCell ref="A138:B138"/>
    <mergeCell ref="C137:F137"/>
    <mergeCell ref="A142:J142"/>
    <mergeCell ref="B123:D123"/>
  </mergeCells>
  <phoneticPr fontId="3" type="noConversion"/>
  <conditionalFormatting sqref="B13">
    <cfRule type="cellIs" dxfId="114" priority="3" stopIfTrue="1" operator="lessThanOrEqual">
      <formula>0</formula>
    </cfRule>
  </conditionalFormatting>
  <conditionalFormatting sqref="G25:H25">
    <cfRule type="cellIs" dxfId="113" priority="4" stopIfTrue="1" operator="equal">
      <formula>1</formula>
    </cfRule>
  </conditionalFormatting>
  <conditionalFormatting sqref="B190:E190">
    <cfRule type="cellIs" dxfId="112" priority="1" stopIfTrue="1" operator="equal">
      <formula>"DATOS PROVISIONALES"</formula>
    </cfRule>
    <cfRule type="cellIs" dxfId="111" priority="2" stopIfTrue="1" operator="equal">
      <formula>"DATOS DEFINITIVOS"</formula>
    </cfRule>
  </conditionalFormatting>
  <dataValidations xWindow="403" yWindow="212" count="39">
    <dataValidation allowBlank="1" showInputMessage="1" showErrorMessage="1" promptTitle="Entidad subcontratada" prompt="Los contratos que superen los 60.000 € o el 20% de la subvención concedida se formalizarán obligatoriamente por escrito. Los contratos que superen los 12.000 € deben respetar el principio de publicidad. _x000a_" sqref="A120:A125"/>
    <dataValidation type="list" allowBlank="1" showInputMessage="1" showErrorMessage="1" error="Por favor, escoja una opción del listado." promptTitle="Escoja una opción de la lista" prompt="Debe rellenar obligatoriamente ese apartado seleccionando una opción de la lista." sqref="C131:F138 C145:E146">
      <formula1>OTROS</formula1>
    </dataValidation>
    <dataValidation type="whole" operator="greaterThanOrEqual" allowBlank="1" showInputMessage="1" showErrorMessage="1" errorTitle="SUBCONTRATACIÓN" error="Esta casilla sólo admite valores numéricos " promptTitle="ADVERTENCIA" prompt="EVITE EN LA MEDIDA DE LO POSIBLE PRESUPUESTAR EN LA PRIMERA ANUALIDAD. El proyecto rara vez tiene ingresos antes del mes de diciembre de la primera anualidad." sqref="G120:G125">
      <formula1>0</formula1>
    </dataValidation>
    <dataValidation type="whole" operator="greaterThanOrEqual" allowBlank="1" showInputMessage="1" showErrorMessage="1" errorTitle="OTROS COSTES DIRECTOS" error="Esta casilla sólo admite valores numéricos " promptTitle="ADVERTENCIA" prompt="EVITE EN LA MEDIDA DE LO POSIBLE PRESUPUESTAR EN LA PRIMERA ANUALIDAD. El proyecto rara vez tiene ingresos antes del mes de diciembre de la primera anualidad." sqref="G131:G138 G64:G70">
      <formula1>0</formula1>
    </dataValidation>
    <dataValidation type="list" allowBlank="1" showInputMessage="1" showErrorMessage="1" error="Por favor, escoja una opción del listado." promptTitle="Escoja una opción de la lista" prompt="Debe rellenar obligatoriamente ese apartado seleccionando una opción de la lista. Si responde &quot;NO&quot;, por favor, explique la razón en el apartado de &quot;OBSERVACIONES&quot;" sqref="F145:F152">
      <formula1>SINO</formula1>
    </dataValidation>
    <dataValidation allowBlank="1" showInputMessage="1" showErrorMessage="1" promptTitle="CÓDIGO DE TAREA" prompt="Por favor, introduzca el código de la tarea de investigación como figura en la memoria técnica de investigación. Esta información le resultará muy útil cuando si el proyecto obtiene financiación." sqref="A157:A176"/>
    <dataValidation allowBlank="1" showInputMessage="1" showErrorMessage="1" promptTitle="DENOMINACIÓN DE LA TAREA" prompt="Por favor, facilite el nombre de la tarea de investigación tal y como aparece en la memoria técnica de investigación. Esta información le será muy útil si su proyecto obtiene financiación." sqref="B157:F176"/>
    <dataValidation allowBlank="1" showInputMessage="1" showErrorMessage="1" promptTitle="% PARTICIPACIÓN TAREA" prompt="Refleje el porcentaje de participación de la UCM en esta tarea de invetigación. " sqref="G157:G176"/>
    <dataValidation type="list" allowBlank="1" showInputMessage="1" showErrorMessage="1" errorTitle="PERSONAL UCM POR TAREAS" error="Por favor, elija una opción del listado." promptTitle="PERSONAL UCM POR TAREAS" prompt="Indique el nombre de la persona que mayor número de horas cargue a esta tarea." sqref="H157:J176">
      <formula1>PERSUCM</formula1>
    </dataValidation>
    <dataValidation type="list" allowBlank="1" showInputMessage="1" showErrorMessage="1" errorTitle="PERSONAL EXTERNO POR TAREAS" error="Por favor, elija una opción de la lista" promptTitle="PERSONAL EXTERNO POR TAREAS" prompt="Indique el nombre de la persona que mayor número de horas cargue a esta tarea." sqref="K157:M176">
      <formula1>PERSEXT</formula1>
    </dataValidation>
    <dataValidation type="list" allowBlank="1" showInputMessage="1" showErrorMessage="1" errorTitle="TIPO DE FINANCIACIÓN" error="Escoja un valor de la lista" promptTitle="TIPO DE FINANCIACIÓN" prompt="Puede declarar fondos obtenidos por contratos de investigación y remanentes de proyectos ya justificados y cerrados. Aquel equipamiento comprado a cargo de otros proyectos y no sufragado al 100% puede cargarse por un tope del valor no amortizado. " sqref="A181:A184">
      <formula1>FINEXT</formula1>
    </dataValidation>
    <dataValidation allowBlank="1" showInputMessage="1" showErrorMessage="1" promptTitle="DESCRIPCIÓN FUENTE FINANCIACIÓN" prompt="Describa la fuente de financiación que va a usar. La valoración de la  idoneidad de la fuente depende de la OTRI - UCM y queda, por tanto, sujeta a estudio. " sqref="D182:L184"/>
    <dataValidation allowBlank="1" showInputMessage="1" showErrorMessage="1" promptTitle="IMPORTE" prompt="De esta fuente de financiación, ¿qué cantidad va a destinar a sufragar los gastos no financiables del proyecto?" sqref="M181:M184"/>
    <dataValidation type="date" operator="greaterThanOrEqual" allowBlank="1" showInputMessage="1" showErrorMessage="1" errorTitle="FECHA INCORRECTA" error="La fecha de inicio tiene que ser posterior a la fecha del plazo oficial de presentación de solicitudes. " sqref="C11:D11 F11:G11">
      <formula1>M2</formula1>
    </dataValidation>
    <dataValidation type="whole" operator="greaterThanOrEqual" allowBlank="1" showErrorMessage="1" errorTitle="SUBCONTRATACIÓN" error="Esta casilla sólo admite valores numéricos " promptTitle="ADVERTENCIA" prompt="EVITE EN LA MEDIDA DE LO POSIBLE PRESUPUESTAR EN LA PRIMERA ANUALIDAD. El proyecto rara vez tiene ingresos antes del mes de diciembre de la primera anualidad." sqref="H120:J125">
      <formula1>0</formula1>
    </dataValidation>
    <dataValidation type="whole" operator="greaterThanOrEqual" allowBlank="1" showErrorMessage="1" errorTitle="OTROS COSTES DIRECTOS" error="Esta casilla sólo admite valores numéricos " promptTitle="ADVERTENCIA" prompt="EVITE EN LA MEDIDA DE LO POSIBLE PRESUPUESTAR EN LA PRIMERA ANUALIDAD. El proyecto rara vez tiene ingresos antes del mes de diciembre de la primera anualidad." sqref="H131:J138 H64:J70">
      <formula1>0</formula1>
    </dataValidation>
    <dataValidation allowBlank="1" showInputMessage="1" showErrorMessage="1" promptTitle="DESCRIPCIÓN FUENTE FINANCIACIÓN" prompt="Describa la fuente de financiación que va a usar. La valoración de la idoneidad de la fuente depende de la OTRI - UCM y queda, por tanto, sujeta a estudio. " sqref="D181:L181"/>
    <dataValidation type="list" allowBlank="1" showInputMessage="1" showErrorMessage="1" promptTitle="Área de conocimiento" prompt="Si su área de conocimiento no aparece en el listado, por favor, indíquelo en la pestaña observaciones en datos personales." sqref="K5">
      <formula1>AREA</formula1>
    </dataValidation>
    <dataValidation type="list" allowBlank="1" showInputMessage="1" showErrorMessage="1" error="Elija un valor de la lista_x000a_" promptTitle="Departamento" prompt="Si su departamento no aparece en el listado, por favor, indíquelo en la pestaña de observaciones en el apartado de datos personales." sqref="F5">
      <formula1>DEPARTAMENTO</formula1>
    </dataValidation>
    <dataValidation type="list" allowBlank="1" showInputMessage="1" showErrorMessage="1" error="Por favor, escoja un año de la lista" promptTitle="FECHA DE COMPRA" prompt="Debe ser lo más cercana al inicio del proyecto y el uso del equipamiento adquirido debe corresponderse con el reflejado en la memoria." sqref="C54:C56">
      <formula1>ANINF</formula1>
    </dataValidation>
    <dataValidation type="list" allowBlank="1" showInputMessage="1" showErrorMessage="1" promptTitle="MODALIDAD DE ADQUISICIÓN" prompt="Indique si va a comprar o alquilar el equipo presupuestado." sqref="E42:E45 E54:E56">
      <formula1>COMPRA</formula1>
    </dataValidation>
    <dataValidation allowBlank="1" showInputMessage="1" showErrorMessage="1" promptTitle="Teléfono" prompt="Facilite el teléfono de la persona de contacto_x000a_" sqref="I10:J10"/>
    <dataValidation allowBlank="1" showInputMessage="1" showErrorMessage="1" prompt="_x000a_" sqref="E10"/>
    <dataValidation allowBlank="1" showInputMessage="1" showErrorMessage="1" promptTitle="Correo electrónico" prompt="Facilite el correo electrónico del coordinador" sqref="L10:M10"/>
    <dataValidation allowBlank="1" showInputMessage="1" showErrorMessage="1" promptTitle="IP de la UCM" prompt="Indique apellidos, nombre del investigador principal en la UCM" sqref="B4"/>
    <dataValidation type="list" allowBlank="1" showInputMessage="1" showErrorMessage="1" error="Por favor, escoja un dato de la lista o haga las indicaciones en observaciones" promptTitle="Facultad Escuela Instituto" prompt="Indique el centro en el que desarrolla su actividad. Si su centro no aparece en el listado, por favor, indíquelo en la pestaña de observaciones, en el apartado de datos personales" sqref="B5">
      <formula1>CENTRO</formula1>
    </dataValidation>
    <dataValidation allowBlank="1" showInputMessage="1" showErrorMessage="1" promptTitle="Coordinador del Consorcio" prompt="Facilite el nombre de la entidad que figure como entidad coordinadora del consorcio de investigación." sqref="B9:M9"/>
    <dataValidation allowBlank="1" showErrorMessage="1" sqref="F10:H10"/>
    <dataValidation allowBlank="1" showInputMessage="1" showErrorMessage="1" promptTitle="MATERIAL INVENTARIABLE GENERAL" prompt="Las columnas de cada anualidad recogen los costes de amortización de su equipo, es decir, un máximo de 1/8  del valor de compra por cada anualidad que transcurra desde la fecha de adquisición hasta el final del proyecto, acreditando su uso en el proyecto." sqref="A42:B45"/>
    <dataValidation allowBlank="1" showInputMessage="1" showErrorMessage="1" promptTitle="MATERIAL INFORMÁTICO" prompt="Las columnas de cada anualidad recogen los costes de amortización de su equipo, es decir, un máximo de 1/5  del valor de compra por cada anualidad que transcurra desde la fecha de adquisición hasta el final del proyecto, acreditando su uso en el proyecto." sqref="A54:B56"/>
    <dataValidation allowBlank="1" showInputMessage="1" showErrorMessage="1" promptTitle="Precio de compra" prompt="Introduzca el precio real de mercado del equipamiento que necesite adquirir, excluido IVA" sqref="D42:D45 D54:D56"/>
    <dataValidation allowBlank="1" showInputMessage="1" showErrorMessage="1" promptTitle="CORREO DEL PROYECTO" prompt="Este correo electróinco será el que se utilice para cualquier notificación del proyecto. El IP acepta el envío a esta dirección electrónica como el medio adecuado para recibir notificaciones." sqref="L4"/>
    <dataValidation type="whole" operator="greaterThanOrEqual" allowBlank="1" showInputMessage="1" showErrorMessage="1" errorTitle="LÍMITE POR PARTIDAS" error="Sólo se admiten números enteros en esta casilla." sqref="F18:H23 C20:E20">
      <formula1>0</formula1>
    </dataValidation>
    <dataValidation allowBlank="1" showInputMessage="1" showErrorMessage="1" promptTitle="IDENTIFICADOR DE SOLICITUD" prompt="Es esencial que facilite Vd. el identificador de su solicitud tal y como aparece en el sistema de solicitud electrónica del MINECO. Su coordinador debe haber dado de alta a la UCM como miembro del consorcio. Solicítele la información." sqref="F3:G3"/>
    <dataValidation type="list" allowBlank="1" showInputMessage="1" showErrorMessage="1" sqref="B25">
      <formula1>"PRESUPUESTO REAL,PRESUPUESTO FINANCIABLE"</formula1>
    </dataValidation>
    <dataValidation type="whole" operator="greaterThanOrEqual" allowBlank="1" showInputMessage="1" showErrorMessage="1" errorTitle="COSTE REAL TOTAL DEL PROYECTO" error="Introduzca la cantidad total de financiación que va a solicitar el consorcio" sqref="G25:H25">
      <formula1>1</formula1>
    </dataValidation>
    <dataValidation type="list" allowBlank="1" showInputMessage="1" showErrorMessage="1" error="Por favor, escoja un año de la lista" promptTitle="FECHA DE COMPRA" prompt="Debe ser lo más cercana al inicio del proyecto y el uso del equipamiento adquirido debe corresponderse con el reflejado en la memoria." sqref="C42:C45">
      <formula1>ANINV</formula1>
    </dataValidation>
    <dataValidation type="list" allowBlank="1" showInputMessage="1" showErrorMessage="1" sqref="A3">
      <formula1>"INNPACTO,AVANZA"</formula1>
    </dataValidation>
    <dataValidation type="list" allowBlank="1" showInputMessage="1" showErrorMessage="1" sqref="B190:E190">
      <formula1>PROVDEF</formula1>
    </dataValidation>
  </dataValidations>
  <printOptions horizontalCentered="1" verticalCentered="1"/>
  <pageMargins left="0" right="0" top="0" bottom="0" header="0" footer="0"/>
  <pageSetup paperSize="9" scale="62" orientation="landscape" r:id="rId1"/>
  <headerFooter alignWithMargins="0">
    <oddHeader xml:space="preserve">&amp;L&amp;G&amp;RCONVOCATORIA  PROYECTO COLABORATIVO 2016
</oddHeader>
    <oddFooter>&amp;LConserve este documento para su información
&amp;C&amp;P DE &amp;N
&amp;RFecha de impresión: &amp;D</oddFooter>
  </headerFooter>
  <rowBreaks count="4" manualBreakCount="4">
    <brk id="36" max="12" man="1"/>
    <brk id="72" max="12" man="1"/>
    <brk id="115" max="12" man="1"/>
    <brk id="140" max="12" man="1"/>
  </rowBreaks>
  <cellWatches>
    <cellWatch r="G42"/>
  </cellWatches>
  <legacyDrawingHF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65" priority="3" stopIfTrue="1" operator="greaterThan">
      <formula>0</formula>
    </cfRule>
  </conditionalFormatting>
  <conditionalFormatting sqref="G147:G153">
    <cfRule type="cellIs" dxfId="64" priority="4" stopIfTrue="1" operator="equal">
      <formula>0</formula>
    </cfRule>
  </conditionalFormatting>
  <conditionalFormatting sqref="H8">
    <cfRule type="cellIs" dxfId="63"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f>A3</f>
        <v>0</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f>A3</f>
        <v>0</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f>A3</f>
        <v>0</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f>A3</f>
        <v>0</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f>A3</f>
        <v>0</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62" priority="3" stopIfTrue="1" operator="greaterThan">
      <formula>0</formula>
    </cfRule>
  </conditionalFormatting>
  <conditionalFormatting sqref="G147:G153">
    <cfRule type="cellIs" dxfId="61" priority="4" stopIfTrue="1" operator="equal">
      <formula>0</formula>
    </cfRule>
  </conditionalFormatting>
  <conditionalFormatting sqref="H8">
    <cfRule type="cellIs" dxfId="60"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59" priority="3" stopIfTrue="1" operator="greaterThan">
      <formula>0</formula>
    </cfRule>
  </conditionalFormatting>
  <conditionalFormatting sqref="G147:G153">
    <cfRule type="cellIs" dxfId="58" priority="4" stopIfTrue="1" operator="equal">
      <formula>0</formula>
    </cfRule>
  </conditionalFormatting>
  <conditionalFormatting sqref="H8">
    <cfRule type="cellIs" dxfId="57"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56" priority="3" stopIfTrue="1" operator="greaterThan">
      <formula>0</formula>
    </cfRule>
  </conditionalFormatting>
  <conditionalFormatting sqref="G147:G153">
    <cfRule type="cellIs" dxfId="55" priority="4" stopIfTrue="1" operator="equal">
      <formula>0</formula>
    </cfRule>
  </conditionalFormatting>
  <conditionalFormatting sqref="H8">
    <cfRule type="cellIs" dxfId="54"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topLeftCell="A7" zoomScale="70" workbookViewId="0">
      <selection activeCell="A18" sqref="A18:B18"/>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53" priority="3" stopIfTrue="1" operator="greaterThan">
      <formula>0</formula>
    </cfRule>
  </conditionalFormatting>
  <conditionalFormatting sqref="G147:G153">
    <cfRule type="cellIs" dxfId="52" priority="4" stopIfTrue="1" operator="equal">
      <formula>0</formula>
    </cfRule>
  </conditionalFormatting>
  <conditionalFormatting sqref="H8">
    <cfRule type="cellIs" dxfId="51"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81" t="s">
        <v>474</v>
      </c>
      <c r="B43" s="1482"/>
      <c r="C43" s="1481" t="s">
        <v>475</v>
      </c>
      <c r="D43" s="1482"/>
      <c r="E43" s="1481" t="s">
        <v>476</v>
      </c>
      <c r="F43" s="1482"/>
      <c r="G43" s="1481" t="s">
        <v>477</v>
      </c>
      <c r="H43" s="1483"/>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t="s">
        <v>599</v>
      </c>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50" priority="3" stopIfTrue="1" operator="greaterThan">
      <formula>0</formula>
    </cfRule>
  </conditionalFormatting>
  <conditionalFormatting sqref="G147:G153">
    <cfRule type="cellIs" dxfId="49" priority="4" stopIfTrue="1" operator="equal">
      <formula>0</formula>
    </cfRule>
  </conditionalFormatting>
  <conditionalFormatting sqref="H8">
    <cfRule type="cellIs" dxfId="48"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47" priority="3" stopIfTrue="1" operator="greaterThan">
      <formula>0</formula>
    </cfRule>
  </conditionalFormatting>
  <conditionalFormatting sqref="G147:G153">
    <cfRule type="cellIs" dxfId="46" priority="4" stopIfTrue="1" operator="equal">
      <formula>0</formula>
    </cfRule>
  </conditionalFormatting>
  <conditionalFormatting sqref="H8">
    <cfRule type="cellIs" dxfId="45"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44" priority="3" stopIfTrue="1" operator="greaterThan">
      <formula>0</formula>
    </cfRule>
  </conditionalFormatting>
  <conditionalFormatting sqref="G147:G153">
    <cfRule type="cellIs" dxfId="43" priority="4" stopIfTrue="1" operator="equal">
      <formula>0</formula>
    </cfRule>
  </conditionalFormatting>
  <conditionalFormatting sqref="H8">
    <cfRule type="cellIs" dxfId="42"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41" priority="3" stopIfTrue="1" operator="greaterThan">
      <formula>0</formula>
    </cfRule>
  </conditionalFormatting>
  <conditionalFormatting sqref="G147:G153">
    <cfRule type="cellIs" dxfId="40" priority="4" stopIfTrue="1" operator="equal">
      <formula>0</formula>
    </cfRule>
  </conditionalFormatting>
  <conditionalFormatting sqref="H8">
    <cfRule type="cellIs" dxfId="39" priority="1" stopIfTrue="1" operator="lessThan">
      <formula>0</formula>
    </cfRule>
    <cfRule type="cellIs" priority="2" stopIfTrue="1" operator="lessThan">
      <formula>0</formula>
    </cfRule>
  </conditionalFormatting>
  <dataValidations disablePrompts="1"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38" priority="3" stopIfTrue="1" operator="greaterThan">
      <formula>0</formula>
    </cfRule>
  </conditionalFormatting>
  <conditionalFormatting sqref="G147:G153">
    <cfRule type="cellIs" dxfId="37" priority="4" stopIfTrue="1" operator="equal">
      <formula>0</formula>
    </cfRule>
  </conditionalFormatting>
  <conditionalFormatting sqref="H8">
    <cfRule type="cellIs" dxfId="36"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3"/>
  </sheetPr>
  <dimension ref="A1:J105"/>
  <sheetViews>
    <sheetView showGridLines="0" zoomScale="120" zoomScaleNormal="120" workbookViewId="0">
      <selection activeCell="A14" sqref="A14:J20"/>
    </sheetView>
  </sheetViews>
  <sheetFormatPr baseColWidth="10" defaultRowHeight="12.75" x14ac:dyDescent="0.2"/>
  <sheetData>
    <row r="1" spans="1:10" x14ac:dyDescent="0.2">
      <c r="A1" s="1171" t="s">
        <v>340</v>
      </c>
      <c r="B1" s="1172"/>
      <c r="C1" s="1172"/>
      <c r="D1" s="1172"/>
      <c r="E1" s="1172"/>
      <c r="F1" s="1172"/>
      <c r="G1" s="1172"/>
      <c r="H1" s="1172"/>
      <c r="I1" s="1172"/>
      <c r="J1" s="1172"/>
    </row>
    <row r="2" spans="1:10" x14ac:dyDescent="0.2">
      <c r="A2" s="1172"/>
      <c r="B2" s="1172"/>
      <c r="C2" s="1172"/>
      <c r="D2" s="1172"/>
      <c r="E2" s="1172"/>
      <c r="F2" s="1172"/>
      <c r="G2" s="1172"/>
      <c r="H2" s="1172"/>
      <c r="I2" s="1172"/>
      <c r="J2" s="1172"/>
    </row>
    <row r="3" spans="1:10" x14ac:dyDescent="0.2">
      <c r="A3" s="1172"/>
      <c r="B3" s="1172"/>
      <c r="C3" s="1172"/>
      <c r="D3" s="1172"/>
      <c r="E3" s="1172"/>
      <c r="F3" s="1172"/>
      <c r="G3" s="1172"/>
      <c r="H3" s="1172"/>
      <c r="I3" s="1172"/>
      <c r="J3" s="1172"/>
    </row>
    <row r="4" spans="1:10" x14ac:dyDescent="0.2">
      <c r="A4" s="1172"/>
      <c r="B4" s="1172"/>
      <c r="C4" s="1172"/>
      <c r="D4" s="1172"/>
      <c r="E4" s="1172"/>
      <c r="F4" s="1172"/>
      <c r="G4" s="1172"/>
      <c r="H4" s="1172"/>
      <c r="I4" s="1172"/>
      <c r="J4" s="1172"/>
    </row>
    <row r="5" spans="1:10" x14ac:dyDescent="0.2">
      <c r="A5" s="1172"/>
      <c r="B5" s="1172"/>
      <c r="C5" s="1172"/>
      <c r="D5" s="1172"/>
      <c r="E5" s="1172"/>
      <c r="F5" s="1172"/>
      <c r="G5" s="1172"/>
      <c r="H5" s="1172"/>
      <c r="I5" s="1172"/>
      <c r="J5" s="1172"/>
    </row>
    <row r="6" spans="1:10" x14ac:dyDescent="0.2">
      <c r="A6" s="1172"/>
      <c r="B6" s="1172"/>
      <c r="C6" s="1172"/>
      <c r="D6" s="1172"/>
      <c r="E6" s="1172"/>
      <c r="F6" s="1172"/>
      <c r="G6" s="1172"/>
      <c r="H6" s="1172"/>
      <c r="I6" s="1172"/>
      <c r="J6" s="1172"/>
    </row>
    <row r="7" spans="1:10" x14ac:dyDescent="0.2">
      <c r="A7" s="1172"/>
      <c r="B7" s="1172"/>
      <c r="C7" s="1172"/>
      <c r="D7" s="1172"/>
      <c r="E7" s="1172"/>
      <c r="F7" s="1172"/>
      <c r="G7" s="1172"/>
      <c r="H7" s="1172"/>
      <c r="I7" s="1172"/>
      <c r="J7" s="1172"/>
    </row>
    <row r="8" spans="1:10" x14ac:dyDescent="0.2">
      <c r="A8" s="1172"/>
      <c r="B8" s="1172"/>
      <c r="C8" s="1172"/>
      <c r="D8" s="1172"/>
      <c r="E8" s="1172"/>
      <c r="F8" s="1172"/>
      <c r="G8" s="1172"/>
      <c r="H8" s="1172"/>
      <c r="I8" s="1172"/>
      <c r="J8" s="1172"/>
    </row>
    <row r="9" spans="1:10" ht="105" customHeight="1" x14ac:dyDescent="0.2">
      <c r="A9" s="1172"/>
      <c r="B9" s="1172"/>
      <c r="C9" s="1172"/>
      <c r="D9" s="1172"/>
      <c r="E9" s="1172"/>
      <c r="F9" s="1172"/>
      <c r="G9" s="1172"/>
      <c r="H9" s="1172"/>
      <c r="I9" s="1172"/>
      <c r="J9" s="1172"/>
    </row>
    <row r="10" spans="1:10" ht="39" customHeight="1" thickBot="1" x14ac:dyDescent="0.25"/>
    <row r="11" spans="1:10" ht="25.5" customHeight="1" thickBot="1" x14ac:dyDescent="0.25">
      <c r="A11" s="971" t="s">
        <v>304</v>
      </c>
      <c r="B11" s="972"/>
      <c r="C11" s="972"/>
      <c r="D11" s="972"/>
      <c r="E11" s="972"/>
      <c r="F11" s="972"/>
      <c r="G11" s="972"/>
      <c r="H11" s="972"/>
      <c r="I11" s="972"/>
      <c r="J11" s="973"/>
    </row>
    <row r="12" spans="1:10" x14ac:dyDescent="0.2">
      <c r="A12" s="954" t="s">
        <v>305</v>
      </c>
      <c r="B12" s="955"/>
      <c r="C12" s="955"/>
      <c r="D12" s="955"/>
      <c r="E12" s="955"/>
      <c r="F12" s="955"/>
      <c r="G12" s="955"/>
      <c r="H12" s="955"/>
      <c r="I12" s="955"/>
      <c r="J12" s="956"/>
    </row>
    <row r="13" spans="1:10" x14ac:dyDescent="0.2">
      <c r="A13" s="985" t="s">
        <v>306</v>
      </c>
      <c r="B13" s="986"/>
      <c r="C13" s="986"/>
      <c r="D13" s="986"/>
      <c r="E13" s="986"/>
      <c r="F13" s="986"/>
      <c r="G13" s="986"/>
      <c r="H13" s="986"/>
      <c r="I13" s="986"/>
      <c r="J13" s="987"/>
    </row>
    <row r="14" spans="1:10" x14ac:dyDescent="0.2">
      <c r="A14" s="1164"/>
      <c r="B14" s="1165"/>
      <c r="C14" s="1165"/>
      <c r="D14" s="1165"/>
      <c r="E14" s="1165"/>
      <c r="F14" s="1165"/>
      <c r="G14" s="1165"/>
      <c r="H14" s="1165"/>
      <c r="I14" s="1165"/>
      <c r="J14" s="1166"/>
    </row>
    <row r="15" spans="1:10" x14ac:dyDescent="0.2">
      <c r="A15" s="1164"/>
      <c r="B15" s="1165"/>
      <c r="C15" s="1165"/>
      <c r="D15" s="1165"/>
      <c r="E15" s="1165"/>
      <c r="F15" s="1165"/>
      <c r="G15" s="1165"/>
      <c r="H15" s="1165"/>
      <c r="I15" s="1165"/>
      <c r="J15" s="1166"/>
    </row>
    <row r="16" spans="1:10" x14ac:dyDescent="0.2">
      <c r="A16" s="1164"/>
      <c r="B16" s="1165"/>
      <c r="C16" s="1165"/>
      <c r="D16" s="1165"/>
      <c r="E16" s="1165"/>
      <c r="F16" s="1165"/>
      <c r="G16" s="1165"/>
      <c r="H16" s="1165"/>
      <c r="I16" s="1165"/>
      <c r="J16" s="1166"/>
    </row>
    <row r="17" spans="1:10" x14ac:dyDescent="0.2">
      <c r="A17" s="1164"/>
      <c r="B17" s="1165"/>
      <c r="C17" s="1165"/>
      <c r="D17" s="1165"/>
      <c r="E17" s="1165"/>
      <c r="F17" s="1165"/>
      <c r="G17" s="1165"/>
      <c r="H17" s="1165"/>
      <c r="I17" s="1165"/>
      <c r="J17" s="1166"/>
    </row>
    <row r="18" spans="1:10" x14ac:dyDescent="0.2">
      <c r="A18" s="1164"/>
      <c r="B18" s="1165"/>
      <c r="C18" s="1165"/>
      <c r="D18" s="1165"/>
      <c r="E18" s="1165"/>
      <c r="F18" s="1165"/>
      <c r="G18" s="1165"/>
      <c r="H18" s="1165"/>
      <c r="I18" s="1165"/>
      <c r="J18" s="1166"/>
    </row>
    <row r="19" spans="1:10" x14ac:dyDescent="0.2">
      <c r="A19" s="1164"/>
      <c r="B19" s="1165"/>
      <c r="C19" s="1165"/>
      <c r="D19" s="1165"/>
      <c r="E19" s="1165"/>
      <c r="F19" s="1165"/>
      <c r="G19" s="1165"/>
      <c r="H19" s="1165"/>
      <c r="I19" s="1165"/>
      <c r="J19" s="1166"/>
    </row>
    <row r="20" spans="1:10" x14ac:dyDescent="0.2">
      <c r="A20" s="1164"/>
      <c r="B20" s="1165"/>
      <c r="C20" s="1165"/>
      <c r="D20" s="1165"/>
      <c r="E20" s="1165"/>
      <c r="F20" s="1165"/>
      <c r="G20" s="1165"/>
      <c r="H20" s="1165"/>
      <c r="I20" s="1165"/>
      <c r="J20" s="1166"/>
    </row>
    <row r="21" spans="1:10" ht="13.5" thickBot="1" x14ac:dyDescent="0.25">
      <c r="A21" s="1167" t="s">
        <v>303</v>
      </c>
      <c r="B21" s="1168"/>
      <c r="C21" s="1169"/>
      <c r="D21" s="1169"/>
      <c r="E21" s="1169"/>
      <c r="F21" s="1169"/>
      <c r="G21" s="1169"/>
      <c r="H21" s="1169"/>
      <c r="I21" s="1169"/>
      <c r="J21" s="1170"/>
    </row>
    <row r="22" spans="1:10" ht="13.5" thickBot="1" x14ac:dyDescent="0.25"/>
    <row r="23" spans="1:10" ht="25.5" customHeight="1" thickBot="1" x14ac:dyDescent="0.25">
      <c r="A23" s="971" t="s">
        <v>307</v>
      </c>
      <c r="B23" s="972"/>
      <c r="C23" s="972"/>
      <c r="D23" s="972"/>
      <c r="E23" s="972"/>
      <c r="F23" s="972"/>
      <c r="G23" s="972"/>
      <c r="H23" s="972"/>
      <c r="I23" s="972"/>
      <c r="J23" s="973"/>
    </row>
    <row r="24" spans="1:10" x14ac:dyDescent="0.2">
      <c r="A24" s="954" t="s">
        <v>308</v>
      </c>
      <c r="B24" s="955"/>
      <c r="C24" s="955"/>
      <c r="D24" s="955"/>
      <c r="E24" s="955"/>
      <c r="F24" s="955"/>
      <c r="G24" s="955"/>
      <c r="H24" s="955"/>
      <c r="I24" s="955"/>
      <c r="J24" s="956"/>
    </row>
    <row r="25" spans="1:10" x14ac:dyDescent="0.2">
      <c r="A25" s="985" t="s">
        <v>306</v>
      </c>
      <c r="B25" s="986"/>
      <c r="C25" s="986"/>
      <c r="D25" s="986"/>
      <c r="E25" s="986"/>
      <c r="F25" s="986"/>
      <c r="G25" s="986"/>
      <c r="H25" s="986"/>
      <c r="I25" s="986"/>
      <c r="J25" s="987"/>
    </row>
    <row r="26" spans="1:10" x14ac:dyDescent="0.2">
      <c r="A26" s="1164"/>
      <c r="B26" s="1165"/>
      <c r="C26" s="1165"/>
      <c r="D26" s="1165"/>
      <c r="E26" s="1165"/>
      <c r="F26" s="1165"/>
      <c r="G26" s="1165"/>
      <c r="H26" s="1165"/>
      <c r="I26" s="1165"/>
      <c r="J26" s="1166"/>
    </row>
    <row r="27" spans="1:10" x14ac:dyDescent="0.2">
      <c r="A27" s="1164"/>
      <c r="B27" s="1165"/>
      <c r="C27" s="1165"/>
      <c r="D27" s="1165"/>
      <c r="E27" s="1165"/>
      <c r="F27" s="1165"/>
      <c r="G27" s="1165"/>
      <c r="H27" s="1165"/>
      <c r="I27" s="1165"/>
      <c r="J27" s="1166"/>
    </row>
    <row r="28" spans="1:10" x14ac:dyDescent="0.2">
      <c r="A28" s="1164"/>
      <c r="B28" s="1165"/>
      <c r="C28" s="1165"/>
      <c r="D28" s="1165"/>
      <c r="E28" s="1165"/>
      <c r="F28" s="1165"/>
      <c r="G28" s="1165"/>
      <c r="H28" s="1165"/>
      <c r="I28" s="1165"/>
      <c r="J28" s="1166"/>
    </row>
    <row r="29" spans="1:10" x14ac:dyDescent="0.2">
      <c r="A29" s="1164"/>
      <c r="B29" s="1165"/>
      <c r="C29" s="1165"/>
      <c r="D29" s="1165"/>
      <c r="E29" s="1165"/>
      <c r="F29" s="1165"/>
      <c r="G29" s="1165"/>
      <c r="H29" s="1165"/>
      <c r="I29" s="1165"/>
      <c r="J29" s="1166"/>
    </row>
    <row r="30" spans="1:10" x14ac:dyDescent="0.2">
      <c r="A30" s="1164"/>
      <c r="B30" s="1165"/>
      <c r="C30" s="1165"/>
      <c r="D30" s="1165"/>
      <c r="E30" s="1165"/>
      <c r="F30" s="1165"/>
      <c r="G30" s="1165"/>
      <c r="H30" s="1165"/>
      <c r="I30" s="1165"/>
      <c r="J30" s="1166"/>
    </row>
    <row r="31" spans="1:10" x14ac:dyDescent="0.2">
      <c r="A31" s="1164"/>
      <c r="B31" s="1165"/>
      <c r="C31" s="1165"/>
      <c r="D31" s="1165"/>
      <c r="E31" s="1165"/>
      <c r="F31" s="1165"/>
      <c r="G31" s="1165"/>
      <c r="H31" s="1165"/>
      <c r="I31" s="1165"/>
      <c r="J31" s="1166"/>
    </row>
    <row r="32" spans="1:10" x14ac:dyDescent="0.2">
      <c r="A32" s="1164"/>
      <c r="B32" s="1165"/>
      <c r="C32" s="1165"/>
      <c r="D32" s="1165"/>
      <c r="E32" s="1165"/>
      <c r="F32" s="1165"/>
      <c r="G32" s="1165"/>
      <c r="H32" s="1165"/>
      <c r="I32" s="1165"/>
      <c r="J32" s="1166"/>
    </row>
    <row r="33" spans="1:10" ht="13.5" thickBot="1" x14ac:dyDescent="0.25">
      <c r="A33" s="1167" t="s">
        <v>303</v>
      </c>
      <c r="B33" s="1168"/>
      <c r="C33" s="1169"/>
      <c r="D33" s="1169"/>
      <c r="E33" s="1169"/>
      <c r="F33" s="1169"/>
      <c r="G33" s="1169"/>
      <c r="H33" s="1169"/>
      <c r="I33" s="1169"/>
      <c r="J33" s="1170"/>
    </row>
    <row r="34" spans="1:10" ht="13.5" thickBot="1" x14ac:dyDescent="0.25"/>
    <row r="35" spans="1:10" ht="25.5" customHeight="1" thickBot="1" x14ac:dyDescent="0.25">
      <c r="A35" s="971" t="s">
        <v>650</v>
      </c>
      <c r="B35" s="972"/>
      <c r="C35" s="972"/>
      <c r="D35" s="972"/>
      <c r="E35" s="972"/>
      <c r="F35" s="972"/>
      <c r="G35" s="972"/>
      <c r="H35" s="972"/>
      <c r="I35" s="972"/>
      <c r="J35" s="973"/>
    </row>
    <row r="36" spans="1:10" x14ac:dyDescent="0.2">
      <c r="A36" s="954" t="s">
        <v>309</v>
      </c>
      <c r="B36" s="955"/>
      <c r="C36" s="955"/>
      <c r="D36" s="955"/>
      <c r="E36" s="955"/>
      <c r="F36" s="955"/>
      <c r="G36" s="955"/>
      <c r="H36" s="955"/>
      <c r="I36" s="955"/>
      <c r="J36" s="956"/>
    </row>
    <row r="37" spans="1:10" x14ac:dyDescent="0.2">
      <c r="A37" s="985" t="s">
        <v>306</v>
      </c>
      <c r="B37" s="986"/>
      <c r="C37" s="986"/>
      <c r="D37" s="986"/>
      <c r="E37" s="986"/>
      <c r="F37" s="986"/>
      <c r="G37" s="986"/>
      <c r="H37" s="986"/>
      <c r="I37" s="986"/>
      <c r="J37" s="987"/>
    </row>
    <row r="38" spans="1:10" x14ac:dyDescent="0.2">
      <c r="A38" s="1164"/>
      <c r="B38" s="1165"/>
      <c r="C38" s="1165"/>
      <c r="D38" s="1165"/>
      <c r="E38" s="1165"/>
      <c r="F38" s="1165"/>
      <c r="G38" s="1165"/>
      <c r="H38" s="1165"/>
      <c r="I38" s="1165"/>
      <c r="J38" s="1166"/>
    </row>
    <row r="39" spans="1:10" x14ac:dyDescent="0.2">
      <c r="A39" s="1164"/>
      <c r="B39" s="1165"/>
      <c r="C39" s="1165"/>
      <c r="D39" s="1165"/>
      <c r="E39" s="1165"/>
      <c r="F39" s="1165"/>
      <c r="G39" s="1165"/>
      <c r="H39" s="1165"/>
      <c r="I39" s="1165"/>
      <c r="J39" s="1166"/>
    </row>
    <row r="40" spans="1:10" x14ac:dyDescent="0.2">
      <c r="A40" s="1164"/>
      <c r="B40" s="1165"/>
      <c r="C40" s="1165"/>
      <c r="D40" s="1165"/>
      <c r="E40" s="1165"/>
      <c r="F40" s="1165"/>
      <c r="G40" s="1165"/>
      <c r="H40" s="1165"/>
      <c r="I40" s="1165"/>
      <c r="J40" s="1166"/>
    </row>
    <row r="41" spans="1:10" x14ac:dyDescent="0.2">
      <c r="A41" s="1164"/>
      <c r="B41" s="1165"/>
      <c r="C41" s="1165"/>
      <c r="D41" s="1165"/>
      <c r="E41" s="1165"/>
      <c r="F41" s="1165"/>
      <c r="G41" s="1165"/>
      <c r="H41" s="1165"/>
      <c r="I41" s="1165"/>
      <c r="J41" s="1166"/>
    </row>
    <row r="42" spans="1:10" x14ac:dyDescent="0.2">
      <c r="A42" s="1164"/>
      <c r="B42" s="1165"/>
      <c r="C42" s="1165"/>
      <c r="D42" s="1165"/>
      <c r="E42" s="1165"/>
      <c r="F42" s="1165"/>
      <c r="G42" s="1165"/>
      <c r="H42" s="1165"/>
      <c r="I42" s="1165"/>
      <c r="J42" s="1166"/>
    </row>
    <row r="43" spans="1:10" x14ac:dyDescent="0.2">
      <c r="A43" s="1164"/>
      <c r="B43" s="1165"/>
      <c r="C43" s="1165"/>
      <c r="D43" s="1165"/>
      <c r="E43" s="1165"/>
      <c r="F43" s="1165"/>
      <c r="G43" s="1165"/>
      <c r="H43" s="1165"/>
      <c r="I43" s="1165"/>
      <c r="J43" s="1166"/>
    </row>
    <row r="44" spans="1:10" x14ac:dyDescent="0.2">
      <c r="A44" s="1164"/>
      <c r="B44" s="1165"/>
      <c r="C44" s="1165"/>
      <c r="D44" s="1165"/>
      <c r="E44" s="1165"/>
      <c r="F44" s="1165"/>
      <c r="G44" s="1165"/>
      <c r="H44" s="1165"/>
      <c r="I44" s="1165"/>
      <c r="J44" s="1166"/>
    </row>
    <row r="45" spans="1:10" ht="13.5" thickBot="1" x14ac:dyDescent="0.25">
      <c r="A45" s="1167" t="s">
        <v>303</v>
      </c>
      <c r="B45" s="1168"/>
      <c r="C45" s="1169"/>
      <c r="D45" s="1169"/>
      <c r="E45" s="1169"/>
      <c r="F45" s="1169"/>
      <c r="G45" s="1169"/>
      <c r="H45" s="1169"/>
      <c r="I45" s="1169"/>
      <c r="J45" s="1170"/>
    </row>
    <row r="46" spans="1:10" ht="13.5" thickBot="1" x14ac:dyDescent="0.25"/>
    <row r="47" spans="1:10" ht="25.5" customHeight="1" thickBot="1" x14ac:dyDescent="0.25">
      <c r="A47" s="971" t="s">
        <v>310</v>
      </c>
      <c r="B47" s="972"/>
      <c r="C47" s="972"/>
      <c r="D47" s="972"/>
      <c r="E47" s="972"/>
      <c r="F47" s="972"/>
      <c r="G47" s="972"/>
      <c r="H47" s="972"/>
      <c r="I47" s="972"/>
      <c r="J47" s="973"/>
    </row>
    <row r="48" spans="1:10" x14ac:dyDescent="0.2">
      <c r="A48" s="954" t="s">
        <v>311</v>
      </c>
      <c r="B48" s="955"/>
      <c r="C48" s="955"/>
      <c r="D48" s="955"/>
      <c r="E48" s="955"/>
      <c r="F48" s="955"/>
      <c r="G48" s="955"/>
      <c r="H48" s="955"/>
      <c r="I48" s="955"/>
      <c r="J48" s="956"/>
    </row>
    <row r="49" spans="1:10" x14ac:dyDescent="0.2">
      <c r="A49" s="985" t="s">
        <v>306</v>
      </c>
      <c r="B49" s="986"/>
      <c r="C49" s="986"/>
      <c r="D49" s="986"/>
      <c r="E49" s="986"/>
      <c r="F49" s="986"/>
      <c r="G49" s="986"/>
      <c r="H49" s="986"/>
      <c r="I49" s="986"/>
      <c r="J49" s="987"/>
    </row>
    <row r="50" spans="1:10" x14ac:dyDescent="0.2">
      <c r="A50" s="1164"/>
      <c r="B50" s="1165"/>
      <c r="C50" s="1165"/>
      <c r="D50" s="1165"/>
      <c r="E50" s="1165"/>
      <c r="F50" s="1165"/>
      <c r="G50" s="1165"/>
      <c r="H50" s="1165"/>
      <c r="I50" s="1165"/>
      <c r="J50" s="1166"/>
    </row>
    <row r="51" spans="1:10" x14ac:dyDescent="0.2">
      <c r="A51" s="1164"/>
      <c r="B51" s="1165"/>
      <c r="C51" s="1165"/>
      <c r="D51" s="1165"/>
      <c r="E51" s="1165"/>
      <c r="F51" s="1165"/>
      <c r="G51" s="1165"/>
      <c r="H51" s="1165"/>
      <c r="I51" s="1165"/>
      <c r="J51" s="1166"/>
    </row>
    <row r="52" spans="1:10" x14ac:dyDescent="0.2">
      <c r="A52" s="1164"/>
      <c r="B52" s="1165"/>
      <c r="C52" s="1165"/>
      <c r="D52" s="1165"/>
      <c r="E52" s="1165"/>
      <c r="F52" s="1165"/>
      <c r="G52" s="1165"/>
      <c r="H52" s="1165"/>
      <c r="I52" s="1165"/>
      <c r="J52" s="1166"/>
    </row>
    <row r="53" spans="1:10" x14ac:dyDescent="0.2">
      <c r="A53" s="1164"/>
      <c r="B53" s="1165"/>
      <c r="C53" s="1165"/>
      <c r="D53" s="1165"/>
      <c r="E53" s="1165"/>
      <c r="F53" s="1165"/>
      <c r="G53" s="1165"/>
      <c r="H53" s="1165"/>
      <c r="I53" s="1165"/>
      <c r="J53" s="1166"/>
    </row>
    <row r="54" spans="1:10" x14ac:dyDescent="0.2">
      <c r="A54" s="1164"/>
      <c r="B54" s="1165"/>
      <c r="C54" s="1165"/>
      <c r="D54" s="1165"/>
      <c r="E54" s="1165"/>
      <c r="F54" s="1165"/>
      <c r="G54" s="1165"/>
      <c r="H54" s="1165"/>
      <c r="I54" s="1165"/>
      <c r="J54" s="1166"/>
    </row>
    <row r="55" spans="1:10" x14ac:dyDescent="0.2">
      <c r="A55" s="1164"/>
      <c r="B55" s="1165"/>
      <c r="C55" s="1165"/>
      <c r="D55" s="1165"/>
      <c r="E55" s="1165"/>
      <c r="F55" s="1165"/>
      <c r="G55" s="1165"/>
      <c r="H55" s="1165"/>
      <c r="I55" s="1165"/>
      <c r="J55" s="1166"/>
    </row>
    <row r="56" spans="1:10" x14ac:dyDescent="0.2">
      <c r="A56" s="1164"/>
      <c r="B56" s="1165"/>
      <c r="C56" s="1165"/>
      <c r="D56" s="1165"/>
      <c r="E56" s="1165"/>
      <c r="F56" s="1165"/>
      <c r="G56" s="1165"/>
      <c r="H56" s="1165"/>
      <c r="I56" s="1165"/>
      <c r="J56" s="1166"/>
    </row>
    <row r="57" spans="1:10" ht="13.5" thickBot="1" x14ac:dyDescent="0.25">
      <c r="A57" s="1167" t="s">
        <v>303</v>
      </c>
      <c r="B57" s="1168"/>
      <c r="C57" s="1169"/>
      <c r="D57" s="1169"/>
      <c r="E57" s="1169"/>
      <c r="F57" s="1169"/>
      <c r="G57" s="1169"/>
      <c r="H57" s="1169"/>
      <c r="I57" s="1169"/>
      <c r="J57" s="1170"/>
    </row>
    <row r="58" spans="1:10" ht="13.5" thickBot="1" x14ac:dyDescent="0.25"/>
    <row r="59" spans="1:10" ht="13.5" thickBot="1" x14ac:dyDescent="0.25">
      <c r="A59" s="971" t="s">
        <v>668</v>
      </c>
      <c r="B59" s="972"/>
      <c r="C59" s="972"/>
      <c r="D59" s="972"/>
      <c r="E59" s="972"/>
      <c r="F59" s="972"/>
      <c r="G59" s="972"/>
      <c r="H59" s="972"/>
      <c r="I59" s="972"/>
      <c r="J59" s="973"/>
    </row>
    <row r="60" spans="1:10" ht="25.5" customHeight="1" x14ac:dyDescent="0.2">
      <c r="A60" s="954" t="s">
        <v>301</v>
      </c>
      <c r="B60" s="955"/>
      <c r="C60" s="955"/>
      <c r="D60" s="955"/>
      <c r="E60" s="955"/>
      <c r="F60" s="955"/>
      <c r="G60" s="955"/>
      <c r="H60" s="955"/>
      <c r="I60" s="955"/>
      <c r="J60" s="956"/>
    </row>
    <row r="61" spans="1:10" x14ac:dyDescent="0.2">
      <c r="A61" s="985" t="s">
        <v>302</v>
      </c>
      <c r="B61" s="986"/>
      <c r="C61" s="986"/>
      <c r="D61" s="986"/>
      <c r="E61" s="986"/>
      <c r="F61" s="986"/>
      <c r="G61" s="986"/>
      <c r="H61" s="986"/>
      <c r="I61" s="986"/>
      <c r="J61" s="987"/>
    </row>
    <row r="62" spans="1:10" x14ac:dyDescent="0.2">
      <c r="A62" s="1164"/>
      <c r="B62" s="1165"/>
      <c r="C62" s="1165"/>
      <c r="D62" s="1165"/>
      <c r="E62" s="1165"/>
      <c r="F62" s="1165"/>
      <c r="G62" s="1165"/>
      <c r="H62" s="1165"/>
      <c r="I62" s="1165"/>
      <c r="J62" s="1166"/>
    </row>
    <row r="63" spans="1:10" x14ac:dyDescent="0.2">
      <c r="A63" s="1164"/>
      <c r="B63" s="1165"/>
      <c r="C63" s="1165"/>
      <c r="D63" s="1165"/>
      <c r="E63" s="1165"/>
      <c r="F63" s="1165"/>
      <c r="G63" s="1165"/>
      <c r="H63" s="1165"/>
      <c r="I63" s="1165"/>
      <c r="J63" s="1166"/>
    </row>
    <row r="64" spans="1:10" x14ac:dyDescent="0.2">
      <c r="A64" s="1164"/>
      <c r="B64" s="1165"/>
      <c r="C64" s="1165"/>
      <c r="D64" s="1165"/>
      <c r="E64" s="1165"/>
      <c r="F64" s="1165"/>
      <c r="G64" s="1165"/>
      <c r="H64" s="1165"/>
      <c r="I64" s="1165"/>
      <c r="J64" s="1166"/>
    </row>
    <row r="65" spans="1:10" x14ac:dyDescent="0.2">
      <c r="A65" s="1164"/>
      <c r="B65" s="1165"/>
      <c r="C65" s="1165"/>
      <c r="D65" s="1165"/>
      <c r="E65" s="1165"/>
      <c r="F65" s="1165"/>
      <c r="G65" s="1165"/>
      <c r="H65" s="1165"/>
      <c r="I65" s="1165"/>
      <c r="J65" s="1166"/>
    </row>
    <row r="66" spans="1:10" x14ac:dyDescent="0.2">
      <c r="A66" s="1164"/>
      <c r="B66" s="1165"/>
      <c r="C66" s="1165"/>
      <c r="D66" s="1165"/>
      <c r="E66" s="1165"/>
      <c r="F66" s="1165"/>
      <c r="G66" s="1165"/>
      <c r="H66" s="1165"/>
      <c r="I66" s="1165"/>
      <c r="J66" s="1166"/>
    </row>
    <row r="67" spans="1:10" x14ac:dyDescent="0.2">
      <c r="A67" s="1164"/>
      <c r="B67" s="1165"/>
      <c r="C67" s="1165"/>
      <c r="D67" s="1165"/>
      <c r="E67" s="1165"/>
      <c r="F67" s="1165"/>
      <c r="G67" s="1165"/>
      <c r="H67" s="1165"/>
      <c r="I67" s="1165"/>
      <c r="J67" s="1166"/>
    </row>
    <row r="68" spans="1:10" x14ac:dyDescent="0.2">
      <c r="A68" s="1164"/>
      <c r="B68" s="1165"/>
      <c r="C68" s="1165"/>
      <c r="D68" s="1165"/>
      <c r="E68" s="1165"/>
      <c r="F68" s="1165"/>
      <c r="G68" s="1165"/>
      <c r="H68" s="1165"/>
      <c r="I68" s="1165"/>
      <c r="J68" s="1166"/>
    </row>
    <row r="69" spans="1:10" ht="13.5" thickBot="1" x14ac:dyDescent="0.25">
      <c r="A69" s="1167" t="s">
        <v>303</v>
      </c>
      <c r="B69" s="1168"/>
      <c r="C69" s="1169"/>
      <c r="D69" s="1169"/>
      <c r="E69" s="1169"/>
      <c r="F69" s="1169"/>
      <c r="G69" s="1169"/>
      <c r="H69" s="1169"/>
      <c r="I69" s="1169"/>
      <c r="J69" s="1170"/>
    </row>
    <row r="70" spans="1:10" ht="13.5" thickBot="1" x14ac:dyDescent="0.25"/>
    <row r="71" spans="1:10" ht="25.5" customHeight="1" thickBot="1" x14ac:dyDescent="0.25">
      <c r="A71" s="971" t="s">
        <v>644</v>
      </c>
      <c r="B71" s="972"/>
      <c r="C71" s="972"/>
      <c r="D71" s="972"/>
      <c r="E71" s="972"/>
      <c r="F71" s="972"/>
      <c r="G71" s="972"/>
      <c r="H71" s="972"/>
      <c r="I71" s="972"/>
      <c r="J71" s="973"/>
    </row>
    <row r="72" spans="1:10" x14ac:dyDescent="0.2">
      <c r="A72" s="954" t="s">
        <v>312</v>
      </c>
      <c r="B72" s="955"/>
      <c r="C72" s="955"/>
      <c r="D72" s="955"/>
      <c r="E72" s="955"/>
      <c r="F72" s="955"/>
      <c r="G72" s="955"/>
      <c r="H72" s="955"/>
      <c r="I72" s="955"/>
      <c r="J72" s="956"/>
    </row>
    <row r="73" spans="1:10" x14ac:dyDescent="0.2">
      <c r="A73" s="985" t="s">
        <v>306</v>
      </c>
      <c r="B73" s="986"/>
      <c r="C73" s="986"/>
      <c r="D73" s="986"/>
      <c r="E73" s="986"/>
      <c r="F73" s="986"/>
      <c r="G73" s="986"/>
      <c r="H73" s="986"/>
      <c r="I73" s="986"/>
      <c r="J73" s="987"/>
    </row>
    <row r="74" spans="1:10" x14ac:dyDescent="0.2">
      <c r="A74" s="1164"/>
      <c r="B74" s="1165"/>
      <c r="C74" s="1165"/>
      <c r="D74" s="1165"/>
      <c r="E74" s="1165"/>
      <c r="F74" s="1165"/>
      <c r="G74" s="1165"/>
      <c r="H74" s="1165"/>
      <c r="I74" s="1165"/>
      <c r="J74" s="1166"/>
    </row>
    <row r="75" spans="1:10" x14ac:dyDescent="0.2">
      <c r="A75" s="1164"/>
      <c r="B75" s="1165"/>
      <c r="C75" s="1165"/>
      <c r="D75" s="1165"/>
      <c r="E75" s="1165"/>
      <c r="F75" s="1165"/>
      <c r="G75" s="1165"/>
      <c r="H75" s="1165"/>
      <c r="I75" s="1165"/>
      <c r="J75" s="1166"/>
    </row>
    <row r="76" spans="1:10" x14ac:dyDescent="0.2">
      <c r="A76" s="1164"/>
      <c r="B76" s="1165"/>
      <c r="C76" s="1165"/>
      <c r="D76" s="1165"/>
      <c r="E76" s="1165"/>
      <c r="F76" s="1165"/>
      <c r="G76" s="1165"/>
      <c r="H76" s="1165"/>
      <c r="I76" s="1165"/>
      <c r="J76" s="1166"/>
    </row>
    <row r="77" spans="1:10" x14ac:dyDescent="0.2">
      <c r="A77" s="1164"/>
      <c r="B77" s="1165"/>
      <c r="C77" s="1165"/>
      <c r="D77" s="1165"/>
      <c r="E77" s="1165"/>
      <c r="F77" s="1165"/>
      <c r="G77" s="1165"/>
      <c r="H77" s="1165"/>
      <c r="I77" s="1165"/>
      <c r="J77" s="1166"/>
    </row>
    <row r="78" spans="1:10" x14ac:dyDescent="0.2">
      <c r="A78" s="1164"/>
      <c r="B78" s="1165"/>
      <c r="C78" s="1165"/>
      <c r="D78" s="1165"/>
      <c r="E78" s="1165"/>
      <c r="F78" s="1165"/>
      <c r="G78" s="1165"/>
      <c r="H78" s="1165"/>
      <c r="I78" s="1165"/>
      <c r="J78" s="1166"/>
    </row>
    <row r="79" spans="1:10" x14ac:dyDescent="0.2">
      <c r="A79" s="1164"/>
      <c r="B79" s="1165"/>
      <c r="C79" s="1165"/>
      <c r="D79" s="1165"/>
      <c r="E79" s="1165"/>
      <c r="F79" s="1165"/>
      <c r="G79" s="1165"/>
      <c r="H79" s="1165"/>
      <c r="I79" s="1165"/>
      <c r="J79" s="1166"/>
    </row>
    <row r="80" spans="1:10" x14ac:dyDescent="0.2">
      <c r="A80" s="1164"/>
      <c r="B80" s="1165"/>
      <c r="C80" s="1165"/>
      <c r="D80" s="1165"/>
      <c r="E80" s="1165"/>
      <c r="F80" s="1165"/>
      <c r="G80" s="1165"/>
      <c r="H80" s="1165"/>
      <c r="I80" s="1165"/>
      <c r="J80" s="1166"/>
    </row>
    <row r="81" spans="1:10" ht="13.5" thickBot="1" x14ac:dyDescent="0.25">
      <c r="A81" s="1167" t="s">
        <v>303</v>
      </c>
      <c r="B81" s="1168"/>
      <c r="C81" s="1169"/>
      <c r="D81" s="1169"/>
      <c r="E81" s="1169"/>
      <c r="F81" s="1169"/>
      <c r="G81" s="1169"/>
      <c r="H81" s="1169"/>
      <c r="I81" s="1169"/>
      <c r="J81" s="1170"/>
    </row>
    <row r="82" spans="1:10" ht="13.5" thickBot="1" x14ac:dyDescent="0.25"/>
    <row r="83" spans="1:10" ht="25.5" customHeight="1" thickBot="1" x14ac:dyDescent="0.25">
      <c r="A83" s="971" t="s">
        <v>647</v>
      </c>
      <c r="B83" s="972"/>
      <c r="C83" s="972"/>
      <c r="D83" s="972"/>
      <c r="E83" s="972"/>
      <c r="F83" s="972"/>
      <c r="G83" s="972"/>
      <c r="H83" s="972"/>
      <c r="I83" s="972"/>
      <c r="J83" s="973"/>
    </row>
    <row r="84" spans="1:10" x14ac:dyDescent="0.2">
      <c r="A84" s="954" t="s">
        <v>313</v>
      </c>
      <c r="B84" s="955"/>
      <c r="C84" s="955"/>
      <c r="D84" s="955"/>
      <c r="E84" s="955"/>
      <c r="F84" s="955"/>
      <c r="G84" s="955"/>
      <c r="H84" s="955"/>
      <c r="I84" s="955"/>
      <c r="J84" s="956"/>
    </row>
    <row r="85" spans="1:10" x14ac:dyDescent="0.2">
      <c r="A85" s="985" t="s">
        <v>306</v>
      </c>
      <c r="B85" s="986"/>
      <c r="C85" s="986"/>
      <c r="D85" s="986"/>
      <c r="E85" s="986"/>
      <c r="F85" s="986"/>
      <c r="G85" s="986"/>
      <c r="H85" s="986"/>
      <c r="I85" s="986"/>
      <c r="J85" s="987"/>
    </row>
    <row r="86" spans="1:10" x14ac:dyDescent="0.2">
      <c r="A86" s="1164"/>
      <c r="B86" s="1165"/>
      <c r="C86" s="1165"/>
      <c r="D86" s="1165"/>
      <c r="E86" s="1165"/>
      <c r="F86" s="1165"/>
      <c r="G86" s="1165"/>
      <c r="H86" s="1165"/>
      <c r="I86" s="1165"/>
      <c r="J86" s="1166"/>
    </row>
    <row r="87" spans="1:10" x14ac:dyDescent="0.2">
      <c r="A87" s="1164"/>
      <c r="B87" s="1165"/>
      <c r="C87" s="1165"/>
      <c r="D87" s="1165"/>
      <c r="E87" s="1165"/>
      <c r="F87" s="1165"/>
      <c r="G87" s="1165"/>
      <c r="H87" s="1165"/>
      <c r="I87" s="1165"/>
      <c r="J87" s="1166"/>
    </row>
    <row r="88" spans="1:10" x14ac:dyDescent="0.2">
      <c r="A88" s="1164"/>
      <c r="B88" s="1165"/>
      <c r="C88" s="1165"/>
      <c r="D88" s="1165"/>
      <c r="E88" s="1165"/>
      <c r="F88" s="1165"/>
      <c r="G88" s="1165"/>
      <c r="H88" s="1165"/>
      <c r="I88" s="1165"/>
      <c r="J88" s="1166"/>
    </row>
    <row r="89" spans="1:10" x14ac:dyDescent="0.2">
      <c r="A89" s="1164"/>
      <c r="B89" s="1165"/>
      <c r="C89" s="1165"/>
      <c r="D89" s="1165"/>
      <c r="E89" s="1165"/>
      <c r="F89" s="1165"/>
      <c r="G89" s="1165"/>
      <c r="H89" s="1165"/>
      <c r="I89" s="1165"/>
      <c r="J89" s="1166"/>
    </row>
    <row r="90" spans="1:10" x14ac:dyDescent="0.2">
      <c r="A90" s="1164"/>
      <c r="B90" s="1165"/>
      <c r="C90" s="1165"/>
      <c r="D90" s="1165"/>
      <c r="E90" s="1165"/>
      <c r="F90" s="1165"/>
      <c r="G90" s="1165"/>
      <c r="H90" s="1165"/>
      <c r="I90" s="1165"/>
      <c r="J90" s="1166"/>
    </row>
    <row r="91" spans="1:10" x14ac:dyDescent="0.2">
      <c r="A91" s="1164"/>
      <c r="B91" s="1165"/>
      <c r="C91" s="1165"/>
      <c r="D91" s="1165"/>
      <c r="E91" s="1165"/>
      <c r="F91" s="1165"/>
      <c r="G91" s="1165"/>
      <c r="H91" s="1165"/>
      <c r="I91" s="1165"/>
      <c r="J91" s="1166"/>
    </row>
    <row r="92" spans="1:10" x14ac:dyDescent="0.2">
      <c r="A92" s="1164"/>
      <c r="B92" s="1165"/>
      <c r="C92" s="1165"/>
      <c r="D92" s="1165"/>
      <c r="E92" s="1165"/>
      <c r="F92" s="1165"/>
      <c r="G92" s="1165"/>
      <c r="H92" s="1165"/>
      <c r="I92" s="1165"/>
      <c r="J92" s="1166"/>
    </row>
    <row r="93" spans="1:10" ht="13.5" thickBot="1" x14ac:dyDescent="0.25">
      <c r="A93" s="1167" t="s">
        <v>303</v>
      </c>
      <c r="B93" s="1168"/>
      <c r="C93" s="1169"/>
      <c r="D93" s="1169"/>
      <c r="E93" s="1169"/>
      <c r="F93" s="1169"/>
      <c r="G93" s="1169"/>
      <c r="H93" s="1169"/>
      <c r="I93" s="1169"/>
      <c r="J93" s="1170"/>
    </row>
    <row r="94" spans="1:10" ht="13.5" thickBot="1" x14ac:dyDescent="0.25"/>
    <row r="95" spans="1:10" ht="25.5" customHeight="1" thickBot="1" x14ac:dyDescent="0.25">
      <c r="A95" s="971" t="s">
        <v>314</v>
      </c>
      <c r="B95" s="972"/>
      <c r="C95" s="972"/>
      <c r="D95" s="972"/>
      <c r="E95" s="972"/>
      <c r="F95" s="972"/>
      <c r="G95" s="972"/>
      <c r="H95" s="972"/>
      <c r="I95" s="972"/>
      <c r="J95" s="973"/>
    </row>
    <row r="96" spans="1:10" x14ac:dyDescent="0.2">
      <c r="A96" s="954" t="s">
        <v>315</v>
      </c>
      <c r="B96" s="955"/>
      <c r="C96" s="955"/>
      <c r="D96" s="955"/>
      <c r="E96" s="955"/>
      <c r="F96" s="955"/>
      <c r="G96" s="955"/>
      <c r="H96" s="955"/>
      <c r="I96" s="955"/>
      <c r="J96" s="956"/>
    </row>
    <row r="97" spans="1:10" x14ac:dyDescent="0.2">
      <c r="A97" s="985" t="s">
        <v>306</v>
      </c>
      <c r="B97" s="986"/>
      <c r="C97" s="986"/>
      <c r="D97" s="986"/>
      <c r="E97" s="986"/>
      <c r="F97" s="986"/>
      <c r="G97" s="986"/>
      <c r="H97" s="986"/>
      <c r="I97" s="986"/>
      <c r="J97" s="987"/>
    </row>
    <row r="98" spans="1:10" x14ac:dyDescent="0.2">
      <c r="A98" s="1164"/>
      <c r="B98" s="1165"/>
      <c r="C98" s="1165"/>
      <c r="D98" s="1165"/>
      <c r="E98" s="1165"/>
      <c r="F98" s="1165"/>
      <c r="G98" s="1165"/>
      <c r="H98" s="1165"/>
      <c r="I98" s="1165"/>
      <c r="J98" s="1166"/>
    </row>
    <row r="99" spans="1:10" x14ac:dyDescent="0.2">
      <c r="A99" s="1164"/>
      <c r="B99" s="1165"/>
      <c r="C99" s="1165"/>
      <c r="D99" s="1165"/>
      <c r="E99" s="1165"/>
      <c r="F99" s="1165"/>
      <c r="G99" s="1165"/>
      <c r="H99" s="1165"/>
      <c r="I99" s="1165"/>
      <c r="J99" s="1166"/>
    </row>
    <row r="100" spans="1:10" x14ac:dyDescent="0.2">
      <c r="A100" s="1164"/>
      <c r="B100" s="1165"/>
      <c r="C100" s="1165"/>
      <c r="D100" s="1165"/>
      <c r="E100" s="1165"/>
      <c r="F100" s="1165"/>
      <c r="G100" s="1165"/>
      <c r="H100" s="1165"/>
      <c r="I100" s="1165"/>
      <c r="J100" s="1166"/>
    </row>
    <row r="101" spans="1:10" x14ac:dyDescent="0.2">
      <c r="A101" s="1164"/>
      <c r="B101" s="1165"/>
      <c r="C101" s="1165"/>
      <c r="D101" s="1165"/>
      <c r="E101" s="1165"/>
      <c r="F101" s="1165"/>
      <c r="G101" s="1165"/>
      <c r="H101" s="1165"/>
      <c r="I101" s="1165"/>
      <c r="J101" s="1166"/>
    </row>
    <row r="102" spans="1:10" x14ac:dyDescent="0.2">
      <c r="A102" s="1164"/>
      <c r="B102" s="1165"/>
      <c r="C102" s="1165"/>
      <c r="D102" s="1165"/>
      <c r="E102" s="1165"/>
      <c r="F102" s="1165"/>
      <c r="G102" s="1165"/>
      <c r="H102" s="1165"/>
      <c r="I102" s="1165"/>
      <c r="J102" s="1166"/>
    </row>
    <row r="103" spans="1:10" x14ac:dyDescent="0.2">
      <c r="A103" s="1164"/>
      <c r="B103" s="1165"/>
      <c r="C103" s="1165"/>
      <c r="D103" s="1165"/>
      <c r="E103" s="1165"/>
      <c r="F103" s="1165"/>
      <c r="G103" s="1165"/>
      <c r="H103" s="1165"/>
      <c r="I103" s="1165"/>
      <c r="J103" s="1166"/>
    </row>
    <row r="104" spans="1:10" x14ac:dyDescent="0.2">
      <c r="A104" s="1164"/>
      <c r="B104" s="1165"/>
      <c r="C104" s="1165"/>
      <c r="D104" s="1165"/>
      <c r="E104" s="1165"/>
      <c r="F104" s="1165"/>
      <c r="G104" s="1165"/>
      <c r="H104" s="1165"/>
      <c r="I104" s="1165"/>
      <c r="J104" s="1166"/>
    </row>
    <row r="105" spans="1:10" ht="13.5" thickBot="1" x14ac:dyDescent="0.25">
      <c r="A105" s="1167" t="s">
        <v>303</v>
      </c>
      <c r="B105" s="1168"/>
      <c r="C105" s="1169"/>
      <c r="D105" s="1169"/>
      <c r="E105" s="1169"/>
      <c r="F105" s="1169"/>
      <c r="G105" s="1169"/>
      <c r="H105" s="1169"/>
      <c r="I105" s="1169"/>
      <c r="J105" s="1170"/>
    </row>
  </sheetData>
  <sheetProtection password="B5ED" sheet="1" objects="1" scenarios="1" selectLockedCells="1"/>
  <protectedRanges>
    <protectedRange sqref="G62:J68 A62:B68 G14:J20 A14:B20 G26:J32 A26:B32 G38:J44 A38:B44 G50:J56 A50:B56 G74:J80 A74:B80 G86:J92 A86:B92 G98:J104 A98:B104" name="Rango4"/>
  </protectedRanges>
  <mergeCells count="49">
    <mergeCell ref="A1:J9"/>
    <mergeCell ref="A97:J97"/>
    <mergeCell ref="A98:J104"/>
    <mergeCell ref="A105:B105"/>
    <mergeCell ref="C105:J105"/>
    <mergeCell ref="A93:B93"/>
    <mergeCell ref="C93:J93"/>
    <mergeCell ref="A95:J95"/>
    <mergeCell ref="A96:J96"/>
    <mergeCell ref="A83:J83"/>
    <mergeCell ref="A84:J84"/>
    <mergeCell ref="A85:J85"/>
    <mergeCell ref="A86:J92"/>
    <mergeCell ref="A73:J73"/>
    <mergeCell ref="A74:J80"/>
    <mergeCell ref="A81:B81"/>
    <mergeCell ref="C81:J81"/>
    <mergeCell ref="A49:J49"/>
    <mergeCell ref="A69:B69"/>
    <mergeCell ref="C69:J69"/>
    <mergeCell ref="A11:J11"/>
    <mergeCell ref="A12:J12"/>
    <mergeCell ref="A13:J13"/>
    <mergeCell ref="A14:J20"/>
    <mergeCell ref="A21:B21"/>
    <mergeCell ref="C21:J21"/>
    <mergeCell ref="A23:J23"/>
    <mergeCell ref="A24:J24"/>
    <mergeCell ref="A37:J37"/>
    <mergeCell ref="A38:J44"/>
    <mergeCell ref="A45:B45"/>
    <mergeCell ref="C45:J45"/>
    <mergeCell ref="A35:J35"/>
    <mergeCell ref="A47:J47"/>
    <mergeCell ref="A48:J48"/>
    <mergeCell ref="A25:J25"/>
    <mergeCell ref="A26:J32"/>
    <mergeCell ref="A33:B33"/>
    <mergeCell ref="C33:J33"/>
    <mergeCell ref="A36:J36"/>
    <mergeCell ref="A72:J72"/>
    <mergeCell ref="A50:J56"/>
    <mergeCell ref="A57:B57"/>
    <mergeCell ref="C57:J57"/>
    <mergeCell ref="A71:J71"/>
    <mergeCell ref="A59:J59"/>
    <mergeCell ref="A60:J60"/>
    <mergeCell ref="A61:J61"/>
    <mergeCell ref="A62:J68"/>
  </mergeCells>
  <phoneticPr fontId="3" type="noConversion"/>
  <printOptions horizontalCentered="1" verticalCentered="1"/>
  <pageMargins left="0.78740157480314965" right="0.78740157480314965" top="0.98425196850393704" bottom="0.98425196850393704" header="0" footer="0"/>
  <pageSetup paperSize="9" scale="76" orientation="portrait" r:id="rId1"/>
  <headerFooter alignWithMargins="0">
    <oddHeader>&amp;L&amp;G&amp;COTRI-UCM&amp;RAVANZA 2012</oddHeader>
    <oddFooter>&amp;LHoja de observaciones&amp;CPág. &amp;P de &amp;N&amp;RFecha de impresión &amp;D</oddFooter>
  </headerFooter>
  <rowBreaks count="1" manualBreakCount="1">
    <brk id="58" max="16383" man="1"/>
  </rowBreaks>
  <legacyDrawingHF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35" priority="3" stopIfTrue="1" operator="greaterThan">
      <formula>0</formula>
    </cfRule>
  </conditionalFormatting>
  <conditionalFormatting sqref="G147:G153">
    <cfRule type="cellIs" dxfId="34" priority="4" stopIfTrue="1" operator="equal">
      <formula>0</formula>
    </cfRule>
  </conditionalFormatting>
  <conditionalFormatting sqref="H8">
    <cfRule type="cellIs" dxfId="33"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32" priority="3" stopIfTrue="1" operator="greaterThan">
      <formula>0</formula>
    </cfRule>
  </conditionalFormatting>
  <conditionalFormatting sqref="G147:G153">
    <cfRule type="cellIs" dxfId="31" priority="4" stopIfTrue="1" operator="equal">
      <formula>0</formula>
    </cfRule>
  </conditionalFormatting>
  <conditionalFormatting sqref="H8">
    <cfRule type="cellIs" dxfId="30"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29" priority="3" stopIfTrue="1" operator="greaterThan">
      <formula>0</formula>
    </cfRule>
  </conditionalFormatting>
  <conditionalFormatting sqref="G147:G153">
    <cfRule type="cellIs" dxfId="28" priority="4" stopIfTrue="1" operator="equal">
      <formula>0</formula>
    </cfRule>
  </conditionalFormatting>
  <conditionalFormatting sqref="H8">
    <cfRule type="cellIs" dxfId="27"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84" t="s">
        <v>608</v>
      </c>
      <c r="H89" s="1485"/>
    </row>
    <row r="90" spans="1:8" ht="26.25" x14ac:dyDescent="0.25">
      <c r="A90" s="571">
        <f>H111*E11</f>
        <v>0</v>
      </c>
      <c r="B90" s="572"/>
      <c r="C90" s="572"/>
      <c r="D90" s="569" t="s">
        <v>402</v>
      </c>
      <c r="E90" s="570">
        <f>E64+1</f>
        <v>2018</v>
      </c>
      <c r="F90" s="572"/>
      <c r="G90" s="602" t="s">
        <v>609</v>
      </c>
      <c r="H90" s="57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26" priority="3" stopIfTrue="1" operator="greaterThan">
      <formula>0</formula>
    </cfRule>
  </conditionalFormatting>
  <conditionalFormatting sqref="G147:G153">
    <cfRule type="cellIs" dxfId="25" priority="4" stopIfTrue="1" operator="equal">
      <formula>0</formula>
    </cfRule>
  </conditionalFormatting>
  <conditionalFormatting sqref="H8">
    <cfRule type="cellIs" dxfId="24"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23" priority="3" stopIfTrue="1" operator="greaterThan">
      <formula>0</formula>
    </cfRule>
  </conditionalFormatting>
  <conditionalFormatting sqref="G147:G153">
    <cfRule type="cellIs" dxfId="22" priority="4" stopIfTrue="1" operator="equal">
      <formula>0</formula>
    </cfRule>
  </conditionalFormatting>
  <conditionalFormatting sqref="H8">
    <cfRule type="cellIs" dxfId="21"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20" priority="3" stopIfTrue="1" operator="greaterThan">
      <formula>0</formula>
    </cfRule>
  </conditionalFormatting>
  <conditionalFormatting sqref="G147:G153">
    <cfRule type="cellIs" dxfId="19" priority="4" stopIfTrue="1" operator="equal">
      <formula>0</formula>
    </cfRule>
  </conditionalFormatting>
  <conditionalFormatting sqref="H8">
    <cfRule type="cellIs" dxfId="18"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17" priority="3" stopIfTrue="1" operator="greaterThan">
      <formula>0</formula>
    </cfRule>
  </conditionalFormatting>
  <conditionalFormatting sqref="G147:G153">
    <cfRule type="cellIs" dxfId="16" priority="4" stopIfTrue="1" operator="equal">
      <formula>0</formula>
    </cfRule>
  </conditionalFormatting>
  <conditionalFormatting sqref="H8">
    <cfRule type="cellIs" dxfId="15"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14" priority="3" stopIfTrue="1" operator="greaterThan">
      <formula>0</formula>
    </cfRule>
  </conditionalFormatting>
  <conditionalFormatting sqref="G147:G153">
    <cfRule type="cellIs" dxfId="13" priority="4" stopIfTrue="1" operator="equal">
      <formula>0</formula>
    </cfRule>
  </conditionalFormatting>
  <conditionalFormatting sqref="H8">
    <cfRule type="cellIs" dxfId="12"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11" priority="3" stopIfTrue="1" operator="greaterThan">
      <formula>0</formula>
    </cfRule>
  </conditionalFormatting>
  <conditionalFormatting sqref="G147:G153">
    <cfRule type="cellIs" dxfId="10" priority="4" stopIfTrue="1" operator="equal">
      <formula>0</formula>
    </cfRule>
  </conditionalFormatting>
  <conditionalFormatting sqref="H8">
    <cfRule type="cellIs" dxfId="9"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8" priority="3" stopIfTrue="1" operator="greaterThan">
      <formula>0</formula>
    </cfRule>
  </conditionalFormatting>
  <conditionalFormatting sqref="G147:G153">
    <cfRule type="cellIs" dxfId="7" priority="4" stopIfTrue="1" operator="equal">
      <formula>0</formula>
    </cfRule>
  </conditionalFormatting>
  <conditionalFormatting sqref="H8">
    <cfRule type="cellIs" dxfId="6"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9"/>
  </sheetPr>
  <dimension ref="A1:M74"/>
  <sheetViews>
    <sheetView showGridLines="0" topLeftCell="A67" zoomScale="75" zoomScaleNormal="75" workbookViewId="0">
      <selection activeCell="F9" sqref="F9:G9"/>
    </sheetView>
  </sheetViews>
  <sheetFormatPr baseColWidth="10" defaultColWidth="11.42578125" defaultRowHeight="12.75" x14ac:dyDescent="0.2"/>
  <cols>
    <col min="1" max="1" width="31.28515625" style="119" customWidth="1"/>
    <col min="2" max="2" width="21.7109375" style="119" customWidth="1"/>
    <col min="3" max="3" width="11.5703125" style="119" customWidth="1"/>
    <col min="4" max="4" width="13.7109375" style="119" customWidth="1"/>
    <col min="5" max="5" width="13.5703125" style="119" customWidth="1"/>
    <col min="6" max="6" width="10.7109375" style="119" customWidth="1"/>
    <col min="7" max="7" width="18.42578125" style="119" customWidth="1"/>
    <col min="8" max="10" width="10.7109375" style="119" customWidth="1"/>
    <col min="11" max="11" width="12.28515625" style="119" customWidth="1"/>
    <col min="12" max="13" width="10.7109375" style="119" customWidth="1"/>
    <col min="14" max="16384" width="11.42578125" style="119"/>
  </cols>
  <sheetData>
    <row r="1" spans="1:13" s="1" customFormat="1" ht="42.75" customHeight="1" thickBot="1" x14ac:dyDescent="0.25">
      <c r="A1" s="320" t="str">
        <f>'Solicitud para cumplimentar'!A3</f>
        <v>INNPACTO</v>
      </c>
      <c r="B1" s="1143" t="str">
        <f>'Solicitud para cumplimentar'!B3:C3</f>
        <v xml:space="preserve">AÑO CONVOCATORIA: </v>
      </c>
      <c r="C1" s="1244"/>
      <c r="D1" s="1145">
        <f>'Solicitud para cumplimentar'!D3:E3</f>
        <v>2016</v>
      </c>
      <c r="E1" s="1146"/>
      <c r="F1" s="1245" t="str">
        <f>'Solicitud para cumplimentar'!F3:G3</f>
        <v xml:space="preserve">REFERENCIA: </v>
      </c>
      <c r="G1" s="1245"/>
      <c r="H1" s="1246">
        <f>'Solicitud para cumplimentar'!H3:M3</f>
        <v>0</v>
      </c>
      <c r="I1" s="1246"/>
      <c r="J1" s="1246"/>
      <c r="K1" s="1246"/>
      <c r="L1" s="1246"/>
      <c r="M1" s="1247"/>
    </row>
    <row r="2" spans="1:13" s="8" customFormat="1" ht="15" x14ac:dyDescent="0.2">
      <c r="A2" s="154" t="s">
        <v>635</v>
      </c>
      <c r="B2" s="1252">
        <f>'Solicitud para cumplimentar'!B4:M4</f>
        <v>0</v>
      </c>
      <c r="C2" s="1252"/>
      <c r="D2" s="1252"/>
      <c r="E2" s="1252"/>
      <c r="F2" s="1252"/>
      <c r="G2" s="1252"/>
      <c r="H2" s="1252"/>
      <c r="I2" s="1252"/>
      <c r="J2" s="1252"/>
      <c r="K2" s="1252"/>
      <c r="L2" s="1252"/>
      <c r="M2" s="1253"/>
    </row>
    <row r="3" spans="1:13" s="8" customFormat="1" ht="15" x14ac:dyDescent="0.2">
      <c r="A3" s="155" t="s">
        <v>216</v>
      </c>
      <c r="B3" s="1237">
        <f>'Solicitud para cumplimentar'!B5:E5</f>
        <v>0</v>
      </c>
      <c r="C3" s="1254"/>
      <c r="D3" s="1254"/>
      <c r="E3" s="1255"/>
      <c r="F3" s="1237">
        <f>'Solicitud para cumplimentar'!F5:I5</f>
        <v>0</v>
      </c>
      <c r="G3" s="1238"/>
      <c r="H3" s="1238"/>
      <c r="I3" s="1238"/>
      <c r="J3" s="1256"/>
      <c r="K3" s="1237">
        <f>'Solicitud para cumplimentar'!K5:M5</f>
        <v>0</v>
      </c>
      <c r="L3" s="1238"/>
      <c r="M3" s="1239"/>
    </row>
    <row r="4" spans="1:13" s="8" customFormat="1" ht="15" x14ac:dyDescent="0.2">
      <c r="A4" s="155" t="s">
        <v>636</v>
      </c>
      <c r="B4" s="1237"/>
      <c r="C4" s="1238"/>
      <c r="D4" s="1238"/>
      <c r="E4" s="1238"/>
      <c r="F4" s="1238"/>
      <c r="G4" s="1238"/>
      <c r="H4" s="1238"/>
      <c r="I4" s="1238"/>
      <c r="J4" s="1238"/>
      <c r="K4" s="1238"/>
      <c r="L4" s="1238"/>
      <c r="M4" s="1239"/>
    </row>
    <row r="5" spans="1:13" s="8" customFormat="1" ht="15" x14ac:dyDescent="0.2">
      <c r="A5" s="156" t="s">
        <v>638</v>
      </c>
      <c r="B5" s="1237">
        <f>'Solicitud para cumplimentar'!B7:M7</f>
        <v>0</v>
      </c>
      <c r="C5" s="1238"/>
      <c r="D5" s="1238"/>
      <c r="E5" s="1238"/>
      <c r="F5" s="1238"/>
      <c r="G5" s="1238"/>
      <c r="H5" s="1238"/>
      <c r="I5" s="1238"/>
      <c r="J5" s="1238"/>
      <c r="K5" s="1238"/>
      <c r="L5" s="1238"/>
      <c r="M5" s="1239"/>
    </row>
    <row r="6" spans="1:13" s="8" customFormat="1" ht="15" x14ac:dyDescent="0.2">
      <c r="A6" s="156" t="s">
        <v>637</v>
      </c>
      <c r="B6" s="1237">
        <f>'Solicitud para cumplimentar'!B8:M8</f>
        <v>0</v>
      </c>
      <c r="C6" s="1238"/>
      <c r="D6" s="1238"/>
      <c r="E6" s="1238"/>
      <c r="F6" s="1238"/>
      <c r="G6" s="1238"/>
      <c r="H6" s="1238"/>
      <c r="I6" s="1238"/>
      <c r="J6" s="1238"/>
      <c r="K6" s="1238"/>
      <c r="L6" s="1238"/>
      <c r="M6" s="1239"/>
    </row>
    <row r="7" spans="1:13" s="8" customFormat="1" ht="15" x14ac:dyDescent="0.2">
      <c r="A7" s="156" t="s">
        <v>671</v>
      </c>
      <c r="B7" s="1237">
        <f>'Solicitud para cumplimentar'!B9:M9</f>
        <v>0</v>
      </c>
      <c r="C7" s="1238"/>
      <c r="D7" s="1238"/>
      <c r="E7" s="1238"/>
      <c r="F7" s="1238"/>
      <c r="G7" s="1238"/>
      <c r="H7" s="1238"/>
      <c r="I7" s="1238"/>
      <c r="J7" s="1238"/>
      <c r="K7" s="1238"/>
      <c r="L7" s="1238"/>
      <c r="M7" s="1239"/>
    </row>
    <row r="8" spans="1:13" s="1" customFormat="1" ht="15.75" x14ac:dyDescent="0.25">
      <c r="A8" s="155" t="s">
        <v>672</v>
      </c>
      <c r="B8" s="157" t="s">
        <v>245</v>
      </c>
      <c r="C8" s="1241">
        <f>'Solicitud para cumplimentar'!C10:D10</f>
        <v>0</v>
      </c>
      <c r="D8" s="1241"/>
      <c r="E8" s="159" t="s">
        <v>246</v>
      </c>
      <c r="F8" s="1242">
        <f>'Solicitud para cumplimentar'!F10:H10</f>
        <v>0</v>
      </c>
      <c r="G8" s="1242"/>
      <c r="H8" s="1242"/>
      <c r="I8" s="160" t="s">
        <v>247</v>
      </c>
      <c r="J8" s="158">
        <f>'Solicitud para cumplimentar'!J10</f>
        <v>0</v>
      </c>
      <c r="K8" s="161" t="s">
        <v>244</v>
      </c>
      <c r="L8" s="1241">
        <f>'Solicitud para cumplimentar'!L10:M10</f>
        <v>0</v>
      </c>
      <c r="M8" s="1257"/>
    </row>
    <row r="9" spans="1:13" s="1" customFormat="1" ht="16.5" thickBot="1" x14ac:dyDescent="0.3">
      <c r="A9" s="313" t="s">
        <v>663</v>
      </c>
      <c r="B9" s="312" t="s">
        <v>673</v>
      </c>
      <c r="C9" s="1248">
        <f>'Solicitud para cumplimentar'!C11:D11</f>
        <v>0</v>
      </c>
      <c r="D9" s="1259"/>
      <c r="E9" s="312" t="s">
        <v>674</v>
      </c>
      <c r="F9" s="1248"/>
      <c r="G9" s="1249"/>
      <c r="H9" s="311" t="s">
        <v>248</v>
      </c>
      <c r="I9" s="1250">
        <v>32</v>
      </c>
      <c r="J9" s="1251"/>
      <c r="K9" s="308"/>
      <c r="L9" s="309"/>
      <c r="M9" s="310"/>
    </row>
    <row r="10" spans="1:13" s="1" customFormat="1" x14ac:dyDescent="0.2">
      <c r="A10" s="11"/>
      <c r="B10" s="11"/>
      <c r="C10" s="11"/>
      <c r="D10" s="11"/>
      <c r="E10" s="11"/>
      <c r="F10" s="11"/>
      <c r="G10" s="11"/>
      <c r="H10" s="11"/>
      <c r="I10" s="11"/>
      <c r="J10" s="11"/>
      <c r="K10" s="11"/>
      <c r="L10" s="11"/>
      <c r="M10" s="11"/>
    </row>
    <row r="11" spans="1:13" s="1" customFormat="1" x14ac:dyDescent="0.2">
      <c r="A11" s="11"/>
      <c r="B11" s="11"/>
      <c r="C11" s="11"/>
      <c r="D11" s="11"/>
      <c r="E11" s="11"/>
      <c r="F11" s="11"/>
      <c r="G11" s="11"/>
      <c r="H11" s="11"/>
      <c r="I11" s="11"/>
      <c r="J11" s="11"/>
      <c r="K11" s="11"/>
      <c r="L11" s="11"/>
      <c r="M11" s="11"/>
    </row>
    <row r="12" spans="1:13" s="1" customFormat="1" x14ac:dyDescent="0.2">
      <c r="A12" s="11"/>
      <c r="B12" s="11"/>
      <c r="C12" s="11"/>
      <c r="D12" s="11"/>
      <c r="E12" s="11"/>
      <c r="F12" s="11"/>
      <c r="G12" s="11"/>
      <c r="H12" s="11"/>
      <c r="I12" s="11"/>
      <c r="J12" s="11"/>
      <c r="K12" s="11"/>
      <c r="L12" s="11"/>
      <c r="M12" s="11"/>
    </row>
    <row r="13" spans="1:13" s="1" customFormat="1" ht="41.25" customHeight="1" thickBot="1" x14ac:dyDescent="0.25">
      <c r="A13" s="1258" t="str">
        <f>IF('Solicitud para cumplimentar'!B25="PRESUPUESTO REAL","¡ATENCIÓN! 
No se puede presentar una solicitud de presupuesto real. Cambie el tipo de presupuesto a PRESUPUESTO FINANCIABLE en la pestaña Solicitud para cumplimentar","RESUMEN DEL PRESUPUESTO FINANCIABLE")</f>
        <v>RESUMEN DEL PRESUPUESTO FINANCIABLE</v>
      </c>
      <c r="B13" s="1258"/>
      <c r="C13" s="1258"/>
      <c r="D13" s="1258"/>
      <c r="E13" s="1258"/>
      <c r="F13" s="1258"/>
      <c r="G13" s="1258"/>
      <c r="H13" s="1258"/>
      <c r="I13" s="1258"/>
      <c r="J13" s="1258"/>
      <c r="K13" s="1258"/>
      <c r="L13" s="1258"/>
      <c r="M13" s="1258"/>
    </row>
    <row r="14" spans="1:13" s="9" customFormat="1" ht="15.75" x14ac:dyDescent="0.2">
      <c r="A14" s="1243" t="s">
        <v>259</v>
      </c>
      <c r="B14" s="1243"/>
      <c r="C14" s="1243"/>
      <c r="D14" s="1230">
        <f>'Solicitud para cumplimentar'!D27:E27</f>
        <v>2016</v>
      </c>
      <c r="E14" s="1230"/>
      <c r="F14" s="1230">
        <f>D14+1</f>
        <v>2017</v>
      </c>
      <c r="G14" s="1230"/>
      <c r="H14" s="1230">
        <f>F14+1</f>
        <v>2018</v>
      </c>
      <c r="I14" s="1230"/>
      <c r="J14" s="1230">
        <f>H14+1</f>
        <v>2019</v>
      </c>
      <c r="K14" s="1230"/>
      <c r="L14" s="1230" t="s">
        <v>258</v>
      </c>
      <c r="M14" s="1230"/>
    </row>
    <row r="15" spans="1:13" s="1" customFormat="1" ht="15" x14ac:dyDescent="0.2">
      <c r="A15" s="1225" t="s">
        <v>651</v>
      </c>
      <c r="B15" s="1225"/>
      <c r="C15" s="1225"/>
      <c r="D15" s="1229">
        <f>'Solicitud para cumplimentar'!D28:E28</f>
        <v>0</v>
      </c>
      <c r="E15" s="1229"/>
      <c r="F15" s="1229"/>
      <c r="G15" s="1229"/>
      <c r="H15" s="1229">
        <f>'Solicitud para cumplimentar'!H28:I28</f>
        <v>0</v>
      </c>
      <c r="I15" s="1229"/>
      <c r="J15" s="1229">
        <f>'Solicitud para cumplimentar'!J28:K28</f>
        <v>0</v>
      </c>
      <c r="K15" s="1229"/>
      <c r="L15" s="1229"/>
      <c r="M15" s="1229"/>
    </row>
    <row r="16" spans="1:13" s="1" customFormat="1" ht="15" x14ac:dyDescent="0.2">
      <c r="A16" s="1226" t="s">
        <v>642</v>
      </c>
      <c r="B16" s="1226"/>
      <c r="C16" s="1226"/>
      <c r="D16" s="1228">
        <f>'Solicitud para cumplimentar'!D29:E29</f>
        <v>0</v>
      </c>
      <c r="E16" s="1228"/>
      <c r="F16" s="1228">
        <f>'Solicitud para cumplimentar'!F29:G29</f>
        <v>0</v>
      </c>
      <c r="G16" s="1228"/>
      <c r="H16" s="1228">
        <f>'Solicitud para cumplimentar'!H29:I29</f>
        <v>0</v>
      </c>
      <c r="I16" s="1228"/>
      <c r="J16" s="1228">
        <f>'Solicitud para cumplimentar'!J29:K29</f>
        <v>0</v>
      </c>
      <c r="K16" s="1228"/>
      <c r="L16" s="1228">
        <f>'Solicitud para cumplimentar'!L29:M29</f>
        <v>0</v>
      </c>
      <c r="M16" s="1228"/>
    </row>
    <row r="17" spans="1:13" s="1" customFormat="1" ht="15" x14ac:dyDescent="0.2">
      <c r="A17" s="1225" t="s">
        <v>652</v>
      </c>
      <c r="B17" s="1225"/>
      <c r="C17" s="1225"/>
      <c r="D17" s="1229">
        <f>'Solicitud para cumplimentar'!D30:E30</f>
        <v>0</v>
      </c>
      <c r="E17" s="1229"/>
      <c r="F17" s="1229">
        <f>'Solicitud para cumplimentar'!F30:G30</f>
        <v>0</v>
      </c>
      <c r="G17" s="1229"/>
      <c r="H17" s="1229">
        <f>'Solicitud para cumplimentar'!H30:I30</f>
        <v>0</v>
      </c>
      <c r="I17" s="1229"/>
      <c r="J17" s="1229">
        <f>'Solicitud para cumplimentar'!J30:K30</f>
        <v>0</v>
      </c>
      <c r="K17" s="1229"/>
      <c r="L17" s="1229">
        <f>'Solicitud para cumplimentar'!L30:M30</f>
        <v>0</v>
      </c>
      <c r="M17" s="1229"/>
    </row>
    <row r="18" spans="1:13" s="1" customFormat="1" ht="15" x14ac:dyDescent="0.2">
      <c r="A18" s="1226" t="s">
        <v>653</v>
      </c>
      <c r="B18" s="1226"/>
      <c r="C18" s="1226"/>
      <c r="D18" s="1228">
        <f>'Solicitud para cumplimentar'!D31:E31</f>
        <v>0</v>
      </c>
      <c r="E18" s="1228"/>
      <c r="F18" s="1228">
        <f>'Solicitud para cumplimentar'!F31:G31</f>
        <v>0</v>
      </c>
      <c r="G18" s="1228"/>
      <c r="H18" s="1228">
        <f>'Solicitud para cumplimentar'!H31:I31</f>
        <v>0</v>
      </c>
      <c r="I18" s="1228"/>
      <c r="J18" s="1228">
        <f>'Solicitud para cumplimentar'!J31:K31</f>
        <v>0</v>
      </c>
      <c r="K18" s="1228"/>
      <c r="L18" s="1228">
        <f>'Solicitud para cumplimentar'!L31:M31</f>
        <v>0</v>
      </c>
      <c r="M18" s="1228"/>
    </row>
    <row r="19" spans="1:13" s="1" customFormat="1" ht="15" x14ac:dyDescent="0.2">
      <c r="A19" s="1225" t="s">
        <v>654</v>
      </c>
      <c r="B19" s="1225"/>
      <c r="C19" s="1225"/>
      <c r="D19" s="1229">
        <f>'Solicitud para cumplimentar'!D32:E32</f>
        <v>1200</v>
      </c>
      <c r="E19" s="1229"/>
      <c r="F19" s="1229">
        <f>'Solicitud para cumplimentar'!F32:G32</f>
        <v>1200</v>
      </c>
      <c r="G19" s="1229"/>
      <c r="H19" s="1229">
        <f>'Solicitud para cumplimentar'!H32:I32</f>
        <v>1200</v>
      </c>
      <c r="I19" s="1229"/>
      <c r="J19" s="1229">
        <f>'Solicitud para cumplimentar'!J32:K32</f>
        <v>1200</v>
      </c>
      <c r="K19" s="1229"/>
      <c r="L19" s="1229">
        <f>'Solicitud para cumplimentar'!L32:M32</f>
        <v>4800</v>
      </c>
      <c r="M19" s="1229"/>
    </row>
    <row r="20" spans="1:13" s="1" customFormat="1" ht="15" x14ac:dyDescent="0.2">
      <c r="A20" s="1226" t="s">
        <v>655</v>
      </c>
      <c r="B20" s="1226"/>
      <c r="C20" s="1226"/>
      <c r="D20" s="1228">
        <f>'Solicitud para cumplimentar'!D33:E33</f>
        <v>0</v>
      </c>
      <c r="E20" s="1228"/>
      <c r="F20" s="1228">
        <f>'Solicitud para cumplimentar'!F33:G33</f>
        <v>0</v>
      </c>
      <c r="G20" s="1228"/>
      <c r="H20" s="1228">
        <f>'Solicitud para cumplimentar'!H33:I33</f>
        <v>0</v>
      </c>
      <c r="I20" s="1228"/>
      <c r="J20" s="1228">
        <f>'Solicitud para cumplimentar'!J33:K33</f>
        <v>0</v>
      </c>
      <c r="K20" s="1228"/>
      <c r="L20" s="1229">
        <f>'Solicitud para cumplimentar'!L33:M33</f>
        <v>0</v>
      </c>
      <c r="M20" s="1229"/>
    </row>
    <row r="21" spans="1:13" s="1" customFormat="1" ht="15.75" x14ac:dyDescent="0.2">
      <c r="A21" s="1240" t="s">
        <v>641</v>
      </c>
      <c r="B21" s="1240"/>
      <c r="C21" s="1240"/>
      <c r="D21" s="1227">
        <f>'Solicitud para cumplimentar'!D34:E34</f>
        <v>1200</v>
      </c>
      <c r="E21" s="1227"/>
      <c r="F21" s="1227">
        <f>'Solicitud para cumplimentar'!F34:G34</f>
        <v>1200</v>
      </c>
      <c r="G21" s="1227"/>
      <c r="H21" s="1227">
        <f>'Solicitud para cumplimentar'!H34:I34</f>
        <v>1200</v>
      </c>
      <c r="I21" s="1227"/>
      <c r="J21" s="1227">
        <f>'Solicitud para cumplimentar'!J34:K34</f>
        <v>1200</v>
      </c>
      <c r="K21" s="1227"/>
      <c r="L21" s="1227">
        <f>'Solicitud para cumplimentar'!L34:M34</f>
        <v>4800</v>
      </c>
      <c r="M21" s="1227"/>
    </row>
    <row r="22" spans="1:13" s="1" customFormat="1" x14ac:dyDescent="0.2">
      <c r="A22" s="11"/>
      <c r="B22" s="11"/>
      <c r="C22" s="11"/>
      <c r="D22" s="11"/>
      <c r="E22" s="11"/>
      <c r="F22" s="11"/>
      <c r="G22" s="11"/>
      <c r="H22" s="11"/>
      <c r="I22" s="11"/>
      <c r="J22" s="11"/>
      <c r="K22" s="11"/>
      <c r="L22" s="11"/>
      <c r="M22" s="11"/>
    </row>
    <row r="23" spans="1:13" s="114" customFormat="1" ht="39" customHeight="1" x14ac:dyDescent="0.2">
      <c r="A23" s="1224" t="s">
        <v>363</v>
      </c>
      <c r="B23" s="1224"/>
      <c r="C23" s="1224"/>
      <c r="D23" s="1224"/>
      <c r="E23" s="1224"/>
      <c r="F23" s="113"/>
      <c r="G23" s="1223" t="s">
        <v>417</v>
      </c>
      <c r="H23" s="1223"/>
      <c r="I23" s="1223"/>
      <c r="J23" s="1223"/>
      <c r="K23" s="1223"/>
      <c r="L23" s="1223"/>
      <c r="M23" s="1223"/>
    </row>
    <row r="24" spans="1:13" s="116" customFormat="1" ht="47.25" x14ac:dyDescent="0.2">
      <c r="A24" s="162" t="s">
        <v>266</v>
      </c>
      <c r="B24" s="176"/>
      <c r="C24" s="162" t="s">
        <v>593</v>
      </c>
      <c r="D24" s="162" t="s">
        <v>364</v>
      </c>
      <c r="E24" s="162" t="s">
        <v>592</v>
      </c>
      <c r="F24" s="115"/>
      <c r="G24" s="1215" t="s">
        <v>415</v>
      </c>
      <c r="H24" s="1215"/>
      <c r="I24" s="1215"/>
      <c r="J24" s="1215"/>
      <c r="K24" s="1215"/>
      <c r="L24" s="1215"/>
      <c r="M24" s="162" t="s">
        <v>410</v>
      </c>
    </row>
    <row r="25" spans="1:13" s="1" customFormat="1" ht="15" x14ac:dyDescent="0.2">
      <c r="A25" s="1225" t="s">
        <v>228</v>
      </c>
      <c r="B25" s="1225"/>
      <c r="C25" s="179">
        <v>0</v>
      </c>
      <c r="D25" s="177"/>
      <c r="E25" s="865">
        <f>'Solicitud para cumplimentar'!M112</f>
        <v>0</v>
      </c>
      <c r="G25" s="177" t="s">
        <v>855</v>
      </c>
      <c r="H25" s="167"/>
      <c r="I25" s="177"/>
      <c r="J25" s="167"/>
      <c r="K25" s="177"/>
      <c r="L25" s="167"/>
      <c r="M25" s="194" t="str">
        <f>'Solicitud para cumplimentar'!F145</f>
        <v>NO</v>
      </c>
    </row>
    <row r="26" spans="1:13" s="1" customFormat="1" ht="15" x14ac:dyDescent="0.2">
      <c r="A26" s="1226" t="s">
        <v>365</v>
      </c>
      <c r="B26" s="1226"/>
      <c r="C26" s="180">
        <v>0</v>
      </c>
      <c r="D26" s="178"/>
      <c r="E26" s="825"/>
      <c r="G26" s="178" t="s">
        <v>856</v>
      </c>
      <c r="H26" s="166"/>
      <c r="I26" s="178"/>
      <c r="J26" s="166"/>
      <c r="K26" s="178"/>
      <c r="L26" s="166"/>
      <c r="M26" s="195" t="str">
        <f>'Solicitud para cumplimentar'!F146</f>
        <v>NO</v>
      </c>
    </row>
    <row r="27" spans="1:13" s="1" customFormat="1" ht="15" x14ac:dyDescent="0.2">
      <c r="A27" s="1225" t="s">
        <v>366</v>
      </c>
      <c r="B27" s="1225"/>
      <c r="C27" s="179">
        <f>'Fórmulas y cálculos'!D19</f>
        <v>0</v>
      </c>
      <c r="D27" s="177">
        <f>'Fórmulas y cálculos'!D38</f>
        <v>0</v>
      </c>
      <c r="E27" s="167">
        <f>'Fórmulas y cálculos'!D57</f>
        <v>0</v>
      </c>
      <c r="G27" s="177" t="s">
        <v>412</v>
      </c>
      <c r="H27" s="167"/>
      <c r="I27" s="177"/>
      <c r="J27" s="167"/>
      <c r="K27" s="177"/>
      <c r="L27" s="167"/>
      <c r="M27" s="194" t="str">
        <f>'Solicitud para cumplimentar'!F147</f>
        <v>NO</v>
      </c>
    </row>
    <row r="28" spans="1:13" s="1" customFormat="1" ht="15" x14ac:dyDescent="0.2">
      <c r="A28" s="1226" t="s">
        <v>231</v>
      </c>
      <c r="B28" s="1226"/>
      <c r="C28" s="180">
        <f>'Fórmulas y cálculos'!E19</f>
        <v>0</v>
      </c>
      <c r="D28" s="178">
        <f>'Fórmulas y cálculos'!E38</f>
        <v>0</v>
      </c>
      <c r="E28" s="166">
        <f>'Fórmulas y cálculos'!E57</f>
        <v>0</v>
      </c>
      <c r="G28" s="178" t="s">
        <v>413</v>
      </c>
      <c r="H28" s="166"/>
      <c r="I28" s="178"/>
      <c r="J28" s="166"/>
      <c r="K28" s="178"/>
      <c r="L28" s="166"/>
      <c r="M28" s="195" t="str">
        <f>'Solicitud para cumplimentar'!F148</f>
        <v>NO</v>
      </c>
    </row>
    <row r="29" spans="1:13" s="1" customFormat="1" ht="15" x14ac:dyDescent="0.2">
      <c r="A29" s="11"/>
      <c r="B29" s="11"/>
      <c r="C29" s="11"/>
      <c r="D29" s="11"/>
      <c r="E29" s="11"/>
      <c r="F29" s="11"/>
      <c r="G29" s="177" t="s">
        <v>857</v>
      </c>
      <c r="H29" s="167"/>
      <c r="I29" s="177"/>
      <c r="J29" s="167"/>
      <c r="K29" s="177"/>
      <c r="L29" s="167"/>
      <c r="M29" s="194" t="str">
        <f>'Solicitud para cumplimentar'!F149</f>
        <v>NO</v>
      </c>
    </row>
    <row r="30" spans="1:13" s="1" customFormat="1" ht="15" x14ac:dyDescent="0.2">
      <c r="A30" s="11"/>
      <c r="B30" s="11"/>
      <c r="C30" s="11"/>
      <c r="D30" s="11"/>
      <c r="E30" s="11"/>
      <c r="F30" s="11"/>
      <c r="G30" s="178" t="s">
        <v>858</v>
      </c>
      <c r="H30" s="166"/>
      <c r="I30" s="178"/>
      <c r="J30" s="166"/>
      <c r="K30" s="178"/>
      <c r="L30" s="166"/>
      <c r="M30" s="195" t="str">
        <f>'Solicitud para cumplimentar'!F150</f>
        <v>NO</v>
      </c>
    </row>
    <row r="31" spans="1:13" s="1" customFormat="1" ht="15" x14ac:dyDescent="0.2">
      <c r="A31" s="11"/>
      <c r="B31" s="11"/>
      <c r="C31" s="11"/>
      <c r="D31" s="11"/>
      <c r="E31" s="11"/>
      <c r="F31" s="11"/>
      <c r="G31" s="177" t="s">
        <v>414</v>
      </c>
      <c r="H31" s="167"/>
      <c r="I31" s="177"/>
      <c r="J31" s="167"/>
      <c r="K31" s="177"/>
      <c r="L31" s="167"/>
      <c r="M31" s="194" t="str">
        <f>'Solicitud para cumplimentar'!F151</f>
        <v>NO</v>
      </c>
    </row>
    <row r="32" spans="1:13" s="1" customFormat="1" ht="15.75" thickBot="1" x14ac:dyDescent="0.25">
      <c r="A32" s="11"/>
      <c r="B32" s="11"/>
      <c r="C32" s="11"/>
      <c r="D32" s="11"/>
      <c r="E32" s="11"/>
      <c r="F32" s="11"/>
      <c r="G32" s="178" t="s">
        <v>416</v>
      </c>
      <c r="H32" s="166"/>
      <c r="I32" s="178"/>
      <c r="J32" s="166"/>
      <c r="K32" s="178"/>
      <c r="L32" s="166"/>
      <c r="M32" s="195" t="str">
        <f>'Solicitud para cumplimentar'!F152</f>
        <v>NO</v>
      </c>
    </row>
    <row r="33" spans="1:13" s="9" customFormat="1" ht="77.25" customHeight="1" thickBot="1" x14ac:dyDescent="0.25">
      <c r="A33" s="148" t="s">
        <v>262</v>
      </c>
      <c r="B33" s="149" t="s">
        <v>662</v>
      </c>
      <c r="C33" s="12"/>
      <c r="D33" s="1185" t="s">
        <v>281</v>
      </c>
      <c r="E33" s="1185"/>
      <c r="F33" s="1185"/>
      <c r="G33" s="1185"/>
      <c r="H33" s="12"/>
      <c r="I33" s="1180" t="s">
        <v>265</v>
      </c>
      <c r="J33" s="1180"/>
      <c r="K33" s="1180"/>
      <c r="L33" s="1180"/>
      <c r="M33" s="12"/>
    </row>
    <row r="34" spans="1:13" s="9" customFormat="1" ht="31.5" customHeight="1" x14ac:dyDescent="0.2">
      <c r="A34" s="150" t="s">
        <v>261</v>
      </c>
      <c r="B34" s="151" t="s">
        <v>661</v>
      </c>
      <c r="C34" s="117"/>
      <c r="D34" s="1221" t="s">
        <v>633</v>
      </c>
      <c r="E34" s="1215"/>
      <c r="F34" s="1222"/>
      <c r="G34" s="150" t="s">
        <v>267</v>
      </c>
      <c r="H34" s="118"/>
      <c r="I34" s="1186" t="s">
        <v>274</v>
      </c>
      <c r="J34" s="1187"/>
      <c r="K34" s="1187"/>
      <c r="L34" s="1188"/>
      <c r="M34" s="118"/>
    </row>
    <row r="35" spans="1:13" s="9" customFormat="1" ht="15" x14ac:dyDescent="0.2">
      <c r="A35" s="152">
        <f>'Solicitud para cumplimentar'!A42:B42</f>
        <v>0</v>
      </c>
      <c r="B35" s="153">
        <v>0</v>
      </c>
      <c r="C35" s="12"/>
      <c r="D35" s="1189">
        <f>'Solicitud para cumplimentar'!A181</f>
        <v>0</v>
      </c>
      <c r="E35" s="1189"/>
      <c r="F35" s="1189"/>
      <c r="G35" s="201">
        <f>'Solicitud para cumplimentar'!M181</f>
        <v>0</v>
      </c>
      <c r="H35" s="12"/>
      <c r="I35" s="1201" t="str">
        <f>IF((G39+B46)&lt;0,"NO FINANCIABLE","VIABLE")</f>
        <v>VIABLE</v>
      </c>
      <c r="J35" s="1202"/>
      <c r="K35" s="1202"/>
      <c r="L35" s="1203"/>
      <c r="M35" s="12"/>
    </row>
    <row r="36" spans="1:13" s="9" customFormat="1" ht="15" x14ac:dyDescent="0.2">
      <c r="A36" s="152">
        <f>'Solicitud para cumplimentar'!A43:B43</f>
        <v>0</v>
      </c>
      <c r="B36" s="153">
        <f>'Solicitud para cumplimentar'!K43</f>
        <v>0</v>
      </c>
      <c r="C36" s="12"/>
      <c r="D36" s="1189">
        <f>'Solicitud para cumplimentar'!A182</f>
        <v>0</v>
      </c>
      <c r="E36" s="1189"/>
      <c r="F36" s="1189"/>
      <c r="G36" s="201">
        <f>'Solicitud para cumplimentar'!M182</f>
        <v>0</v>
      </c>
      <c r="H36" s="12"/>
      <c r="I36" s="1201"/>
      <c r="J36" s="1202"/>
      <c r="K36" s="1202"/>
      <c r="L36" s="1203"/>
      <c r="M36" s="12"/>
    </row>
    <row r="37" spans="1:13" s="9" customFormat="1" ht="15" x14ac:dyDescent="0.2">
      <c r="A37" s="152">
        <f>'Solicitud para cumplimentar'!A44:B44</f>
        <v>0</v>
      </c>
      <c r="B37" s="153">
        <f>'Solicitud para cumplimentar'!K44</f>
        <v>0</v>
      </c>
      <c r="C37" s="12"/>
      <c r="D37" s="1189">
        <f>'Solicitud para cumplimentar'!A183</f>
        <v>0</v>
      </c>
      <c r="E37" s="1189"/>
      <c r="F37" s="1189"/>
      <c r="G37" s="201">
        <f>'Solicitud para cumplimentar'!M183</f>
        <v>0</v>
      </c>
      <c r="H37" s="12"/>
      <c r="I37" s="1201"/>
      <c r="J37" s="1202"/>
      <c r="K37" s="1202"/>
      <c r="L37" s="1203"/>
      <c r="M37" s="12"/>
    </row>
    <row r="38" spans="1:13" s="9" customFormat="1" ht="15.75" thickBot="1" x14ac:dyDescent="0.25">
      <c r="A38" s="152">
        <f>'Solicitud para cumplimentar'!A45:B45</f>
        <v>0</v>
      </c>
      <c r="B38" s="153">
        <f>'Solicitud para cumplimentar'!K45</f>
        <v>0</v>
      </c>
      <c r="C38" s="12"/>
      <c r="D38" s="1189">
        <f>'Solicitud para cumplimentar'!A184</f>
        <v>0</v>
      </c>
      <c r="E38" s="1189"/>
      <c r="F38" s="1189"/>
      <c r="G38" s="201">
        <f>'Solicitud para cumplimentar'!M184</f>
        <v>0</v>
      </c>
      <c r="H38" s="12"/>
      <c r="I38" s="1204"/>
      <c r="J38" s="1205"/>
      <c r="K38" s="1205"/>
      <c r="L38" s="1206"/>
      <c r="M38" s="12"/>
    </row>
    <row r="39" spans="1:13" s="1" customFormat="1" ht="15" x14ac:dyDescent="0.2">
      <c r="A39" s="152">
        <f>'Solicitud para cumplimentar'!A46:B46</f>
        <v>0</v>
      </c>
      <c r="B39" s="153">
        <f>'Solicitud para cumplimentar'!K46</f>
        <v>0</v>
      </c>
      <c r="C39" s="12"/>
      <c r="D39" s="1190" t="s">
        <v>282</v>
      </c>
      <c r="E39" s="1190"/>
      <c r="F39" s="1190"/>
      <c r="G39" s="1220">
        <f>SUM(G35:G38)</f>
        <v>0</v>
      </c>
      <c r="H39" s="11"/>
      <c r="I39" s="10"/>
      <c r="J39" s="10"/>
      <c r="K39" s="10"/>
      <c r="L39" s="10"/>
      <c r="M39" s="11"/>
    </row>
    <row r="40" spans="1:13" s="1" customFormat="1" ht="15.75" x14ac:dyDescent="0.2">
      <c r="A40" s="150" t="s">
        <v>275</v>
      </c>
      <c r="B40" s="153"/>
      <c r="C40" s="12"/>
      <c r="D40" s="1190"/>
      <c r="E40" s="1190"/>
      <c r="F40" s="1190"/>
      <c r="G40" s="1220"/>
      <c r="H40" s="11"/>
      <c r="I40" s="10"/>
      <c r="J40" s="10"/>
      <c r="K40" s="10"/>
      <c r="L40" s="10"/>
      <c r="M40" s="11"/>
    </row>
    <row r="41" spans="1:13" s="1" customFormat="1" ht="15" x14ac:dyDescent="0.2">
      <c r="A41" s="152" t="e">
        <f>'Solicitud para cumplimentar'!#REF!</f>
        <v>#REF!</v>
      </c>
      <c r="B41" s="153">
        <f>'Solicitud para cumplimentar'!K53</f>
        <v>0</v>
      </c>
      <c r="C41" s="11"/>
      <c r="D41" s="1190"/>
      <c r="E41" s="1190"/>
      <c r="F41" s="1190"/>
      <c r="G41" s="1220"/>
      <c r="H41" s="11"/>
      <c r="I41" s="10"/>
      <c r="J41" s="10"/>
      <c r="K41" s="10"/>
      <c r="L41" s="10"/>
      <c r="M41" s="11"/>
    </row>
    <row r="42" spans="1:13" s="1" customFormat="1" ht="15" x14ac:dyDescent="0.2">
      <c r="A42" s="152">
        <f>'Solicitud para cumplimentar'!A54:B54</f>
        <v>0</v>
      </c>
      <c r="B42" s="153">
        <f>'Solicitud para cumplimentar'!K54</f>
        <v>0</v>
      </c>
      <c r="C42" s="11"/>
      <c r="D42" s="1190"/>
      <c r="E42" s="1190"/>
      <c r="F42" s="1190"/>
      <c r="G42" s="1220"/>
      <c r="H42" s="11"/>
      <c r="I42" s="10"/>
      <c r="J42" s="10"/>
      <c r="K42" s="10"/>
      <c r="L42" s="10"/>
      <c r="M42" s="11"/>
    </row>
    <row r="43" spans="1:13" s="1" customFormat="1" ht="15" x14ac:dyDescent="0.2">
      <c r="A43" s="152">
        <f>'Solicitud para cumplimentar'!A55:B55</f>
        <v>0</v>
      </c>
      <c r="B43" s="153">
        <f>'Solicitud para cumplimentar'!K55</f>
        <v>0</v>
      </c>
      <c r="C43" s="11"/>
      <c r="D43" s="1190"/>
      <c r="E43" s="1190"/>
      <c r="F43" s="1190"/>
      <c r="G43" s="1220"/>
      <c r="H43" s="11"/>
      <c r="I43" s="10"/>
      <c r="J43" s="10"/>
      <c r="K43" s="10"/>
      <c r="L43" s="10"/>
      <c r="M43" s="11"/>
    </row>
    <row r="44" spans="1:13" s="1" customFormat="1" ht="15.75" thickBot="1" x14ac:dyDescent="0.25">
      <c r="A44" s="152">
        <f>'Solicitud para cumplimentar'!A56:B56</f>
        <v>0</v>
      </c>
      <c r="B44" s="153">
        <f>'Solicitud para cumplimentar'!K56</f>
        <v>0</v>
      </c>
      <c r="C44" s="11"/>
      <c r="D44" s="1190"/>
      <c r="E44" s="1190"/>
      <c r="F44" s="1190"/>
      <c r="G44" s="1220"/>
      <c r="H44" s="11"/>
      <c r="I44" s="10"/>
      <c r="J44" s="10"/>
      <c r="K44" s="10"/>
      <c r="L44" s="10"/>
      <c r="M44" s="11"/>
    </row>
    <row r="45" spans="1:13" s="1" customFormat="1" ht="15.75" thickBot="1" x14ac:dyDescent="0.25">
      <c r="A45" s="152">
        <f>'Solicitud para cumplimentar'!A57:B57</f>
        <v>0</v>
      </c>
      <c r="B45" s="153">
        <f>'Solicitud para cumplimentar'!K57</f>
        <v>0</v>
      </c>
      <c r="C45" s="11"/>
      <c r="D45" s="1190"/>
      <c r="E45" s="1190"/>
      <c r="F45" s="1190"/>
      <c r="G45" s="1220"/>
      <c r="H45" s="11"/>
      <c r="I45" s="1186" t="s">
        <v>264</v>
      </c>
      <c r="J45" s="1187"/>
      <c r="K45" s="1187"/>
      <c r="L45" s="1188"/>
      <c r="M45" s="11"/>
    </row>
    <row r="46" spans="1:13" s="1" customFormat="1" ht="15" x14ac:dyDescent="0.2">
      <c r="A46" s="1216" t="s">
        <v>243</v>
      </c>
      <c r="B46" s="1218">
        <f>SUM(B35:B45)</f>
        <v>0</v>
      </c>
      <c r="C46" s="11"/>
      <c r="D46" s="11"/>
      <c r="E46" s="11"/>
      <c r="F46" s="11"/>
      <c r="G46" s="11"/>
      <c r="H46" s="11"/>
      <c r="I46" s="142"/>
      <c r="J46" s="134"/>
      <c r="K46" s="134"/>
      <c r="L46" s="143"/>
      <c r="M46" s="11"/>
    </row>
    <row r="47" spans="1:13" s="1" customFormat="1" ht="15.75" thickBot="1" x14ac:dyDescent="0.25">
      <c r="A47" s="1217"/>
      <c r="B47" s="1219"/>
      <c r="C47" s="11"/>
      <c r="D47" s="11"/>
      <c r="E47" s="11"/>
      <c r="F47" s="11"/>
      <c r="G47" s="11"/>
      <c r="H47" s="11"/>
      <c r="I47" s="1182">
        <f>G39+B46</f>
        <v>0</v>
      </c>
      <c r="J47" s="1183"/>
      <c r="K47" s="1183"/>
      <c r="L47" s="1184"/>
      <c r="M47" s="11"/>
    </row>
    <row r="48" spans="1:13" s="1" customFormat="1" x14ac:dyDescent="0.2">
      <c r="A48" s="11"/>
      <c r="B48" s="11"/>
      <c r="C48" s="11"/>
      <c r="D48" s="11"/>
      <c r="E48" s="11"/>
      <c r="F48" s="11"/>
      <c r="G48" s="11"/>
      <c r="H48" s="11"/>
      <c r="I48" s="11"/>
      <c r="J48" s="11"/>
      <c r="K48" s="11"/>
      <c r="L48" s="11"/>
      <c r="M48" s="11"/>
    </row>
    <row r="49" spans="1:13" s="1" customFormat="1" x14ac:dyDescent="0.2">
      <c r="A49" s="11"/>
      <c r="B49" s="11"/>
      <c r="C49" s="11"/>
      <c r="D49" s="11"/>
      <c r="E49" s="11"/>
      <c r="F49" s="11"/>
      <c r="G49" s="11"/>
      <c r="H49" s="11"/>
      <c r="I49" s="11"/>
      <c r="J49" s="11"/>
      <c r="K49" s="11"/>
      <c r="L49" s="11"/>
      <c r="M49" s="11"/>
    </row>
    <row r="50" spans="1:13" s="1" customFormat="1" ht="13.5" thickBot="1" x14ac:dyDescent="0.25">
      <c r="A50" s="11"/>
      <c r="B50" s="11"/>
      <c r="C50" s="11"/>
      <c r="D50" s="11"/>
      <c r="E50" s="11"/>
      <c r="F50" s="11"/>
      <c r="G50" s="11"/>
      <c r="H50" s="11"/>
      <c r="I50" s="11"/>
      <c r="J50" s="11"/>
      <c r="K50" s="11"/>
      <c r="L50" s="11"/>
      <c r="M50" s="11"/>
    </row>
    <row r="51" spans="1:13" s="1" customFormat="1" ht="78.75" customHeight="1" x14ac:dyDescent="0.2">
      <c r="A51" s="1209" t="s">
        <v>276</v>
      </c>
      <c r="B51" s="1210"/>
      <c r="C51" s="1210"/>
      <c r="D51" s="1210"/>
      <c r="E51" s="1210"/>
      <c r="F51" s="1210"/>
      <c r="G51" s="1210"/>
      <c r="H51" s="1210"/>
      <c r="I51" s="1210"/>
      <c r="J51" s="1210"/>
      <c r="K51" s="1210"/>
      <c r="L51" s="1210"/>
      <c r="M51" s="1211"/>
    </row>
    <row r="52" spans="1:13" s="1" customFormat="1" ht="46.5" customHeight="1" x14ac:dyDescent="0.2">
      <c r="A52" s="1231" t="str">
        <f>B1</f>
        <v xml:space="preserve">AÑO CONVOCATORIA: </v>
      </c>
      <c r="B52" s="1232"/>
      <c r="C52" s="1232"/>
      <c r="D52" s="1232"/>
      <c r="E52" s="1232"/>
      <c r="F52" s="1232"/>
      <c r="G52" s="1232"/>
      <c r="H52" s="1232"/>
      <c r="I52" s="1232"/>
      <c r="J52" s="1232"/>
      <c r="K52" s="1232"/>
      <c r="L52" s="1232"/>
      <c r="M52" s="1233"/>
    </row>
    <row r="53" spans="1:13" ht="15" x14ac:dyDescent="0.2">
      <c r="A53" s="133" t="s">
        <v>438</v>
      </c>
      <c r="B53" s="134"/>
      <c r="C53" s="1213">
        <f>B2</f>
        <v>0</v>
      </c>
      <c r="D53" s="1213"/>
      <c r="E53" s="1213"/>
      <c r="F53" s="1213"/>
      <c r="G53" s="1213"/>
      <c r="H53" s="1213"/>
      <c r="I53" s="135"/>
      <c r="J53" s="135"/>
      <c r="K53" s="135"/>
      <c r="L53" s="135"/>
      <c r="M53" s="136"/>
    </row>
    <row r="54" spans="1:13" ht="15" x14ac:dyDescent="0.2">
      <c r="A54" s="1235" t="s">
        <v>286</v>
      </c>
      <c r="B54" s="1236"/>
      <c r="C54" s="1174">
        <f>B3</f>
        <v>0</v>
      </c>
      <c r="D54" s="1174"/>
      <c r="E54" s="1174"/>
      <c r="F54" s="1174"/>
      <c r="G54" s="1174"/>
      <c r="H54" s="1174"/>
      <c r="I54" s="135"/>
      <c r="J54" s="135"/>
      <c r="K54" s="135"/>
      <c r="L54" s="135"/>
      <c r="M54" s="136"/>
    </row>
    <row r="55" spans="1:13" s="120" customFormat="1" ht="15" x14ac:dyDescent="0.2">
      <c r="A55" s="1235" t="s">
        <v>287</v>
      </c>
      <c r="B55" s="1236"/>
      <c r="C55" s="1228">
        <f>'Solicitud para cumplimentar'!F24:F24</f>
        <v>0</v>
      </c>
      <c r="D55" s="1228"/>
      <c r="E55" s="1180" t="s">
        <v>439</v>
      </c>
      <c r="F55" s="1180"/>
      <c r="G55" s="138"/>
      <c r="H55" s="135"/>
      <c r="I55" s="139"/>
      <c r="J55" s="135"/>
      <c r="K55" s="135"/>
      <c r="L55" s="135"/>
      <c r="M55" s="136"/>
    </row>
    <row r="56" spans="1:13" ht="15" x14ac:dyDescent="0.2">
      <c r="A56" s="140"/>
      <c r="B56" s="138"/>
      <c r="C56" s="138"/>
      <c r="D56" s="138"/>
      <c r="E56" s="138"/>
      <c r="F56" s="138"/>
      <c r="G56" s="138"/>
      <c r="H56" s="135"/>
      <c r="I56" s="135"/>
      <c r="J56" s="135"/>
      <c r="K56" s="135"/>
      <c r="L56" s="135"/>
      <c r="M56" s="136"/>
    </row>
    <row r="57" spans="1:13" ht="15" x14ac:dyDescent="0.2">
      <c r="A57" s="191" t="s">
        <v>268</v>
      </c>
      <c r="B57" s="137" t="s">
        <v>269</v>
      </c>
      <c r="C57" s="1180" t="str">
        <f>I35</f>
        <v>VIABLE</v>
      </c>
      <c r="D57" s="1180"/>
      <c r="E57" s="1212" t="s">
        <v>277</v>
      </c>
      <c r="F57" s="1212"/>
      <c r="G57" s="1212"/>
      <c r="H57" s="1212"/>
      <c r="I57" s="1214" t="str">
        <f>IF(I35="VIABLE","positivo de ","negativo de ")</f>
        <v xml:space="preserve">positivo de </v>
      </c>
      <c r="J57" s="1214"/>
      <c r="K57" s="1234">
        <v>169996.47</v>
      </c>
      <c r="L57" s="1234"/>
      <c r="M57" s="141"/>
    </row>
    <row r="58" spans="1:13" ht="15" x14ac:dyDescent="0.2">
      <c r="A58" s="191" t="s">
        <v>270</v>
      </c>
      <c r="B58" s="1174" t="s">
        <v>271</v>
      </c>
      <c r="C58" s="1174"/>
      <c r="D58" s="1174"/>
      <c r="E58" s="862">
        <f>'Solicitud para cumplimentar'!M112</f>
        <v>0</v>
      </c>
      <c r="F58" s="1180" t="s">
        <v>272</v>
      </c>
      <c r="G58" s="1180"/>
      <c r="H58" s="1180"/>
      <c r="I58" s="1180"/>
      <c r="J58" s="1180"/>
      <c r="K58" s="862">
        <f>'Solicitud para cumplimentar'!M91</f>
        <v>0</v>
      </c>
      <c r="L58" s="226" t="s">
        <v>632</v>
      </c>
      <c r="M58" s="141"/>
    </row>
    <row r="59" spans="1:13" ht="33" customHeight="1" x14ac:dyDescent="0.2">
      <c r="A59" s="192" t="s">
        <v>273</v>
      </c>
      <c r="B59" s="1207" t="str">
        <f>IF(I35="NO FINANCIABLE","Renuncio a la presentación de mi solicitud","Me comprometo a cumplir las normas de la convocatoria, respetar la carga horaria y el precio/hora declarado en el presupuesto de personal y a buscar las fuentes externas de financiación declaradas.")</f>
        <v>Me comprometo a cumplir las normas de la convocatoria, respetar la carga horaria y el precio/hora declarado en el presupuesto de personal y a buscar las fuentes externas de financiación declaradas.</v>
      </c>
      <c r="C59" s="1207"/>
      <c r="D59" s="1207"/>
      <c r="E59" s="1207"/>
      <c r="F59" s="1207"/>
      <c r="G59" s="1207"/>
      <c r="H59" s="1207"/>
      <c r="I59" s="1207"/>
      <c r="J59" s="1207"/>
      <c r="K59" s="1207"/>
      <c r="L59" s="1207"/>
      <c r="M59" s="1208"/>
    </row>
    <row r="60" spans="1:13" ht="15" customHeight="1" x14ac:dyDescent="0.25">
      <c r="A60" s="192"/>
      <c r="B60" s="134"/>
      <c r="C60" s="134"/>
      <c r="D60" s="134"/>
      <c r="E60" s="134"/>
      <c r="F60" s="134"/>
      <c r="G60" s="134"/>
      <c r="H60" s="134"/>
      <c r="I60" s="134"/>
      <c r="J60" s="193"/>
      <c r="K60" s="193"/>
      <c r="L60" s="193"/>
      <c r="M60" s="143"/>
    </row>
    <row r="61" spans="1:13" ht="77.25" customHeight="1" thickBot="1" x14ac:dyDescent="0.25">
      <c r="A61" s="142"/>
      <c r="B61" s="1174"/>
      <c r="C61" s="1174"/>
      <c r="D61" s="1174"/>
      <c r="E61" s="1174"/>
      <c r="F61" s="1174"/>
      <c r="G61" s="1174"/>
      <c r="H61" s="1174"/>
      <c r="I61" s="1174"/>
      <c r="J61" s="1174"/>
      <c r="K61" s="1174"/>
      <c r="L61" s="1174"/>
      <c r="M61" s="1175"/>
    </row>
    <row r="62" spans="1:13" ht="15" x14ac:dyDescent="0.2">
      <c r="A62" s="142"/>
      <c r="B62" s="134"/>
      <c r="C62" s="134"/>
      <c r="D62" s="134"/>
      <c r="E62" s="134"/>
      <c r="F62" s="134"/>
      <c r="G62" s="134"/>
      <c r="H62" s="1198" t="s">
        <v>440</v>
      </c>
      <c r="I62" s="1199"/>
      <c r="J62" s="1199"/>
      <c r="K62" s="1199"/>
      <c r="L62" s="1199"/>
      <c r="M62" s="1200"/>
    </row>
    <row r="63" spans="1:13" ht="15" x14ac:dyDescent="0.2">
      <c r="A63" s="142"/>
      <c r="B63" s="134"/>
      <c r="C63" s="1178" t="s">
        <v>278</v>
      </c>
      <c r="D63" s="1178"/>
      <c r="E63" s="1197">
        <f ca="1">TODAY()</f>
        <v>42424</v>
      </c>
      <c r="F63" s="1197"/>
      <c r="G63" s="207"/>
      <c r="I63" s="134"/>
      <c r="J63" s="134"/>
      <c r="K63" s="134"/>
      <c r="L63" s="134"/>
      <c r="M63" s="143"/>
    </row>
    <row r="64" spans="1:13" ht="15" x14ac:dyDescent="0.2">
      <c r="A64" s="142"/>
      <c r="B64" s="134"/>
      <c r="C64" s="134"/>
      <c r="D64" s="1177" t="str">
        <f>IF(I47&lt;0,"No se pueden presentar solicitudes inviables"," ")</f>
        <v xml:space="preserve"> </v>
      </c>
      <c r="E64" s="1177"/>
      <c r="F64" s="1177"/>
      <c r="G64" s="134"/>
      <c r="H64" s="206" t="str">
        <f>IF(M27="NO","- Sin la memoria definitiva, su proyecto no podrá tramitarse"," ")</f>
        <v>- Sin la memoria definitiva, su proyecto no podrá tramitarse</v>
      </c>
      <c r="I64" s="134"/>
      <c r="J64" s="134"/>
      <c r="K64" s="134"/>
      <c r="L64" s="134"/>
      <c r="M64" s="143"/>
    </row>
    <row r="65" spans="1:13" ht="30" customHeight="1" x14ac:dyDescent="0.2">
      <c r="A65" s="142"/>
      <c r="B65" s="134"/>
      <c r="C65" s="134"/>
      <c r="D65" s="1177"/>
      <c r="E65" s="1177"/>
      <c r="F65" s="1177"/>
      <c r="G65" s="134"/>
      <c r="H65" s="1194" t="str">
        <f>IF(M28="NO","- Sin el acuerdo de colaboración definitivo, su proyecto no podrá tramitarse"," ")</f>
        <v>- Sin el acuerdo de colaboración definitivo, su proyecto no podrá tramitarse</v>
      </c>
      <c r="I65" s="1195"/>
      <c r="J65" s="1195"/>
      <c r="K65" s="1195"/>
      <c r="L65" s="1195"/>
      <c r="M65" s="1196"/>
    </row>
    <row r="66" spans="1:13" ht="6.75" customHeight="1" x14ac:dyDescent="0.2">
      <c r="A66" s="142"/>
      <c r="B66" s="134"/>
      <c r="C66" s="134"/>
      <c r="D66" s="1177"/>
      <c r="E66" s="1177"/>
      <c r="F66" s="1177"/>
      <c r="G66" s="134"/>
      <c r="H66" s="1173"/>
      <c r="I66" s="1174"/>
      <c r="J66" s="1174"/>
      <c r="K66" s="1174"/>
      <c r="L66" s="1174"/>
      <c r="M66" s="1175"/>
    </row>
    <row r="67" spans="1:13" ht="24" customHeight="1" x14ac:dyDescent="0.2">
      <c r="A67" s="142"/>
      <c r="B67" s="134"/>
      <c r="C67" s="134"/>
      <c r="D67" s="1177"/>
      <c r="E67" s="1177"/>
      <c r="F67" s="1177"/>
      <c r="G67" s="134"/>
      <c r="H67" s="1173"/>
      <c r="I67" s="1174"/>
      <c r="J67" s="1174"/>
      <c r="K67" s="1174"/>
      <c r="L67" s="1174"/>
      <c r="M67" s="1175"/>
    </row>
    <row r="68" spans="1:13" ht="15" x14ac:dyDescent="0.2">
      <c r="A68" s="142"/>
      <c r="B68" s="134"/>
      <c r="C68" s="134"/>
      <c r="D68" s="1177"/>
      <c r="E68" s="1177"/>
      <c r="F68" s="1177"/>
      <c r="G68" s="134"/>
      <c r="H68" s="1173"/>
      <c r="I68" s="1174"/>
      <c r="J68" s="1174"/>
      <c r="K68" s="1174"/>
      <c r="L68" s="1174"/>
      <c r="M68" s="1175"/>
    </row>
    <row r="69" spans="1:13" ht="16.5" customHeight="1" x14ac:dyDescent="0.2">
      <c r="A69" s="142"/>
      <c r="B69" s="134"/>
      <c r="C69" s="134"/>
      <c r="D69" s="1177"/>
      <c r="E69" s="1177"/>
      <c r="F69" s="1177"/>
      <c r="G69" s="134"/>
      <c r="H69" s="1173"/>
      <c r="I69" s="1174"/>
      <c r="J69" s="1174"/>
      <c r="K69" s="1174"/>
      <c r="L69" s="1174"/>
      <c r="M69" s="1175"/>
    </row>
    <row r="70" spans="1:13" ht="18.75" customHeight="1" x14ac:dyDescent="0.2">
      <c r="A70" s="142"/>
      <c r="B70" s="134"/>
      <c r="C70" s="134"/>
      <c r="D70" s="1177"/>
      <c r="E70" s="1177"/>
      <c r="F70" s="1177"/>
      <c r="G70" s="134"/>
      <c r="H70" s="1179"/>
      <c r="I70" s="1180"/>
      <c r="J70" s="1180"/>
      <c r="K70" s="1180"/>
      <c r="L70" s="1180"/>
      <c r="M70" s="1181"/>
    </row>
    <row r="71" spans="1:13" ht="15" x14ac:dyDescent="0.2">
      <c r="A71" s="142"/>
      <c r="B71" s="134"/>
      <c r="C71" s="134"/>
      <c r="D71" s="1177"/>
      <c r="E71" s="1177"/>
      <c r="F71" s="1177"/>
      <c r="G71" s="134"/>
      <c r="H71" s="1179"/>
      <c r="I71" s="1180"/>
      <c r="J71" s="1180"/>
      <c r="K71" s="1180"/>
      <c r="L71" s="1180"/>
      <c r="M71" s="1181"/>
    </row>
    <row r="72" spans="1:13" ht="15" x14ac:dyDescent="0.2">
      <c r="A72" s="142"/>
      <c r="B72" s="134"/>
      <c r="C72" s="144" t="s">
        <v>279</v>
      </c>
      <c r="D72" s="1176">
        <f>B2</f>
        <v>0</v>
      </c>
      <c r="E72" s="1176"/>
      <c r="F72" s="1176"/>
      <c r="G72" s="145"/>
      <c r="H72" s="1173" t="str">
        <f>IF(M32="SÍ","- Hacer los comentarios en la pestaña de observaciones en el apartado final observaciones generales"," ")</f>
        <v xml:space="preserve"> </v>
      </c>
      <c r="I72" s="1174"/>
      <c r="J72" s="1174"/>
      <c r="K72" s="1174"/>
      <c r="L72" s="1174"/>
      <c r="M72" s="1175"/>
    </row>
    <row r="73" spans="1:13" ht="15.75" thickBot="1" x14ac:dyDescent="0.25">
      <c r="A73" s="146"/>
      <c r="B73" s="147"/>
      <c r="C73" s="147"/>
      <c r="D73" s="147"/>
      <c r="E73" s="147"/>
      <c r="F73" s="147"/>
      <c r="G73" s="147"/>
      <c r="H73" s="1191"/>
      <c r="I73" s="1192"/>
      <c r="J73" s="1192"/>
      <c r="K73" s="1192"/>
      <c r="L73" s="1192"/>
      <c r="M73" s="1193"/>
    </row>
    <row r="74" spans="1:13" x14ac:dyDescent="0.2">
      <c r="A74" s="119" t="str">
        <f ca="1">IF(('Solicitud para cumplimentar'!I2-'Solicitud para cumplimentar'!B2)&lt;0,"SOLICITUD FUERA DE PLAZO"," ")</f>
        <v xml:space="preserve"> </v>
      </c>
    </row>
  </sheetData>
  <sheetProtection selectLockedCells="1" selectUnlockedCells="1"/>
  <protectedRanges>
    <protectedRange sqref="E8:F8 C8 I8:J8 E9:M9 B9:C9 K3 B2:I7 L2:M8 J2:K2 J4:K7" name="Rango1"/>
  </protectedRanges>
  <mergeCells count="115">
    <mergeCell ref="A15:C15"/>
    <mergeCell ref="A16:C16"/>
    <mergeCell ref="A17:C17"/>
    <mergeCell ref="J17:K17"/>
    <mergeCell ref="D17:E17"/>
    <mergeCell ref="L8:M8"/>
    <mergeCell ref="A18:C18"/>
    <mergeCell ref="D18:E18"/>
    <mergeCell ref="F18:G18"/>
    <mergeCell ref="H18:I18"/>
    <mergeCell ref="A13:M13"/>
    <mergeCell ref="C9:D9"/>
    <mergeCell ref="B1:C1"/>
    <mergeCell ref="D1:E1"/>
    <mergeCell ref="F1:G1"/>
    <mergeCell ref="H1:M1"/>
    <mergeCell ref="L21:M21"/>
    <mergeCell ref="F9:G9"/>
    <mergeCell ref="I9:J9"/>
    <mergeCell ref="D21:E21"/>
    <mergeCell ref="F21:G21"/>
    <mergeCell ref="H21:I21"/>
    <mergeCell ref="F20:G20"/>
    <mergeCell ref="H20:I20"/>
    <mergeCell ref="B2:M2"/>
    <mergeCell ref="B3:E3"/>
    <mergeCell ref="B4:M4"/>
    <mergeCell ref="K3:M3"/>
    <mergeCell ref="F3:J3"/>
    <mergeCell ref="J19:K19"/>
    <mergeCell ref="L20:M20"/>
    <mergeCell ref="A19:C19"/>
    <mergeCell ref="D19:E19"/>
    <mergeCell ref="F19:G19"/>
    <mergeCell ref="A20:C20"/>
    <mergeCell ref="D20:E20"/>
    <mergeCell ref="C54:H54"/>
    <mergeCell ref="A52:M52"/>
    <mergeCell ref="K57:L57"/>
    <mergeCell ref="A54:B54"/>
    <mergeCell ref="C55:D55"/>
    <mergeCell ref="A55:B55"/>
    <mergeCell ref="E55:F55"/>
    <mergeCell ref="C57:D57"/>
    <mergeCell ref="B5:M5"/>
    <mergeCell ref="B6:M6"/>
    <mergeCell ref="A21:C21"/>
    <mergeCell ref="B7:M7"/>
    <mergeCell ref="C8:D8"/>
    <mergeCell ref="F8:H8"/>
    <mergeCell ref="J14:K14"/>
    <mergeCell ref="L14:M14"/>
    <mergeCell ref="H15:I15"/>
    <mergeCell ref="F15:G15"/>
    <mergeCell ref="J18:K18"/>
    <mergeCell ref="L18:M18"/>
    <mergeCell ref="L17:M17"/>
    <mergeCell ref="F17:G17"/>
    <mergeCell ref="H17:I17"/>
    <mergeCell ref="A14:C14"/>
    <mergeCell ref="J21:K21"/>
    <mergeCell ref="J20:K20"/>
    <mergeCell ref="H19:I19"/>
    <mergeCell ref="L15:M15"/>
    <mergeCell ref="D16:E16"/>
    <mergeCell ref="F16:G16"/>
    <mergeCell ref="H16:I16"/>
    <mergeCell ref="J16:K16"/>
    <mergeCell ref="H14:I14"/>
    <mergeCell ref="D15:E15"/>
    <mergeCell ref="F14:G14"/>
    <mergeCell ref="L16:M16"/>
    <mergeCell ref="L19:M19"/>
    <mergeCell ref="D14:E14"/>
    <mergeCell ref="J15:K15"/>
    <mergeCell ref="G24:L24"/>
    <mergeCell ref="A46:A47"/>
    <mergeCell ref="B46:B47"/>
    <mergeCell ref="I34:L34"/>
    <mergeCell ref="G39:G45"/>
    <mergeCell ref="D34:F34"/>
    <mergeCell ref="G23:M23"/>
    <mergeCell ref="D36:F36"/>
    <mergeCell ref="D38:F38"/>
    <mergeCell ref="D37:F37"/>
    <mergeCell ref="A23:E23"/>
    <mergeCell ref="A25:B25"/>
    <mergeCell ref="A26:B26"/>
    <mergeCell ref="A27:B27"/>
    <mergeCell ref="I33:L33"/>
    <mergeCell ref="A28:B28"/>
    <mergeCell ref="H68:M69"/>
    <mergeCell ref="D72:F72"/>
    <mergeCell ref="D64:F71"/>
    <mergeCell ref="C63:D63"/>
    <mergeCell ref="H70:M71"/>
    <mergeCell ref="I47:L47"/>
    <mergeCell ref="D33:G33"/>
    <mergeCell ref="I45:L45"/>
    <mergeCell ref="D35:F35"/>
    <mergeCell ref="D39:F45"/>
    <mergeCell ref="H72:M73"/>
    <mergeCell ref="H65:M65"/>
    <mergeCell ref="E63:F63"/>
    <mergeCell ref="H62:M62"/>
    <mergeCell ref="H66:M67"/>
    <mergeCell ref="I35:L38"/>
    <mergeCell ref="B59:M59"/>
    <mergeCell ref="B61:M61"/>
    <mergeCell ref="A51:M51"/>
    <mergeCell ref="E57:H57"/>
    <mergeCell ref="C53:H53"/>
    <mergeCell ref="I57:J57"/>
    <mergeCell ref="B58:D58"/>
    <mergeCell ref="F58:J58"/>
  </mergeCells>
  <phoneticPr fontId="3" type="noConversion"/>
  <conditionalFormatting sqref="I47:L47">
    <cfRule type="cellIs" dxfId="110" priority="1" stopIfTrue="1" operator="lessThan">
      <formula>0</formula>
    </cfRule>
  </conditionalFormatting>
  <conditionalFormatting sqref="I35:L38">
    <cfRule type="cellIs" dxfId="109" priority="2" stopIfTrue="1" operator="equal">
      <formula>"NO FINANCIABLE"</formula>
    </cfRule>
  </conditionalFormatting>
  <conditionalFormatting sqref="A13:M13">
    <cfRule type="cellIs" dxfId="108" priority="3" stopIfTrue="1" operator="notEqual">
      <formula>"RESUMEN DEL PRESUPUESTO FINANCIABLE"</formula>
    </cfRule>
  </conditionalFormatting>
  <dataValidations count="7">
    <dataValidation allowBlank="1" showErrorMessage="1" sqref="F8:H8"/>
    <dataValidation allowBlank="1" showInputMessage="1" showErrorMessage="1" promptTitle="Coordinador del Consorcio" prompt="Facilite el nombre de la entidad que figure como entidad coordinadora del consorcio de investigación." sqref="B7:M7"/>
    <dataValidation type="date" allowBlank="1" showInputMessage="1" showErrorMessage="1" error="Fecha errónea" promptTitle="Fecha de inicio" prompt="La fecha de inicio debe ser la del proyecto general en el que Vd. participa. En ningún caso podrá ser anterior a la fecha en que finalice el plazo de presentación de solicitudes." sqref="C9">
      <formula1>40909</formula1>
      <formula2>42369</formula2>
    </dataValidation>
    <dataValidation allowBlank="1" showInputMessage="1" showErrorMessage="1" promptTitle="Correo electrónico" prompt="Facilite el correo electrónico del coordinador" sqref="L8:M8"/>
    <dataValidation allowBlank="1" showInputMessage="1" showErrorMessage="1" prompt="_x000a_" sqref="E8"/>
    <dataValidation allowBlank="1" showInputMessage="1" showErrorMessage="1" promptTitle="Teléfono" prompt="Facilite el teléfono de la persona de contacto_x000a_" sqref="I8:J8"/>
    <dataValidation allowBlank="1" showInputMessage="1" showErrorMessage="1" promptTitle="Nombre " prompt="Facilite el nombre del coordinador_x000a_" sqref="C8"/>
  </dataValidations>
  <printOptions horizontalCentered="1" verticalCentered="1"/>
  <pageMargins left="0.78740157480314965" right="0.78740157480314965" top="0.98425196850393704" bottom="0.98425196850393704" header="0" footer="0"/>
  <pageSetup paperSize="9" scale="46" orientation="portrait" r:id="rId1"/>
  <headerFooter alignWithMargins="0">
    <oddHeader xml:space="preserve">&amp;L&amp;G&amp;CRellene los espacios en amarillo, imprima y firme el presente formulario
Envíelo a:
OTRI-UCM.
c/ Donoso Cortés 65 1º izda.
28015 Madrid
&amp;RCONVOCATORIA PROYECTO COLABORATIVO 2016
 </oddHeader>
    <oddFooter>&amp;LConserve una copia de este documento&amp;CPágina &amp;P de &amp;N&amp;RFecha de impresión: &amp;D</oddFooter>
  </headerFooter>
  <legacyDrawingHF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5" priority="3" stopIfTrue="1" operator="greaterThan">
      <formula>0</formula>
    </cfRule>
  </conditionalFormatting>
  <conditionalFormatting sqref="G147:G153">
    <cfRule type="cellIs" dxfId="4" priority="4" stopIfTrue="1" operator="equal">
      <formula>0</formula>
    </cfRule>
  </conditionalFormatting>
  <conditionalFormatting sqref="H8">
    <cfRule type="cellIs" dxfId="3"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8"/>
  </sheetPr>
  <dimension ref="A1:N155"/>
  <sheetViews>
    <sheetView showGridLines="0" zoomScale="70" workbookViewId="0">
      <selection sqref="A1:H1"/>
    </sheetView>
  </sheetViews>
  <sheetFormatPr baseColWidth="10" defaultColWidth="11.42578125" defaultRowHeight="12.75" outlineLevelRow="1" x14ac:dyDescent="0.2"/>
  <cols>
    <col min="1" max="8" width="22.7109375" style="553" customWidth="1"/>
    <col min="9" max="9" width="17.140625" style="548" bestFit="1" customWidth="1"/>
    <col min="10" max="10" width="29.140625" style="548" bestFit="1" customWidth="1"/>
    <col min="11" max="11" width="13.42578125" style="548" bestFit="1" customWidth="1"/>
    <col min="12" max="12" width="14.85546875" style="548" bestFit="1" customWidth="1"/>
    <col min="13" max="13" width="13.42578125" style="548" bestFit="1" customWidth="1"/>
    <col min="14" max="16384" width="11.42578125" style="548"/>
  </cols>
  <sheetData>
    <row r="1" spans="1:10" ht="61.5" customHeight="1" thickBot="1" x14ac:dyDescent="0.25">
      <c r="A1" s="1441" t="s">
        <v>597</v>
      </c>
      <c r="B1" s="1442"/>
      <c r="C1" s="1442"/>
      <c r="D1" s="1442"/>
      <c r="E1" s="1442"/>
      <c r="F1" s="1442"/>
      <c r="G1" s="1442"/>
      <c r="H1" s="1442"/>
    </row>
    <row r="2" spans="1:10" ht="14.25" customHeight="1" thickBot="1" x14ac:dyDescent="0.25">
      <c r="A2" s="1438" t="s">
        <v>226</v>
      </c>
      <c r="B2" s="1448"/>
      <c r="C2" s="549" t="s">
        <v>468</v>
      </c>
      <c r="D2" s="550" t="s">
        <v>469</v>
      </c>
      <c r="E2" s="551" t="s">
        <v>470</v>
      </c>
      <c r="F2" s="551" t="s">
        <v>471</v>
      </c>
      <c r="G2" s="551" t="s">
        <v>472</v>
      </c>
      <c r="H2" s="551" t="s">
        <v>473</v>
      </c>
    </row>
    <row r="3" spans="1:10" ht="15.75" thickBot="1" x14ac:dyDescent="0.25">
      <c r="A3" s="1449" t="s">
        <v>554</v>
      </c>
      <c r="B3" s="1450"/>
      <c r="C3" s="599"/>
      <c r="D3" s="600" t="s">
        <v>228</v>
      </c>
      <c r="E3" s="600"/>
      <c r="F3" s="552">
        <f>IF($E$14="Propio",987,1470)</f>
        <v>1470</v>
      </c>
      <c r="G3" s="741">
        <f>B30</f>
        <v>40909</v>
      </c>
      <c r="H3" s="741">
        <f>C30</f>
        <v>41639</v>
      </c>
    </row>
    <row r="4" spans="1:10" ht="27" thickBot="1" x14ac:dyDescent="0.25">
      <c r="A4" s="546"/>
      <c r="B4" s="547"/>
      <c r="C4" s="547"/>
      <c r="D4" s="547"/>
      <c r="E4" s="547"/>
      <c r="F4" s="547"/>
      <c r="G4" s="547"/>
      <c r="H4" s="547"/>
    </row>
    <row r="5" spans="1:10" ht="16.5" thickBot="1" x14ac:dyDescent="0.3">
      <c r="A5" s="210" t="s">
        <v>635</v>
      </c>
      <c r="B5" s="211">
        <f>'Solicitud para cumplimentar'!B4:J4</f>
        <v>0</v>
      </c>
      <c r="D5" s="1446" t="s">
        <v>382</v>
      </c>
      <c r="E5" s="1447"/>
      <c r="G5" s="1452" t="s">
        <v>772</v>
      </c>
      <c r="H5" s="1452"/>
      <c r="I5" s="566"/>
      <c r="J5" s="355"/>
    </row>
    <row r="6" spans="1:10" ht="32.25" thickBot="1" x14ac:dyDescent="0.3">
      <c r="A6" s="213" t="s">
        <v>636</v>
      </c>
      <c r="B6" s="214">
        <f>'Solicitud para cumplimentar'!B6:M6</f>
        <v>0</v>
      </c>
      <c r="D6" s="1444"/>
      <c r="E6" s="1445"/>
      <c r="G6" s="554" t="s">
        <v>766</v>
      </c>
      <c r="H6" s="555" t="s">
        <v>767</v>
      </c>
    </row>
    <row r="7" spans="1:10" ht="32.25" thickBot="1" x14ac:dyDescent="0.3">
      <c r="A7" s="213" t="s">
        <v>637</v>
      </c>
      <c r="B7" s="214">
        <f>'Solicitud para cumplimentar'!B8:M8</f>
        <v>0</v>
      </c>
      <c r="D7" s="554" t="s">
        <v>600</v>
      </c>
      <c r="E7" s="555" t="s">
        <v>518</v>
      </c>
      <c r="G7" s="742">
        <f>$K$30</f>
        <v>2944.027397260274</v>
      </c>
      <c r="H7" s="743">
        <f>$H$59+$H$85+$H$111+$H$137</f>
        <v>0</v>
      </c>
    </row>
    <row r="8" spans="1:10" ht="33" thickBot="1" x14ac:dyDescent="0.35">
      <c r="A8" s="1443" t="s">
        <v>638</v>
      </c>
      <c r="B8" s="1451">
        <f>'Solicitud para cumplimentar'!B7:M7</f>
        <v>0</v>
      </c>
      <c r="C8" s="556"/>
      <c r="D8" s="557">
        <f>K30</f>
        <v>2944.027397260274</v>
      </c>
      <c r="E8" s="557">
        <f>SUM(F147:F153)</f>
        <v>0</v>
      </c>
      <c r="G8" s="555" t="s">
        <v>770</v>
      </c>
      <c r="H8" s="744">
        <f>G7-H7</f>
        <v>2944.027397260274</v>
      </c>
    </row>
    <row r="9" spans="1:10" ht="30.75" customHeight="1" thickBot="1" x14ac:dyDescent="0.3">
      <c r="A9" s="1443"/>
      <c r="B9" s="1451"/>
      <c r="G9" s="1453" t="s">
        <v>773</v>
      </c>
      <c r="H9" s="1453"/>
    </row>
    <row r="10" spans="1:10" ht="32.25" thickBot="1" x14ac:dyDescent="0.3">
      <c r="A10" s="1443"/>
      <c r="B10" s="1451"/>
      <c r="D10" s="554" t="s">
        <v>601</v>
      </c>
      <c r="E10" s="558">
        <f>'Planificación contratos'!D10</f>
        <v>60000</v>
      </c>
      <c r="G10" s="745" t="s">
        <v>769</v>
      </c>
      <c r="H10" s="555" t="s">
        <v>775</v>
      </c>
    </row>
    <row r="11" spans="1:10" ht="32.25" thickBot="1" x14ac:dyDescent="0.3">
      <c r="A11" s="213" t="s">
        <v>671</v>
      </c>
      <c r="B11" s="214">
        <f>'Solicitud para cumplimentar'!B9:M9</f>
        <v>0</v>
      </c>
      <c r="D11" s="554" t="s">
        <v>602</v>
      </c>
      <c r="E11" s="558">
        <f>J30</f>
        <v>13.461151902621513</v>
      </c>
      <c r="G11" s="748">
        <f>$L$30</f>
        <v>39630</v>
      </c>
      <c r="H11" s="746">
        <f>$A$40</f>
        <v>0</v>
      </c>
    </row>
    <row r="12" spans="1:10" ht="48.75" thickBot="1" x14ac:dyDescent="0.35">
      <c r="A12" s="213" t="s">
        <v>375</v>
      </c>
      <c r="B12" s="214"/>
      <c r="D12" s="554" t="s">
        <v>603</v>
      </c>
      <c r="E12" s="559">
        <f>E11*D8</f>
        <v>39630</v>
      </c>
      <c r="G12" s="555" t="s">
        <v>771</v>
      </c>
      <c r="H12" s="747">
        <f>G11-H11</f>
        <v>39630</v>
      </c>
      <c r="J12" s="354"/>
    </row>
    <row r="13" spans="1:10" ht="48.75" customHeight="1" thickBot="1" x14ac:dyDescent="0.3">
      <c r="A13" s="213" t="s">
        <v>376</v>
      </c>
      <c r="B13" s="215">
        <f>'Solicitud para cumplimentar'!C11</f>
        <v>0</v>
      </c>
      <c r="D13" s="554" t="s">
        <v>604</v>
      </c>
      <c r="E13" s="558">
        <f>'Planificación contratos'!G10</f>
        <v>37519.876322622069</v>
      </c>
      <c r="G13" s="1453" t="s">
        <v>774</v>
      </c>
      <c r="H13" s="1453"/>
    </row>
    <row r="14" spans="1:10" ht="48.75" thickBot="1" x14ac:dyDescent="0.35">
      <c r="A14" s="216" t="s">
        <v>377</v>
      </c>
      <c r="B14" s="217">
        <f>'Solicitud para cumplimentar'!F11</f>
        <v>0</v>
      </c>
      <c r="D14" s="554" t="s">
        <v>517</v>
      </c>
      <c r="E14" s="601" t="s">
        <v>768</v>
      </c>
      <c r="G14" s="555" t="s">
        <v>771</v>
      </c>
      <c r="H14" s="747">
        <f>$D$8-$E$8</f>
        <v>2944.027397260274</v>
      </c>
      <c r="I14" s="757"/>
      <c r="J14" s="758"/>
    </row>
    <row r="15" spans="1:10" ht="31.5" x14ac:dyDescent="0.25">
      <c r="A15" s="218" t="s">
        <v>445</v>
      </c>
      <c r="B15" s="219" t="str">
        <f>'Programación,alta,seguimiento'!B12</f>
        <v>numero</v>
      </c>
    </row>
    <row r="16" spans="1:10" ht="15.75" x14ac:dyDescent="0.25">
      <c r="A16" s="218"/>
      <c r="B16" s="219"/>
    </row>
    <row r="17" spans="1:14" ht="15" x14ac:dyDescent="0.2">
      <c r="A17" s="548"/>
      <c r="B17" s="548"/>
      <c r="C17" s="1346" t="s">
        <v>336</v>
      </c>
      <c r="D17" s="1346"/>
      <c r="E17" s="1346"/>
      <c r="F17" s="1346"/>
      <c r="G17" s="1346"/>
      <c r="H17" s="1346"/>
    </row>
    <row r="18" spans="1:14" ht="18.75" thickBot="1" x14ac:dyDescent="0.3">
      <c r="A18" s="1454" t="s">
        <v>298</v>
      </c>
      <c r="B18" s="1455"/>
      <c r="C18" s="1478" t="s">
        <v>479</v>
      </c>
      <c r="D18" s="1479"/>
      <c r="E18" s="1479"/>
      <c r="F18" s="1480"/>
      <c r="G18" s="1478" t="s">
        <v>335</v>
      </c>
      <c r="H18" s="1480"/>
    </row>
    <row r="19" spans="1:14" ht="31.5" x14ac:dyDescent="0.2">
      <c r="A19" s="1457" t="str">
        <f>'Planificación contratos'!A21</f>
        <v>Categoría profesional</v>
      </c>
      <c r="B19" s="1458"/>
      <c r="C19" s="560" t="str">
        <f>'Planificación contratos'!C21</f>
        <v>Nº contratos</v>
      </c>
      <c r="D19" s="561" t="str">
        <f>'Planificación contratos'!D21</f>
        <v xml:space="preserve">Nº de horas </v>
      </c>
      <c r="E19" s="561" t="str">
        <f>'Planificación contratos'!E21</f>
        <v>Nº horas concedidas</v>
      </c>
      <c r="F19" s="562" t="str">
        <f>'Planificación contratos'!F21</f>
        <v>Remanente horas</v>
      </c>
      <c r="G19" s="563" t="str">
        <f>'Planificación contratos'!G21</f>
        <v>Gasto total contratos</v>
      </c>
      <c r="H19" s="564" t="str">
        <f>'Planificación contratos'!H21</f>
        <v>Precio / hora MEDIO</v>
      </c>
      <c r="J19" s="565"/>
      <c r="K19" s="565"/>
      <c r="L19" s="565"/>
      <c r="M19" s="565"/>
      <c r="N19" s="565"/>
    </row>
    <row r="20" spans="1:14" x14ac:dyDescent="0.2">
      <c r="A20" s="1349" t="str">
        <f>'Planificación contratos'!A22</f>
        <v>DOCTOR</v>
      </c>
      <c r="B20" s="1350"/>
      <c r="C20" s="511">
        <f>'Planificación contratos'!C22</f>
        <v>30</v>
      </c>
      <c r="D20" s="536">
        <f>'Planificación contratos'!D22</f>
        <v>88320.821917808222</v>
      </c>
      <c r="E20" s="543">
        <f>'Planificación contratos'!E22</f>
        <v>0</v>
      </c>
      <c r="F20" s="512">
        <f>'Planificación contratos'!F22</f>
        <v>-88320.821917808222</v>
      </c>
      <c r="G20" s="497">
        <f>'Planificación contratos'!G22</f>
        <v>1188900</v>
      </c>
      <c r="H20" s="502">
        <f>'Planificación contratos'!H22</f>
        <v>13.461151902621513</v>
      </c>
    </row>
    <row r="21" spans="1:14" ht="16.5" customHeight="1" x14ac:dyDescent="0.2">
      <c r="A21" s="1351" t="str">
        <f>'Planificación contratos'!A23</f>
        <v>LICENCIADO / INGENIERO</v>
      </c>
      <c r="B21" s="1352"/>
      <c r="C21" s="499">
        <f>'Planificación contratos'!C23</f>
        <v>0</v>
      </c>
      <c r="D21" s="537">
        <f>'Planificación contratos'!D23</f>
        <v>0</v>
      </c>
      <c r="E21" s="544">
        <f>'Planificación contratos'!E23</f>
        <v>0</v>
      </c>
      <c r="F21" s="508">
        <f>'Planificación contratos'!F23</f>
        <v>0</v>
      </c>
      <c r="G21" s="498">
        <f>'Planificación contratos'!G23</f>
        <v>0</v>
      </c>
      <c r="H21" s="503">
        <f>'Planificación contratos'!H23</f>
        <v>0</v>
      </c>
    </row>
    <row r="22" spans="1:14" ht="16.5" customHeight="1" x14ac:dyDescent="0.2">
      <c r="A22" s="1351" t="str">
        <f>'Planificación contratos'!A24</f>
        <v>DIPLOMADO/ INGENIERO TÉCNICO</v>
      </c>
      <c r="B22" s="1352"/>
      <c r="C22" s="500">
        <f>'Planificación contratos'!C24</f>
        <v>0</v>
      </c>
      <c r="D22" s="538">
        <f>'Planificación contratos'!D24</f>
        <v>0</v>
      </c>
      <c r="E22" s="544">
        <f>'Planificación contratos'!E24</f>
        <v>0</v>
      </c>
      <c r="F22" s="509">
        <f>'Planificación contratos'!F24</f>
        <v>0</v>
      </c>
      <c r="G22" s="498">
        <f>'Planificación contratos'!G24</f>
        <v>0</v>
      </c>
      <c r="H22" s="503">
        <f>'Planificación contratos'!H24</f>
        <v>0</v>
      </c>
    </row>
    <row r="23" spans="1:14" s="565" customFormat="1" ht="16.5" customHeight="1" thickBot="1" x14ac:dyDescent="0.25">
      <c r="A23" s="1354" t="str">
        <f>'Planificación contratos'!A25</f>
        <v>ENSEÑANZAS MEDIAS</v>
      </c>
      <c r="B23" s="1355"/>
      <c r="C23" s="506">
        <f>'Planificación contratos'!C25</f>
        <v>0</v>
      </c>
      <c r="D23" s="539">
        <f>'Planificación contratos'!D25</f>
        <v>0</v>
      </c>
      <c r="E23" s="545">
        <f>'Planificación contratos'!E25</f>
        <v>0</v>
      </c>
      <c r="F23" s="510">
        <f>'Planificación contratos'!F25</f>
        <v>0</v>
      </c>
      <c r="G23" s="507">
        <f>'Planificación contratos'!G25</f>
        <v>0</v>
      </c>
      <c r="H23" s="501">
        <f>'Planificación contratos'!H25</f>
        <v>0</v>
      </c>
    </row>
    <row r="24" spans="1:14" x14ac:dyDescent="0.2">
      <c r="A24" s="548"/>
      <c r="B24" s="548"/>
      <c r="C24" s="548"/>
      <c r="D24" s="548"/>
      <c r="E24" s="548"/>
      <c r="F24" s="548"/>
      <c r="G24" s="548"/>
      <c r="H24" s="548"/>
    </row>
    <row r="25" spans="1:14" x14ac:dyDescent="0.2">
      <c r="A25" s="548"/>
      <c r="B25" s="548"/>
      <c r="C25" s="548"/>
      <c r="D25" s="548"/>
      <c r="E25" s="548"/>
      <c r="F25" s="548"/>
      <c r="G25" s="548"/>
      <c r="H25" s="548"/>
    </row>
    <row r="26" spans="1:14" ht="13.5" thickBot="1" x14ac:dyDescent="0.25">
      <c r="A26" s="548"/>
      <c r="B26" s="548"/>
      <c r="C26" s="548"/>
      <c r="D26" s="548"/>
      <c r="E26" s="548"/>
      <c r="F26" s="548"/>
      <c r="G26" s="548"/>
      <c r="H26" s="548"/>
    </row>
    <row r="27" spans="1:14" ht="13.5" thickBot="1" x14ac:dyDescent="0.25">
      <c r="A27" s="1408" t="s">
        <v>68</v>
      </c>
      <c r="B27" s="1470" t="s">
        <v>69</v>
      </c>
      <c r="C27" s="1467" t="s">
        <v>70</v>
      </c>
      <c r="D27" s="1461" t="s">
        <v>71</v>
      </c>
      <c r="E27" s="1464" t="s">
        <v>76</v>
      </c>
      <c r="F27" s="1473" t="s">
        <v>72</v>
      </c>
      <c r="G27" s="1474"/>
      <c r="H27" s="1474"/>
      <c r="I27" s="1475"/>
      <c r="J27" s="1473" t="s">
        <v>73</v>
      </c>
      <c r="K27" s="1474"/>
      <c r="L27" s="1475"/>
    </row>
    <row r="28" spans="1:14" x14ac:dyDescent="0.2">
      <c r="A28" s="1409"/>
      <c r="B28" s="1471"/>
      <c r="C28" s="1468"/>
      <c r="D28" s="1462"/>
      <c r="E28" s="1465"/>
      <c r="F28" s="1476" t="s">
        <v>77</v>
      </c>
      <c r="G28" s="1462" t="s">
        <v>74</v>
      </c>
      <c r="H28" s="1462" t="s">
        <v>78</v>
      </c>
      <c r="I28" s="1459" t="s">
        <v>75</v>
      </c>
      <c r="J28" s="1409" t="s">
        <v>79</v>
      </c>
      <c r="K28" s="1462" t="s">
        <v>81</v>
      </c>
      <c r="L28" s="1459" t="s">
        <v>80</v>
      </c>
    </row>
    <row r="29" spans="1:14" ht="13.5" thickBot="1" x14ac:dyDescent="0.25">
      <c r="A29" s="1410"/>
      <c r="B29" s="1472"/>
      <c r="C29" s="1469"/>
      <c r="D29" s="1463"/>
      <c r="E29" s="1466"/>
      <c r="F29" s="1477"/>
      <c r="G29" s="1463"/>
      <c r="H29" s="1463"/>
      <c r="I29" s="1460"/>
      <c r="J29" s="1410"/>
      <c r="K29" s="1463"/>
      <c r="L29" s="1460"/>
    </row>
    <row r="30" spans="1:14" x14ac:dyDescent="0.2">
      <c r="A30" s="665">
        <f>F3</f>
        <v>1470</v>
      </c>
      <c r="B30" s="666">
        <v>40909</v>
      </c>
      <c r="C30" s="667">
        <v>41639</v>
      </c>
      <c r="D30" s="668">
        <f>C30-B30+1</f>
        <v>731</v>
      </c>
      <c r="E30" s="669">
        <f>(A30*D30)/365</f>
        <v>2944.027397260274</v>
      </c>
      <c r="F30" s="670">
        <v>30000</v>
      </c>
      <c r="G30" s="671">
        <f>F30</f>
        <v>30000</v>
      </c>
      <c r="H30" s="672">
        <v>0.32100000000000001</v>
      </c>
      <c r="I30" s="673">
        <f>G30*H30</f>
        <v>9630</v>
      </c>
      <c r="J30" s="673">
        <f>(F30+I30)/E30</f>
        <v>13.461151902621513</v>
      </c>
      <c r="K30" s="674">
        <f>E30</f>
        <v>2944.027397260274</v>
      </c>
      <c r="L30" s="675">
        <f>J30*K30</f>
        <v>39630</v>
      </c>
    </row>
    <row r="31" spans="1:14" ht="14.25" customHeight="1" x14ac:dyDescent="0.2">
      <c r="A31" s="341"/>
      <c r="B31" s="341"/>
      <c r="C31" s="342"/>
      <c r="D31" s="342"/>
      <c r="E31" s="342"/>
      <c r="F31" s="342"/>
      <c r="G31" s="342"/>
      <c r="H31" s="342"/>
    </row>
    <row r="32" spans="1:14" ht="14.25" customHeight="1" x14ac:dyDescent="0.2"/>
    <row r="34" spans="1:14" x14ac:dyDescent="0.2">
      <c r="B34" s="567"/>
      <c r="C34" s="567"/>
      <c r="D34" s="567"/>
      <c r="E34" s="567"/>
    </row>
    <row r="35" spans="1:14" ht="14.25" customHeight="1" x14ac:dyDescent="0.2">
      <c r="B35" s="1456"/>
      <c r="C35" s="1456"/>
      <c r="D35" s="1456"/>
      <c r="E35" s="1456"/>
    </row>
    <row r="36" spans="1:14" ht="14.25" customHeight="1" x14ac:dyDescent="0.2">
      <c r="C36" s="567"/>
    </row>
    <row r="37" spans="1:14" ht="32.25" customHeight="1" x14ac:dyDescent="0.25">
      <c r="A37" s="568" t="s">
        <v>379</v>
      </c>
      <c r="B37" s="1425" t="s">
        <v>596</v>
      </c>
      <c r="C37" s="1425"/>
      <c r="D37" s="1425"/>
      <c r="E37" s="1419" t="str">
        <f>A3</f>
        <v>contratado 11</v>
      </c>
      <c r="F37" s="1420"/>
      <c r="G37" s="1426" t="s">
        <v>608</v>
      </c>
      <c r="H37" s="1427"/>
    </row>
    <row r="38" spans="1:14" ht="26.25" x14ac:dyDescent="0.25">
      <c r="A38" s="571">
        <f>H59*E11</f>
        <v>0</v>
      </c>
      <c r="B38" s="572"/>
      <c r="C38" s="572"/>
      <c r="D38" s="569" t="s">
        <v>402</v>
      </c>
      <c r="E38" s="570">
        <f>'Solicitud para cumplimentar'!D3</f>
        <v>2016</v>
      </c>
      <c r="F38" s="572"/>
      <c r="G38" s="602" t="s">
        <v>609</v>
      </c>
      <c r="H38" s="603"/>
    </row>
    <row r="39" spans="1:14" ht="43.5" customHeight="1" x14ac:dyDescent="0.25">
      <c r="A39" s="574" t="s">
        <v>380</v>
      </c>
      <c r="B39" s="572"/>
      <c r="C39" s="572"/>
      <c r="D39" s="569"/>
      <c r="E39" s="570"/>
      <c r="F39" s="572"/>
      <c r="G39" s="575" t="s">
        <v>381</v>
      </c>
      <c r="H39" s="576">
        <f>'Planificación contratos'!D14</f>
        <v>9730.7769619475694</v>
      </c>
    </row>
    <row r="40" spans="1:14" ht="18" x14ac:dyDescent="0.25">
      <c r="A40" s="571">
        <f>A38+A64+A90+A116</f>
        <v>0</v>
      </c>
      <c r="B40" s="572"/>
      <c r="C40" s="572"/>
      <c r="D40" s="569"/>
      <c r="E40" s="570"/>
      <c r="F40" s="572"/>
      <c r="G40" s="577"/>
      <c r="H40" s="578"/>
      <c r="J40" s="579"/>
      <c r="K40" s="579"/>
      <c r="L40" s="579"/>
      <c r="M40" s="579"/>
      <c r="N40" s="579"/>
    </row>
    <row r="41" spans="1:14" ht="18" customHeight="1" x14ac:dyDescent="0.2">
      <c r="A41" s="580" t="s">
        <v>611</v>
      </c>
      <c r="B41" s="580" t="s">
        <v>612</v>
      </c>
      <c r="C41" s="581" t="s">
        <v>611</v>
      </c>
      <c r="D41" s="581" t="s">
        <v>612</v>
      </c>
      <c r="E41" s="581" t="s">
        <v>611</v>
      </c>
      <c r="F41" s="581" t="s">
        <v>612</v>
      </c>
      <c r="G41" s="581" t="s">
        <v>611</v>
      </c>
      <c r="H41" s="581" t="s">
        <v>612</v>
      </c>
    </row>
    <row r="42" spans="1:14" ht="18" customHeight="1" thickBot="1" x14ac:dyDescent="0.25">
      <c r="A42" s="604"/>
      <c r="B42" s="605"/>
      <c r="C42" s="605"/>
      <c r="D42" s="605"/>
      <c r="E42" s="605"/>
      <c r="F42" s="605"/>
      <c r="G42" s="605"/>
      <c r="H42" s="605"/>
    </row>
    <row r="43" spans="1:14" ht="16.5" customHeight="1" thickBot="1" x14ac:dyDescent="0.3">
      <c r="A43" s="1411" t="s">
        <v>474</v>
      </c>
      <c r="B43" s="1412"/>
      <c r="C43" s="1411" t="s">
        <v>475</v>
      </c>
      <c r="D43" s="1412"/>
      <c r="E43" s="1411" t="s">
        <v>476</v>
      </c>
      <c r="F43" s="1412"/>
      <c r="G43" s="1411" t="s">
        <v>477</v>
      </c>
      <c r="H43" s="1421"/>
      <c r="J43" s="582"/>
    </row>
    <row r="44" spans="1:14" s="579" customFormat="1" ht="33" customHeight="1" outlineLevel="1" thickBot="1" x14ac:dyDescent="0.25">
      <c r="A44" s="583" t="s">
        <v>478</v>
      </c>
      <c r="B44" s="583" t="s">
        <v>479</v>
      </c>
      <c r="C44" s="583" t="s">
        <v>478</v>
      </c>
      <c r="D44" s="583" t="s">
        <v>479</v>
      </c>
      <c r="E44" s="583" t="s">
        <v>478</v>
      </c>
      <c r="F44" s="583" t="s">
        <v>479</v>
      </c>
      <c r="G44" s="583" t="s">
        <v>478</v>
      </c>
      <c r="H44" s="583" t="s">
        <v>479</v>
      </c>
      <c r="J44" s="548"/>
      <c r="K44" s="548"/>
      <c r="L44" s="548"/>
      <c r="M44" s="548"/>
      <c r="N44" s="548"/>
    </row>
    <row r="45" spans="1:14" ht="13.5" outlineLevel="1" x14ac:dyDescent="0.2">
      <c r="A45" s="584" t="s">
        <v>480</v>
      </c>
      <c r="B45" s="606"/>
      <c r="C45" s="584" t="s">
        <v>480</v>
      </c>
      <c r="D45" s="606"/>
      <c r="E45" s="584" t="s">
        <v>480</v>
      </c>
      <c r="F45" s="606"/>
      <c r="G45" s="584" t="s">
        <v>480</v>
      </c>
      <c r="H45" s="607"/>
    </row>
    <row r="46" spans="1:14" ht="13.5" outlineLevel="1" x14ac:dyDescent="0.2">
      <c r="A46" s="584" t="s">
        <v>481</v>
      </c>
      <c r="B46" s="606"/>
      <c r="C46" s="584" t="s">
        <v>481</v>
      </c>
      <c r="D46" s="606"/>
      <c r="E46" s="584" t="s">
        <v>481</v>
      </c>
      <c r="F46" s="606"/>
      <c r="G46" s="584" t="s">
        <v>481</v>
      </c>
      <c r="H46" s="607"/>
    </row>
    <row r="47" spans="1:14" ht="12.75" customHeight="1" outlineLevel="1" x14ac:dyDescent="0.2">
      <c r="A47" s="584" t="s">
        <v>482</v>
      </c>
      <c r="B47" s="606"/>
      <c r="C47" s="584" t="s">
        <v>482</v>
      </c>
      <c r="D47" s="606"/>
      <c r="E47" s="584" t="s">
        <v>482</v>
      </c>
      <c r="F47" s="606"/>
      <c r="G47" s="584" t="s">
        <v>482</v>
      </c>
      <c r="H47" s="607"/>
      <c r="I47" s="582"/>
    </row>
    <row r="48" spans="1:14" ht="13.5" outlineLevel="1" x14ac:dyDescent="0.2">
      <c r="A48" s="584" t="s">
        <v>483</v>
      </c>
      <c r="B48" s="606"/>
      <c r="C48" s="584" t="s">
        <v>483</v>
      </c>
      <c r="D48" s="606"/>
      <c r="E48" s="584" t="s">
        <v>483</v>
      </c>
      <c r="F48" s="606"/>
      <c r="G48" s="584" t="s">
        <v>483</v>
      </c>
      <c r="H48" s="607"/>
    </row>
    <row r="49" spans="1:8" ht="14.25" customHeight="1" outlineLevel="1" x14ac:dyDescent="0.2">
      <c r="A49" s="584" t="s">
        <v>484</v>
      </c>
      <c r="B49" s="606"/>
      <c r="C49" s="584" t="s">
        <v>484</v>
      </c>
      <c r="D49" s="606"/>
      <c r="E49" s="584" t="s">
        <v>484</v>
      </c>
      <c r="F49" s="606"/>
      <c r="G49" s="584" t="s">
        <v>484</v>
      </c>
      <c r="H49" s="607"/>
    </row>
    <row r="50" spans="1:8" ht="13.5" outlineLevel="1" x14ac:dyDescent="0.2">
      <c r="A50" s="584" t="s">
        <v>485</v>
      </c>
      <c r="B50" s="606"/>
      <c r="C50" s="584" t="s">
        <v>485</v>
      </c>
      <c r="D50" s="606"/>
      <c r="E50" s="584" t="s">
        <v>485</v>
      </c>
      <c r="F50" s="606"/>
      <c r="G50" s="584" t="s">
        <v>485</v>
      </c>
      <c r="H50" s="607"/>
    </row>
    <row r="51" spans="1:8" ht="13.5" outlineLevel="1" x14ac:dyDescent="0.2">
      <c r="A51" s="584" t="s">
        <v>486</v>
      </c>
      <c r="B51" s="606"/>
      <c r="C51" s="584" t="s">
        <v>486</v>
      </c>
      <c r="D51" s="606"/>
      <c r="E51" s="584" t="s">
        <v>486</v>
      </c>
      <c r="F51" s="606"/>
      <c r="G51" s="584" t="s">
        <v>486</v>
      </c>
      <c r="H51" s="607"/>
    </row>
    <row r="52" spans="1:8" ht="13.5" outlineLevel="1" x14ac:dyDescent="0.2">
      <c r="A52" s="584" t="s">
        <v>487</v>
      </c>
      <c r="B52" s="606"/>
      <c r="C52" s="584" t="s">
        <v>487</v>
      </c>
      <c r="D52" s="606"/>
      <c r="E52" s="584" t="s">
        <v>487</v>
      </c>
      <c r="F52" s="606"/>
      <c r="G52" s="584" t="s">
        <v>487</v>
      </c>
      <c r="H52" s="607"/>
    </row>
    <row r="53" spans="1:8" ht="13.5" outlineLevel="1" x14ac:dyDescent="0.2">
      <c r="A53" s="584" t="s">
        <v>488</v>
      </c>
      <c r="B53" s="606"/>
      <c r="C53" s="584" t="s">
        <v>488</v>
      </c>
      <c r="D53" s="606"/>
      <c r="E53" s="584" t="s">
        <v>488</v>
      </c>
      <c r="F53" s="606"/>
      <c r="G53" s="584" t="s">
        <v>488</v>
      </c>
      <c r="H53" s="607"/>
    </row>
    <row r="54" spans="1:8" ht="13.5" outlineLevel="1" x14ac:dyDescent="0.2">
      <c r="A54" s="584" t="s">
        <v>489</v>
      </c>
      <c r="B54" s="606"/>
      <c r="C54" s="584" t="s">
        <v>489</v>
      </c>
      <c r="D54" s="606"/>
      <c r="E54" s="584" t="s">
        <v>489</v>
      </c>
      <c r="F54" s="606"/>
      <c r="G54" s="584" t="s">
        <v>489</v>
      </c>
      <c r="H54" s="607"/>
    </row>
    <row r="55" spans="1:8" ht="13.5" outlineLevel="1" x14ac:dyDescent="0.2">
      <c r="A55" s="584" t="s">
        <v>490</v>
      </c>
      <c r="B55" s="606"/>
      <c r="C55" s="584" t="s">
        <v>490</v>
      </c>
      <c r="D55" s="606"/>
      <c r="E55" s="584" t="s">
        <v>490</v>
      </c>
      <c r="F55" s="606"/>
      <c r="G55" s="584" t="s">
        <v>490</v>
      </c>
      <c r="H55" s="607"/>
    </row>
    <row r="56" spans="1:8" ht="13.5" outlineLevel="1" x14ac:dyDescent="0.2">
      <c r="A56" s="584" t="s">
        <v>491</v>
      </c>
      <c r="B56" s="606"/>
      <c r="C56" s="584" t="s">
        <v>491</v>
      </c>
      <c r="D56" s="606"/>
      <c r="E56" s="584" t="s">
        <v>491</v>
      </c>
      <c r="F56" s="606"/>
      <c r="G56" s="584" t="s">
        <v>491</v>
      </c>
      <c r="H56" s="607"/>
    </row>
    <row r="57" spans="1:8" ht="13.5" outlineLevel="1" x14ac:dyDescent="0.2">
      <c r="A57" s="584" t="s">
        <v>492</v>
      </c>
      <c r="B57" s="606"/>
      <c r="C57" s="584" t="s">
        <v>492</v>
      </c>
      <c r="D57" s="606"/>
      <c r="E57" s="584" t="s">
        <v>492</v>
      </c>
      <c r="F57" s="606"/>
      <c r="G57" s="584" t="s">
        <v>492</v>
      </c>
      <c r="H57" s="607"/>
    </row>
    <row r="58" spans="1:8" ht="14.25" thickBot="1" x14ac:dyDescent="0.3">
      <c r="A58" s="585" t="s">
        <v>493</v>
      </c>
      <c r="B58" s="586">
        <f>SUM(B45:B57)</f>
        <v>0</v>
      </c>
      <c r="C58" s="585" t="s">
        <v>493</v>
      </c>
      <c r="D58" s="586">
        <f>SUM(D45:D57)</f>
        <v>0</v>
      </c>
      <c r="E58" s="585" t="s">
        <v>493</v>
      </c>
      <c r="F58" s="586">
        <f>SUM(F45:F57)</f>
        <v>0</v>
      </c>
      <c r="G58" s="585" t="s">
        <v>493</v>
      </c>
      <c r="H58" s="587">
        <f>SUM(H45:H57)</f>
        <v>0</v>
      </c>
    </row>
    <row r="59" spans="1:8" ht="14.25" customHeight="1" thickBot="1" x14ac:dyDescent="0.3">
      <c r="A59" s="1435" t="s">
        <v>494</v>
      </c>
      <c r="B59" s="1436"/>
      <c r="C59" s="1436"/>
      <c r="D59" s="1436"/>
      <c r="E59" s="1436"/>
      <c r="F59" s="1436"/>
      <c r="G59" s="1437"/>
      <c r="H59" s="588">
        <f>IF((B58+D58+F58+H58)&gt;$F$3,"Demasiadas horas asignadas",(B58+D58+F58+H58))</f>
        <v>0</v>
      </c>
    </row>
    <row r="61" spans="1:8" ht="16.5" customHeight="1" x14ac:dyDescent="0.2"/>
    <row r="62" spans="1:8" x14ac:dyDescent="0.2">
      <c r="H62" s="589"/>
    </row>
    <row r="63" spans="1:8" ht="32.25" customHeight="1" x14ac:dyDescent="0.25">
      <c r="A63" s="568" t="s">
        <v>379</v>
      </c>
      <c r="B63" s="1425" t="s">
        <v>596</v>
      </c>
      <c r="C63" s="1425"/>
      <c r="D63" s="1425"/>
      <c r="E63" s="1419" t="str">
        <f>A3</f>
        <v>contratado 11</v>
      </c>
      <c r="F63" s="1420"/>
      <c r="G63" s="1426" t="s">
        <v>608</v>
      </c>
      <c r="H63" s="1427"/>
    </row>
    <row r="64" spans="1:8" ht="26.25" x14ac:dyDescent="0.25">
      <c r="A64" s="571">
        <f>H85*E11</f>
        <v>0</v>
      </c>
      <c r="B64" s="572"/>
      <c r="C64" s="572"/>
      <c r="D64" s="569" t="s">
        <v>402</v>
      </c>
      <c r="E64" s="570">
        <f>E38+1</f>
        <v>2017</v>
      </c>
      <c r="F64" s="572"/>
      <c r="G64" s="602" t="s">
        <v>609</v>
      </c>
      <c r="H64" s="603"/>
    </row>
    <row r="65" spans="1:8" ht="44.25" customHeight="1" x14ac:dyDescent="0.25">
      <c r="A65" s="574" t="s">
        <v>380</v>
      </c>
      <c r="B65" s="572"/>
      <c r="C65" s="572"/>
      <c r="D65" s="569"/>
      <c r="E65" s="570"/>
      <c r="F65" s="572"/>
      <c r="G65" s="575" t="s">
        <v>381</v>
      </c>
      <c r="H65" s="576">
        <f>'Planificación contratos'!D15</f>
        <v>1673.6606270415141</v>
      </c>
    </row>
    <row r="66" spans="1:8" ht="18" x14ac:dyDescent="0.25">
      <c r="A66" s="571">
        <f>$A$40</f>
        <v>0</v>
      </c>
      <c r="B66" s="572"/>
      <c r="C66" s="572"/>
      <c r="D66" s="569"/>
      <c r="E66" s="570"/>
      <c r="F66" s="572"/>
      <c r="G66" s="577"/>
      <c r="H66" s="578"/>
    </row>
    <row r="67" spans="1:8" ht="17.25" customHeight="1" x14ac:dyDescent="0.2">
      <c r="A67" s="590" t="s">
        <v>611</v>
      </c>
      <c r="B67" s="590" t="s">
        <v>612</v>
      </c>
      <c r="C67" s="553" t="s">
        <v>611</v>
      </c>
      <c r="D67" s="553" t="s">
        <v>612</v>
      </c>
      <c r="E67" s="553" t="s">
        <v>611</v>
      </c>
      <c r="F67" s="553" t="s">
        <v>612</v>
      </c>
      <c r="G67" s="553" t="s">
        <v>611</v>
      </c>
      <c r="H67" s="553" t="s">
        <v>612</v>
      </c>
    </row>
    <row r="68" spans="1:8" ht="17.25" customHeight="1" thickBot="1" x14ac:dyDescent="0.25">
      <c r="A68" s="604"/>
      <c r="B68" s="605"/>
      <c r="C68" s="605"/>
      <c r="D68" s="605"/>
      <c r="E68" s="605"/>
      <c r="F68" s="605"/>
      <c r="G68" s="605"/>
      <c r="H68" s="605"/>
    </row>
    <row r="69" spans="1:8" ht="16.5" thickBot="1" x14ac:dyDescent="0.3">
      <c r="A69" s="1411" t="s">
        <v>474</v>
      </c>
      <c r="B69" s="1412"/>
      <c r="C69" s="1411" t="s">
        <v>475</v>
      </c>
      <c r="D69" s="1412"/>
      <c r="E69" s="1411" t="s">
        <v>476</v>
      </c>
      <c r="F69" s="1412"/>
      <c r="G69" s="1411" t="s">
        <v>477</v>
      </c>
      <c r="H69" s="1421"/>
    </row>
    <row r="70" spans="1:8" ht="13.5" outlineLevel="1" thickBot="1" x14ac:dyDescent="0.25">
      <c r="A70" s="583" t="s">
        <v>478</v>
      </c>
      <c r="B70" s="583" t="s">
        <v>479</v>
      </c>
      <c r="C70" s="583" t="s">
        <v>478</v>
      </c>
      <c r="D70" s="583" t="s">
        <v>479</v>
      </c>
      <c r="E70" s="583" t="s">
        <v>478</v>
      </c>
      <c r="F70" s="583" t="s">
        <v>479</v>
      </c>
      <c r="G70" s="583" t="s">
        <v>478</v>
      </c>
      <c r="H70" s="583" t="s">
        <v>479</v>
      </c>
    </row>
    <row r="71" spans="1:8" ht="13.5" outlineLevel="1" x14ac:dyDescent="0.2">
      <c r="A71" s="584" t="s">
        <v>480</v>
      </c>
      <c r="B71" s="606"/>
      <c r="C71" s="584" t="s">
        <v>480</v>
      </c>
      <c r="D71" s="606"/>
      <c r="E71" s="584" t="s">
        <v>480</v>
      </c>
      <c r="F71" s="606"/>
      <c r="G71" s="584" t="s">
        <v>480</v>
      </c>
      <c r="H71" s="607"/>
    </row>
    <row r="72" spans="1:8" ht="13.5" outlineLevel="1" x14ac:dyDescent="0.2">
      <c r="A72" s="584" t="s">
        <v>481</v>
      </c>
      <c r="B72" s="606"/>
      <c r="C72" s="584" t="s">
        <v>481</v>
      </c>
      <c r="D72" s="606"/>
      <c r="E72" s="584" t="s">
        <v>481</v>
      </c>
      <c r="F72" s="606"/>
      <c r="G72" s="584" t="s">
        <v>481</v>
      </c>
      <c r="H72" s="607"/>
    </row>
    <row r="73" spans="1:8" ht="13.5" outlineLevel="1" x14ac:dyDescent="0.2">
      <c r="A73" s="584" t="s">
        <v>482</v>
      </c>
      <c r="B73" s="606"/>
      <c r="C73" s="584" t="s">
        <v>482</v>
      </c>
      <c r="D73" s="606"/>
      <c r="E73" s="584" t="s">
        <v>482</v>
      </c>
      <c r="F73" s="606"/>
      <c r="G73" s="584" t="s">
        <v>482</v>
      </c>
      <c r="H73" s="607"/>
    </row>
    <row r="74" spans="1:8" ht="13.5" outlineLevel="1" x14ac:dyDescent="0.2">
      <c r="A74" s="584" t="s">
        <v>483</v>
      </c>
      <c r="B74" s="606"/>
      <c r="C74" s="584" t="s">
        <v>483</v>
      </c>
      <c r="D74" s="606"/>
      <c r="E74" s="584" t="s">
        <v>483</v>
      </c>
      <c r="F74" s="606"/>
      <c r="G74" s="584" t="s">
        <v>483</v>
      </c>
      <c r="H74" s="607"/>
    </row>
    <row r="75" spans="1:8" ht="13.5" outlineLevel="1" x14ac:dyDescent="0.2">
      <c r="A75" s="584" t="s">
        <v>484</v>
      </c>
      <c r="B75" s="606"/>
      <c r="C75" s="584" t="s">
        <v>484</v>
      </c>
      <c r="D75" s="606"/>
      <c r="E75" s="584" t="s">
        <v>484</v>
      </c>
      <c r="F75" s="606"/>
      <c r="G75" s="584" t="s">
        <v>484</v>
      </c>
      <c r="H75" s="607"/>
    </row>
    <row r="76" spans="1:8" ht="13.5" outlineLevel="1" x14ac:dyDescent="0.2">
      <c r="A76" s="584" t="s">
        <v>485</v>
      </c>
      <c r="B76" s="606"/>
      <c r="C76" s="584" t="s">
        <v>485</v>
      </c>
      <c r="D76" s="606"/>
      <c r="E76" s="584" t="s">
        <v>485</v>
      </c>
      <c r="F76" s="606"/>
      <c r="G76" s="584" t="s">
        <v>485</v>
      </c>
      <c r="H76" s="607"/>
    </row>
    <row r="77" spans="1:8" ht="13.5" outlineLevel="1" x14ac:dyDescent="0.2">
      <c r="A77" s="584" t="s">
        <v>486</v>
      </c>
      <c r="B77" s="606"/>
      <c r="C77" s="584" t="s">
        <v>486</v>
      </c>
      <c r="D77" s="606"/>
      <c r="E77" s="584" t="s">
        <v>486</v>
      </c>
      <c r="F77" s="606"/>
      <c r="G77" s="584" t="s">
        <v>486</v>
      </c>
      <c r="H77" s="607"/>
    </row>
    <row r="78" spans="1:8" ht="13.5" outlineLevel="1" x14ac:dyDescent="0.2">
      <c r="A78" s="584" t="s">
        <v>487</v>
      </c>
      <c r="B78" s="606"/>
      <c r="C78" s="584" t="s">
        <v>487</v>
      </c>
      <c r="D78" s="606"/>
      <c r="E78" s="584" t="s">
        <v>487</v>
      </c>
      <c r="F78" s="606"/>
      <c r="G78" s="584" t="s">
        <v>487</v>
      </c>
      <c r="H78" s="607"/>
    </row>
    <row r="79" spans="1:8" ht="13.5" outlineLevel="1" x14ac:dyDescent="0.2">
      <c r="A79" s="584" t="s">
        <v>488</v>
      </c>
      <c r="B79" s="606"/>
      <c r="C79" s="584" t="s">
        <v>488</v>
      </c>
      <c r="D79" s="606"/>
      <c r="E79" s="584" t="s">
        <v>488</v>
      </c>
      <c r="F79" s="606"/>
      <c r="G79" s="584" t="s">
        <v>488</v>
      </c>
      <c r="H79" s="607"/>
    </row>
    <row r="80" spans="1:8" ht="13.5" outlineLevel="1" x14ac:dyDescent="0.2">
      <c r="A80" s="584" t="s">
        <v>489</v>
      </c>
      <c r="B80" s="606"/>
      <c r="C80" s="584" t="s">
        <v>489</v>
      </c>
      <c r="D80" s="606"/>
      <c r="E80" s="584" t="s">
        <v>489</v>
      </c>
      <c r="F80" s="606"/>
      <c r="G80" s="584" t="s">
        <v>489</v>
      </c>
      <c r="H80" s="607"/>
    </row>
    <row r="81" spans="1:8" ht="13.5" outlineLevel="1" x14ac:dyDescent="0.2">
      <c r="A81" s="584" t="s">
        <v>490</v>
      </c>
      <c r="B81" s="606"/>
      <c r="C81" s="584" t="s">
        <v>490</v>
      </c>
      <c r="D81" s="606"/>
      <c r="E81" s="584" t="s">
        <v>490</v>
      </c>
      <c r="F81" s="606"/>
      <c r="G81" s="584" t="s">
        <v>490</v>
      </c>
      <c r="H81" s="607"/>
    </row>
    <row r="82" spans="1:8" ht="13.5" outlineLevel="1" x14ac:dyDescent="0.2">
      <c r="A82" s="584" t="s">
        <v>491</v>
      </c>
      <c r="B82" s="606"/>
      <c r="C82" s="584" t="s">
        <v>491</v>
      </c>
      <c r="D82" s="606"/>
      <c r="E82" s="584" t="s">
        <v>491</v>
      </c>
      <c r="F82" s="606"/>
      <c r="G82" s="584" t="s">
        <v>491</v>
      </c>
      <c r="H82" s="607"/>
    </row>
    <row r="83" spans="1:8" ht="13.5" outlineLevel="1" x14ac:dyDescent="0.2">
      <c r="A83" s="584" t="s">
        <v>492</v>
      </c>
      <c r="B83" s="606"/>
      <c r="C83" s="584" t="s">
        <v>492</v>
      </c>
      <c r="D83" s="606"/>
      <c r="E83" s="584" t="s">
        <v>492</v>
      </c>
      <c r="F83" s="606"/>
      <c r="G83" s="584" t="s">
        <v>492</v>
      </c>
      <c r="H83" s="607"/>
    </row>
    <row r="84" spans="1:8" ht="14.25" thickBot="1" x14ac:dyDescent="0.3">
      <c r="A84" s="585" t="s">
        <v>493</v>
      </c>
      <c r="B84" s="586">
        <f>SUM(B71:B83)</f>
        <v>0</v>
      </c>
      <c r="C84" s="585" t="s">
        <v>493</v>
      </c>
      <c r="D84" s="586">
        <f>SUM(D71:D83)</f>
        <v>0</v>
      </c>
      <c r="E84" s="585" t="s">
        <v>493</v>
      </c>
      <c r="F84" s="586">
        <f>SUM(F71:F83)</f>
        <v>0</v>
      </c>
      <c r="G84" s="585" t="s">
        <v>493</v>
      </c>
      <c r="H84" s="587">
        <f>SUM(H71:H83)</f>
        <v>0</v>
      </c>
    </row>
    <row r="85" spans="1:8" ht="14.25" thickBot="1" x14ac:dyDescent="0.3">
      <c r="A85" s="1435" t="s">
        <v>494</v>
      </c>
      <c r="B85" s="1436"/>
      <c r="C85" s="1436"/>
      <c r="D85" s="1436"/>
      <c r="E85" s="1436"/>
      <c r="F85" s="1436"/>
      <c r="G85" s="1437"/>
      <c r="H85" s="588">
        <f>IF((B84+D84+F84+H84)&gt;$F$3,"Demasiadas horas asignadas",(B84+D84+F84+H84))</f>
        <v>0</v>
      </c>
    </row>
    <row r="89" spans="1:8" ht="32.25" customHeight="1" x14ac:dyDescent="0.25">
      <c r="A89" s="568" t="s">
        <v>379</v>
      </c>
      <c r="B89" s="1425" t="s">
        <v>596</v>
      </c>
      <c r="C89" s="1425"/>
      <c r="D89" s="1425"/>
      <c r="E89" s="1419" t="str">
        <f>A3</f>
        <v>contratado 11</v>
      </c>
      <c r="F89" s="1420"/>
      <c r="G89" s="1426" t="s">
        <v>608</v>
      </c>
      <c r="H89" s="1427"/>
    </row>
    <row r="90" spans="1:8" ht="26.25" x14ac:dyDescent="0.25">
      <c r="A90" s="571">
        <f>H111*E11</f>
        <v>0</v>
      </c>
      <c r="B90" s="572"/>
      <c r="C90" s="572"/>
      <c r="D90" s="569" t="s">
        <v>402</v>
      </c>
      <c r="E90" s="570">
        <f>E64+1</f>
        <v>2018</v>
      </c>
      <c r="F90" s="572"/>
      <c r="G90" s="602" t="s">
        <v>609</v>
      </c>
      <c r="H90" s="603"/>
    </row>
    <row r="91" spans="1:8" ht="44.25" customHeight="1" x14ac:dyDescent="0.25">
      <c r="A91" s="574" t="s">
        <v>380</v>
      </c>
      <c r="B91" s="572"/>
      <c r="C91" s="572"/>
      <c r="D91" s="569"/>
      <c r="E91" s="570"/>
      <c r="F91" s="572"/>
      <c r="G91" s="575" t="s">
        <v>381</v>
      </c>
      <c r="H91" s="576">
        <f>'Planificación contratos'!D16</f>
        <v>23192.330885842708</v>
      </c>
    </row>
    <row r="92" spans="1:8" ht="18" x14ac:dyDescent="0.25">
      <c r="A92" s="571">
        <f>$A$40</f>
        <v>0</v>
      </c>
      <c r="B92" s="572"/>
      <c r="C92" s="572"/>
      <c r="D92" s="569"/>
      <c r="E92" s="570"/>
      <c r="F92" s="572"/>
      <c r="G92" s="577"/>
      <c r="H92" s="578"/>
    </row>
    <row r="93" spans="1:8" ht="16.5" customHeight="1" x14ac:dyDescent="0.2">
      <c r="A93" s="590" t="s">
        <v>611</v>
      </c>
      <c r="B93" s="590" t="s">
        <v>612</v>
      </c>
      <c r="C93" s="553" t="s">
        <v>611</v>
      </c>
      <c r="D93" s="553" t="s">
        <v>612</v>
      </c>
      <c r="E93" s="553" t="s">
        <v>611</v>
      </c>
      <c r="F93" s="553" t="s">
        <v>612</v>
      </c>
      <c r="G93" s="553" t="s">
        <v>611</v>
      </c>
      <c r="H93" s="553" t="s">
        <v>612</v>
      </c>
    </row>
    <row r="94" spans="1:8" ht="16.5" customHeight="1" thickBot="1" x14ac:dyDescent="0.25">
      <c r="A94" s="604"/>
      <c r="B94" s="605"/>
      <c r="C94" s="605"/>
      <c r="D94" s="605"/>
      <c r="E94" s="605"/>
      <c r="F94" s="605"/>
      <c r="G94" s="605"/>
      <c r="H94" s="605"/>
    </row>
    <row r="95" spans="1:8" ht="16.5" thickBot="1" x14ac:dyDescent="0.3">
      <c r="A95" s="1411" t="s">
        <v>474</v>
      </c>
      <c r="B95" s="1412"/>
      <c r="C95" s="1411" t="s">
        <v>475</v>
      </c>
      <c r="D95" s="1412"/>
      <c r="E95" s="1411" t="s">
        <v>476</v>
      </c>
      <c r="F95" s="1412"/>
      <c r="G95" s="1411" t="s">
        <v>477</v>
      </c>
      <c r="H95" s="1421"/>
    </row>
    <row r="96" spans="1:8" ht="13.5" customHeight="1" outlineLevel="1" thickBot="1" x14ac:dyDescent="0.25">
      <c r="A96" s="583" t="s">
        <v>478</v>
      </c>
      <c r="B96" s="583" t="s">
        <v>479</v>
      </c>
      <c r="C96" s="583" t="s">
        <v>478</v>
      </c>
      <c r="D96" s="583" t="s">
        <v>479</v>
      </c>
      <c r="E96" s="583" t="s">
        <v>478</v>
      </c>
      <c r="F96" s="583" t="s">
        <v>479</v>
      </c>
      <c r="G96" s="583" t="s">
        <v>478</v>
      </c>
      <c r="H96" s="583" t="s">
        <v>479</v>
      </c>
    </row>
    <row r="97" spans="1:8" ht="13.5" customHeight="1" outlineLevel="1" x14ac:dyDescent="0.2">
      <c r="A97" s="584" t="s">
        <v>480</v>
      </c>
      <c r="B97" s="606"/>
      <c r="C97" s="584" t="s">
        <v>480</v>
      </c>
      <c r="D97" s="606"/>
      <c r="E97" s="584" t="s">
        <v>480</v>
      </c>
      <c r="F97" s="606"/>
      <c r="G97" s="584" t="s">
        <v>480</v>
      </c>
      <c r="H97" s="607"/>
    </row>
    <row r="98" spans="1:8" ht="13.5" customHeight="1" outlineLevel="1" x14ac:dyDescent="0.2">
      <c r="A98" s="584" t="s">
        <v>481</v>
      </c>
      <c r="B98" s="606"/>
      <c r="C98" s="584" t="s">
        <v>481</v>
      </c>
      <c r="D98" s="606"/>
      <c r="E98" s="584" t="s">
        <v>481</v>
      </c>
      <c r="F98" s="606"/>
      <c r="G98" s="584" t="s">
        <v>481</v>
      </c>
      <c r="H98" s="607"/>
    </row>
    <row r="99" spans="1:8" ht="13.5" customHeight="1" outlineLevel="1" x14ac:dyDescent="0.2">
      <c r="A99" s="584" t="s">
        <v>482</v>
      </c>
      <c r="B99" s="606"/>
      <c r="C99" s="584" t="s">
        <v>482</v>
      </c>
      <c r="D99" s="606"/>
      <c r="E99" s="584" t="s">
        <v>482</v>
      </c>
      <c r="F99" s="606"/>
      <c r="G99" s="584" t="s">
        <v>482</v>
      </c>
      <c r="H99" s="607"/>
    </row>
    <row r="100" spans="1:8" ht="13.5" customHeight="1" outlineLevel="1" x14ac:dyDescent="0.2">
      <c r="A100" s="584" t="s">
        <v>483</v>
      </c>
      <c r="B100" s="606"/>
      <c r="C100" s="584" t="s">
        <v>483</v>
      </c>
      <c r="D100" s="606"/>
      <c r="E100" s="584" t="s">
        <v>483</v>
      </c>
      <c r="F100" s="606"/>
      <c r="G100" s="584" t="s">
        <v>483</v>
      </c>
      <c r="H100" s="607"/>
    </row>
    <row r="101" spans="1:8" ht="13.5" customHeight="1" outlineLevel="1" x14ac:dyDescent="0.2">
      <c r="A101" s="584" t="s">
        <v>484</v>
      </c>
      <c r="B101" s="606"/>
      <c r="C101" s="584" t="s">
        <v>484</v>
      </c>
      <c r="D101" s="606"/>
      <c r="E101" s="584" t="s">
        <v>484</v>
      </c>
      <c r="F101" s="606"/>
      <c r="G101" s="584" t="s">
        <v>484</v>
      </c>
      <c r="H101" s="607"/>
    </row>
    <row r="102" spans="1:8" ht="13.5" customHeight="1" outlineLevel="1" x14ac:dyDescent="0.2">
      <c r="A102" s="584" t="s">
        <v>485</v>
      </c>
      <c r="B102" s="606"/>
      <c r="C102" s="584" t="s">
        <v>485</v>
      </c>
      <c r="D102" s="606"/>
      <c r="E102" s="584" t="s">
        <v>485</v>
      </c>
      <c r="F102" s="606"/>
      <c r="G102" s="584" t="s">
        <v>485</v>
      </c>
      <c r="H102" s="607"/>
    </row>
    <row r="103" spans="1:8" ht="13.5" customHeight="1" outlineLevel="1" x14ac:dyDescent="0.2">
      <c r="A103" s="584" t="s">
        <v>486</v>
      </c>
      <c r="B103" s="606"/>
      <c r="C103" s="584" t="s">
        <v>486</v>
      </c>
      <c r="D103" s="606"/>
      <c r="E103" s="584" t="s">
        <v>486</v>
      </c>
      <c r="F103" s="606"/>
      <c r="G103" s="584" t="s">
        <v>486</v>
      </c>
      <c r="H103" s="607"/>
    </row>
    <row r="104" spans="1:8" ht="13.5" customHeight="1" outlineLevel="1" x14ac:dyDescent="0.2">
      <c r="A104" s="584" t="s">
        <v>487</v>
      </c>
      <c r="B104" s="606"/>
      <c r="C104" s="584" t="s">
        <v>487</v>
      </c>
      <c r="D104" s="606"/>
      <c r="E104" s="584" t="s">
        <v>487</v>
      </c>
      <c r="F104" s="606"/>
      <c r="G104" s="584" t="s">
        <v>487</v>
      </c>
      <c r="H104" s="607"/>
    </row>
    <row r="105" spans="1:8" ht="13.5" customHeight="1" outlineLevel="1" x14ac:dyDescent="0.2">
      <c r="A105" s="584" t="s">
        <v>488</v>
      </c>
      <c r="B105" s="606"/>
      <c r="C105" s="584" t="s">
        <v>488</v>
      </c>
      <c r="D105" s="606"/>
      <c r="E105" s="584" t="s">
        <v>488</v>
      </c>
      <c r="F105" s="606"/>
      <c r="G105" s="584" t="s">
        <v>488</v>
      </c>
      <c r="H105" s="607"/>
    </row>
    <row r="106" spans="1:8" ht="13.5" customHeight="1" outlineLevel="1" x14ac:dyDescent="0.2">
      <c r="A106" s="584" t="s">
        <v>489</v>
      </c>
      <c r="B106" s="606"/>
      <c r="C106" s="584" t="s">
        <v>489</v>
      </c>
      <c r="D106" s="606"/>
      <c r="E106" s="584" t="s">
        <v>489</v>
      </c>
      <c r="F106" s="606"/>
      <c r="G106" s="584" t="s">
        <v>489</v>
      </c>
      <c r="H106" s="607"/>
    </row>
    <row r="107" spans="1:8" ht="13.5" customHeight="1" outlineLevel="1" x14ac:dyDescent="0.2">
      <c r="A107" s="584" t="s">
        <v>490</v>
      </c>
      <c r="B107" s="606"/>
      <c r="C107" s="584" t="s">
        <v>490</v>
      </c>
      <c r="D107" s="606"/>
      <c r="E107" s="584" t="s">
        <v>490</v>
      </c>
      <c r="F107" s="606"/>
      <c r="G107" s="584" t="s">
        <v>490</v>
      </c>
      <c r="H107" s="607"/>
    </row>
    <row r="108" spans="1:8" ht="13.5" customHeight="1" outlineLevel="1" x14ac:dyDescent="0.2">
      <c r="A108" s="584" t="s">
        <v>491</v>
      </c>
      <c r="B108" s="606"/>
      <c r="C108" s="584" t="s">
        <v>491</v>
      </c>
      <c r="D108" s="606"/>
      <c r="E108" s="584" t="s">
        <v>491</v>
      </c>
      <c r="F108" s="606"/>
      <c r="G108" s="584" t="s">
        <v>491</v>
      </c>
      <c r="H108" s="607"/>
    </row>
    <row r="109" spans="1:8" ht="13.5" customHeight="1" outlineLevel="1" x14ac:dyDescent="0.2">
      <c r="A109" s="584" t="s">
        <v>492</v>
      </c>
      <c r="B109" s="606"/>
      <c r="C109" s="584" t="s">
        <v>492</v>
      </c>
      <c r="D109" s="606"/>
      <c r="E109" s="584" t="s">
        <v>492</v>
      </c>
      <c r="F109" s="606"/>
      <c r="G109" s="584" t="s">
        <v>492</v>
      </c>
      <c r="H109" s="607"/>
    </row>
    <row r="110" spans="1:8" ht="14.25" thickBot="1" x14ac:dyDescent="0.3">
      <c r="A110" s="585" t="s">
        <v>493</v>
      </c>
      <c r="B110" s="586">
        <f>SUM(B97:B109)</f>
        <v>0</v>
      </c>
      <c r="C110" s="585" t="s">
        <v>493</v>
      </c>
      <c r="D110" s="586">
        <f>SUM(D97:D109)</f>
        <v>0</v>
      </c>
      <c r="E110" s="585" t="s">
        <v>493</v>
      </c>
      <c r="F110" s="586">
        <f>SUM(F97:F109)</f>
        <v>0</v>
      </c>
      <c r="G110" s="585" t="s">
        <v>493</v>
      </c>
      <c r="H110" s="587">
        <f>SUM(H97:H109)</f>
        <v>0</v>
      </c>
    </row>
    <row r="111" spans="1:8" ht="14.25" thickBot="1" x14ac:dyDescent="0.3">
      <c r="A111" s="1435" t="s">
        <v>494</v>
      </c>
      <c r="B111" s="1436"/>
      <c r="C111" s="1436"/>
      <c r="D111" s="1436"/>
      <c r="E111" s="1436"/>
      <c r="F111" s="1436"/>
      <c r="G111" s="1437"/>
      <c r="H111" s="588">
        <f>IF((B110+D110+F110+H110)&gt;$F$3,"Demasiadas horas asignadas",(B110+D110+F110+H110))</f>
        <v>0</v>
      </c>
    </row>
    <row r="115" spans="1:8" ht="32.25" customHeight="1" x14ac:dyDescent="0.25">
      <c r="A115" s="568" t="s">
        <v>379</v>
      </c>
      <c r="B115" s="1425" t="s">
        <v>596</v>
      </c>
      <c r="C115" s="1425"/>
      <c r="D115" s="1425"/>
      <c r="E115" s="1419" t="str">
        <f>A3</f>
        <v>contratado 11</v>
      </c>
      <c r="F115" s="1420"/>
      <c r="G115" s="1426" t="s">
        <v>608</v>
      </c>
      <c r="H115" s="1427"/>
    </row>
    <row r="116" spans="1:8" ht="26.25" x14ac:dyDescent="0.25">
      <c r="A116" s="571">
        <f>H137*E11</f>
        <v>0</v>
      </c>
      <c r="B116" s="572"/>
      <c r="C116" s="572"/>
      <c r="D116" s="569" t="s">
        <v>402</v>
      </c>
      <c r="E116" s="570">
        <f>E90+1</f>
        <v>2019</v>
      </c>
      <c r="F116" s="570"/>
      <c r="G116" s="602" t="s">
        <v>609</v>
      </c>
      <c r="H116" s="603"/>
    </row>
    <row r="117" spans="1:8" ht="44.25" customHeight="1" x14ac:dyDescent="0.25">
      <c r="A117" s="574" t="s">
        <v>380</v>
      </c>
      <c r="B117" s="572"/>
      <c r="C117" s="572"/>
      <c r="D117" s="569"/>
      <c r="E117" s="570"/>
      <c r="F117" s="570"/>
      <c r="G117" s="575" t="s">
        <v>381</v>
      </c>
      <c r="H117" s="576">
        <f>'Planificación contratos'!D17</f>
        <v>20923.107847790277</v>
      </c>
    </row>
    <row r="118" spans="1:8" ht="18" x14ac:dyDescent="0.25">
      <c r="A118" s="571">
        <f>$A$40</f>
        <v>0</v>
      </c>
      <c r="B118" s="572"/>
      <c r="C118" s="572"/>
      <c r="D118" s="569"/>
      <c r="E118" s="570"/>
      <c r="F118" s="570"/>
      <c r="G118" s="577"/>
      <c r="H118" s="578"/>
    </row>
    <row r="119" spans="1:8" ht="16.5" customHeight="1" x14ac:dyDescent="0.2">
      <c r="A119" s="590" t="s">
        <v>611</v>
      </c>
      <c r="B119" s="590" t="s">
        <v>612</v>
      </c>
      <c r="C119" s="553" t="s">
        <v>611</v>
      </c>
      <c r="D119" s="553" t="s">
        <v>612</v>
      </c>
      <c r="E119" s="553" t="s">
        <v>611</v>
      </c>
      <c r="F119" s="553" t="s">
        <v>612</v>
      </c>
      <c r="G119" s="553" t="s">
        <v>611</v>
      </c>
      <c r="H119" s="553" t="s">
        <v>612</v>
      </c>
    </row>
    <row r="120" spans="1:8" ht="16.5" customHeight="1" thickBot="1" x14ac:dyDescent="0.25">
      <c r="A120" s="604"/>
      <c r="B120" s="605"/>
      <c r="C120" s="605"/>
      <c r="D120" s="605"/>
      <c r="E120" s="605"/>
      <c r="F120" s="605"/>
      <c r="G120" s="605"/>
      <c r="H120" s="605"/>
    </row>
    <row r="121" spans="1:8" ht="16.5" thickBot="1" x14ac:dyDescent="0.3">
      <c r="A121" s="1411" t="s">
        <v>474</v>
      </c>
      <c r="B121" s="1412"/>
      <c r="C121" s="1411" t="s">
        <v>475</v>
      </c>
      <c r="D121" s="1412"/>
      <c r="E121" s="1411" t="s">
        <v>476</v>
      </c>
      <c r="F121" s="1412"/>
      <c r="G121" s="1411" t="s">
        <v>477</v>
      </c>
      <c r="H121" s="1421"/>
    </row>
    <row r="122" spans="1:8" ht="13.5" outlineLevel="1" thickBot="1" x14ac:dyDescent="0.25">
      <c r="A122" s="583" t="s">
        <v>478</v>
      </c>
      <c r="B122" s="583" t="s">
        <v>479</v>
      </c>
      <c r="C122" s="583" t="s">
        <v>478</v>
      </c>
      <c r="D122" s="583" t="s">
        <v>479</v>
      </c>
      <c r="E122" s="583" t="s">
        <v>478</v>
      </c>
      <c r="F122" s="583" t="s">
        <v>479</v>
      </c>
      <c r="G122" s="583" t="s">
        <v>478</v>
      </c>
      <c r="H122" s="583" t="s">
        <v>479</v>
      </c>
    </row>
    <row r="123" spans="1:8" ht="13.5" outlineLevel="1" x14ac:dyDescent="0.2">
      <c r="A123" s="584" t="s">
        <v>480</v>
      </c>
      <c r="B123" s="606"/>
      <c r="C123" s="584" t="s">
        <v>480</v>
      </c>
      <c r="D123" s="606"/>
      <c r="E123" s="584" t="s">
        <v>480</v>
      </c>
      <c r="F123" s="606"/>
      <c r="G123" s="584" t="s">
        <v>480</v>
      </c>
      <c r="H123" s="607"/>
    </row>
    <row r="124" spans="1:8" ht="13.5" outlineLevel="1" x14ac:dyDescent="0.2">
      <c r="A124" s="584" t="s">
        <v>481</v>
      </c>
      <c r="B124" s="606"/>
      <c r="C124" s="584" t="s">
        <v>481</v>
      </c>
      <c r="D124" s="606"/>
      <c r="E124" s="584" t="s">
        <v>481</v>
      </c>
      <c r="F124" s="606"/>
      <c r="G124" s="584" t="s">
        <v>481</v>
      </c>
      <c r="H124" s="607"/>
    </row>
    <row r="125" spans="1:8" ht="13.5" outlineLevel="1" x14ac:dyDescent="0.2">
      <c r="A125" s="584" t="s">
        <v>482</v>
      </c>
      <c r="B125" s="606"/>
      <c r="C125" s="584" t="s">
        <v>482</v>
      </c>
      <c r="D125" s="606"/>
      <c r="E125" s="584" t="s">
        <v>482</v>
      </c>
      <c r="F125" s="606"/>
      <c r="G125" s="584" t="s">
        <v>482</v>
      </c>
      <c r="H125" s="607"/>
    </row>
    <row r="126" spans="1:8" ht="13.5" outlineLevel="1" x14ac:dyDescent="0.2">
      <c r="A126" s="584" t="s">
        <v>483</v>
      </c>
      <c r="B126" s="606"/>
      <c r="C126" s="584" t="s">
        <v>483</v>
      </c>
      <c r="D126" s="606"/>
      <c r="E126" s="584" t="s">
        <v>483</v>
      </c>
      <c r="F126" s="606"/>
      <c r="G126" s="584" t="s">
        <v>483</v>
      </c>
      <c r="H126" s="607"/>
    </row>
    <row r="127" spans="1:8" ht="13.5" outlineLevel="1" x14ac:dyDescent="0.2">
      <c r="A127" s="584" t="s">
        <v>484</v>
      </c>
      <c r="B127" s="606"/>
      <c r="C127" s="584" t="s">
        <v>484</v>
      </c>
      <c r="D127" s="606"/>
      <c r="E127" s="584" t="s">
        <v>484</v>
      </c>
      <c r="F127" s="606"/>
      <c r="G127" s="584" t="s">
        <v>484</v>
      </c>
      <c r="H127" s="607"/>
    </row>
    <row r="128" spans="1:8" ht="13.5" outlineLevel="1" x14ac:dyDescent="0.2">
      <c r="A128" s="584" t="s">
        <v>485</v>
      </c>
      <c r="B128" s="606"/>
      <c r="C128" s="584" t="s">
        <v>485</v>
      </c>
      <c r="D128" s="606"/>
      <c r="E128" s="584" t="s">
        <v>485</v>
      </c>
      <c r="F128" s="606"/>
      <c r="G128" s="584" t="s">
        <v>485</v>
      </c>
      <c r="H128" s="607"/>
    </row>
    <row r="129" spans="1:8" ht="13.5" outlineLevel="1" x14ac:dyDescent="0.2">
      <c r="A129" s="584" t="s">
        <v>486</v>
      </c>
      <c r="B129" s="606"/>
      <c r="C129" s="584" t="s">
        <v>486</v>
      </c>
      <c r="D129" s="606"/>
      <c r="E129" s="584" t="s">
        <v>486</v>
      </c>
      <c r="F129" s="606"/>
      <c r="G129" s="584" t="s">
        <v>486</v>
      </c>
      <c r="H129" s="607"/>
    </row>
    <row r="130" spans="1:8" ht="13.5" outlineLevel="1" x14ac:dyDescent="0.2">
      <c r="A130" s="584" t="s">
        <v>487</v>
      </c>
      <c r="B130" s="606"/>
      <c r="C130" s="584" t="s">
        <v>487</v>
      </c>
      <c r="D130" s="606"/>
      <c r="E130" s="584" t="s">
        <v>487</v>
      </c>
      <c r="F130" s="606"/>
      <c r="G130" s="584" t="s">
        <v>487</v>
      </c>
      <c r="H130" s="607"/>
    </row>
    <row r="131" spans="1:8" ht="13.5" outlineLevel="1" x14ac:dyDescent="0.2">
      <c r="A131" s="584" t="s">
        <v>488</v>
      </c>
      <c r="B131" s="606"/>
      <c r="C131" s="584" t="s">
        <v>488</v>
      </c>
      <c r="D131" s="606"/>
      <c r="E131" s="584" t="s">
        <v>488</v>
      </c>
      <c r="F131" s="606"/>
      <c r="G131" s="584" t="s">
        <v>488</v>
      </c>
      <c r="H131" s="607"/>
    </row>
    <row r="132" spans="1:8" ht="13.5" outlineLevel="1" x14ac:dyDescent="0.2">
      <c r="A132" s="584" t="s">
        <v>489</v>
      </c>
      <c r="B132" s="606"/>
      <c r="C132" s="584" t="s">
        <v>489</v>
      </c>
      <c r="D132" s="606"/>
      <c r="E132" s="584" t="s">
        <v>489</v>
      </c>
      <c r="F132" s="606"/>
      <c r="G132" s="584" t="s">
        <v>489</v>
      </c>
      <c r="H132" s="607"/>
    </row>
    <row r="133" spans="1:8" ht="13.5" outlineLevel="1" x14ac:dyDescent="0.2">
      <c r="A133" s="584" t="s">
        <v>490</v>
      </c>
      <c r="B133" s="606"/>
      <c r="C133" s="584" t="s">
        <v>490</v>
      </c>
      <c r="D133" s="606"/>
      <c r="E133" s="584" t="s">
        <v>490</v>
      </c>
      <c r="F133" s="606"/>
      <c r="G133" s="584" t="s">
        <v>490</v>
      </c>
      <c r="H133" s="607"/>
    </row>
    <row r="134" spans="1:8" ht="13.5" outlineLevel="1" x14ac:dyDescent="0.2">
      <c r="A134" s="584" t="s">
        <v>491</v>
      </c>
      <c r="B134" s="606"/>
      <c r="C134" s="584" t="s">
        <v>491</v>
      </c>
      <c r="D134" s="606"/>
      <c r="E134" s="584" t="s">
        <v>491</v>
      </c>
      <c r="F134" s="606"/>
      <c r="G134" s="584" t="s">
        <v>491</v>
      </c>
      <c r="H134" s="607"/>
    </row>
    <row r="135" spans="1:8" ht="13.5" outlineLevel="1" x14ac:dyDescent="0.2">
      <c r="A135" s="584" t="s">
        <v>492</v>
      </c>
      <c r="B135" s="606"/>
      <c r="C135" s="584" t="s">
        <v>492</v>
      </c>
      <c r="D135" s="606"/>
      <c r="E135" s="584" t="s">
        <v>492</v>
      </c>
      <c r="F135" s="606"/>
      <c r="G135" s="584" t="s">
        <v>492</v>
      </c>
      <c r="H135" s="607"/>
    </row>
    <row r="136" spans="1:8" ht="14.25" thickBot="1" x14ac:dyDescent="0.3">
      <c r="A136" s="585" t="s">
        <v>493</v>
      </c>
      <c r="B136" s="586">
        <f>SUM(B123:B135)</f>
        <v>0</v>
      </c>
      <c r="C136" s="585" t="s">
        <v>493</v>
      </c>
      <c r="D136" s="586">
        <f>SUM(D123:D135)</f>
        <v>0</v>
      </c>
      <c r="E136" s="585" t="s">
        <v>493</v>
      </c>
      <c r="F136" s="586">
        <f>SUM(F123:F135)</f>
        <v>0</v>
      </c>
      <c r="G136" s="585" t="s">
        <v>493</v>
      </c>
      <c r="H136" s="587">
        <f>SUM(H123:H135)</f>
        <v>0</v>
      </c>
    </row>
    <row r="137" spans="1:8" ht="14.25" thickBot="1" x14ac:dyDescent="0.3">
      <c r="A137" s="1435" t="s">
        <v>494</v>
      </c>
      <c r="B137" s="1436"/>
      <c r="C137" s="1436"/>
      <c r="D137" s="1436"/>
      <c r="E137" s="1436"/>
      <c r="F137" s="1436"/>
      <c r="G137" s="1437"/>
      <c r="H137" s="588">
        <f>IF((B136+D136+F136+H136)&gt;$F$3,"Demasiadas horas asignadas",(B136+D136+F136+H136))</f>
        <v>0</v>
      </c>
    </row>
    <row r="138" spans="1:8" ht="13.5" x14ac:dyDescent="0.25">
      <c r="A138" s="591"/>
      <c r="B138" s="591"/>
      <c r="C138" s="591"/>
      <c r="D138" s="591"/>
      <c r="E138" s="591"/>
      <c r="F138" s="591"/>
      <c r="G138" s="591"/>
      <c r="H138" s="592"/>
    </row>
    <row r="139" spans="1:8" ht="13.5" x14ac:dyDescent="0.25">
      <c r="A139" s="591"/>
      <c r="B139" s="591"/>
      <c r="C139" s="591"/>
      <c r="D139" s="591"/>
      <c r="E139" s="591"/>
      <c r="F139" s="591"/>
      <c r="G139" s="591"/>
      <c r="H139" s="592"/>
    </row>
    <row r="140" spans="1:8" ht="13.5" x14ac:dyDescent="0.25">
      <c r="A140" s="591"/>
      <c r="B140" s="591"/>
      <c r="C140" s="591"/>
      <c r="D140" s="591"/>
      <c r="E140" s="591"/>
      <c r="F140" s="591"/>
      <c r="G140" s="591"/>
      <c r="H140" s="592"/>
    </row>
    <row r="143" spans="1:8" ht="18" x14ac:dyDescent="0.25">
      <c r="B143" s="1425" t="s">
        <v>598</v>
      </c>
      <c r="C143" s="1425"/>
      <c r="D143" s="1425"/>
      <c r="E143" s="1431" t="str">
        <f>A3</f>
        <v>contratado 11</v>
      </c>
      <c r="F143" s="1431"/>
    </row>
    <row r="144" spans="1:8" ht="13.5" thickBot="1" x14ac:dyDescent="0.25">
      <c r="F144" s="567"/>
    </row>
    <row r="145" spans="1:7" ht="16.5" customHeight="1" thickBot="1" x14ac:dyDescent="0.25">
      <c r="A145" s="1438" t="s">
        <v>519</v>
      </c>
      <c r="B145" s="1439"/>
      <c r="C145" s="1439"/>
      <c r="D145" s="1439"/>
      <c r="E145" s="1439"/>
      <c r="F145" s="1439"/>
      <c r="G145" s="1440"/>
    </row>
    <row r="146" spans="1:7" ht="26.25" customHeight="1" outlineLevel="1" thickBot="1" x14ac:dyDescent="0.25">
      <c r="A146" s="1416" t="s">
        <v>496</v>
      </c>
      <c r="B146" s="1417"/>
      <c r="C146" s="1417"/>
      <c r="D146" s="1417"/>
      <c r="E146" s="1418"/>
      <c r="F146" s="593" t="s">
        <v>497</v>
      </c>
      <c r="G146" s="594" t="s">
        <v>495</v>
      </c>
    </row>
    <row r="147" spans="1:7" outlineLevel="1" x14ac:dyDescent="0.2">
      <c r="A147" s="1402"/>
      <c r="B147" s="1403"/>
      <c r="C147" s="1403"/>
      <c r="D147" s="1403"/>
      <c r="E147" s="1404"/>
      <c r="F147" s="608"/>
      <c r="G147" s="595">
        <f>$D$8-F147</f>
        <v>2944.027397260274</v>
      </c>
    </row>
    <row r="148" spans="1:7" outlineLevel="1" x14ac:dyDescent="0.2">
      <c r="A148" s="1413"/>
      <c r="B148" s="1414"/>
      <c r="C148" s="1414"/>
      <c r="D148" s="1414"/>
      <c r="E148" s="1415"/>
      <c r="F148" s="609"/>
      <c r="G148" s="596">
        <f t="shared" ref="G148:G153" si="0">IF(F148&gt;0,(G147-F148), )</f>
        <v>0</v>
      </c>
    </row>
    <row r="149" spans="1:7" outlineLevel="1" x14ac:dyDescent="0.2">
      <c r="A149" s="1413"/>
      <c r="B149" s="1414"/>
      <c r="C149" s="1414"/>
      <c r="D149" s="1414"/>
      <c r="E149" s="1415"/>
      <c r="F149" s="610"/>
      <c r="G149" s="596">
        <f t="shared" si="0"/>
        <v>0</v>
      </c>
    </row>
    <row r="150" spans="1:7" outlineLevel="1" x14ac:dyDescent="0.2">
      <c r="A150" s="1405"/>
      <c r="B150" s="1406"/>
      <c r="C150" s="1406"/>
      <c r="D150" s="1406"/>
      <c r="E150" s="1407"/>
      <c r="F150" s="611"/>
      <c r="G150" s="596">
        <f t="shared" si="0"/>
        <v>0</v>
      </c>
    </row>
    <row r="151" spans="1:7" outlineLevel="1" x14ac:dyDescent="0.2">
      <c r="A151" s="1405"/>
      <c r="B151" s="1406"/>
      <c r="C151" s="1406"/>
      <c r="D151" s="1406"/>
      <c r="E151" s="1407"/>
      <c r="F151" s="612"/>
      <c r="G151" s="596">
        <f t="shared" si="0"/>
        <v>0</v>
      </c>
    </row>
    <row r="152" spans="1:7" outlineLevel="1" x14ac:dyDescent="0.2">
      <c r="A152" s="1432"/>
      <c r="B152" s="1433"/>
      <c r="C152" s="1433"/>
      <c r="D152" s="1433"/>
      <c r="E152" s="1434"/>
      <c r="F152" s="612"/>
      <c r="G152" s="596">
        <f t="shared" si="0"/>
        <v>0</v>
      </c>
    </row>
    <row r="153" spans="1:7" ht="13.5" outlineLevel="1" thickBot="1" x14ac:dyDescent="0.25">
      <c r="A153" s="1428"/>
      <c r="B153" s="1429"/>
      <c r="C153" s="1429"/>
      <c r="D153" s="1429"/>
      <c r="E153" s="1430"/>
      <c r="F153" s="613"/>
      <c r="G153" s="597">
        <f t="shared" si="0"/>
        <v>0</v>
      </c>
    </row>
    <row r="155" spans="1:7" ht="20.25" x14ac:dyDescent="0.3">
      <c r="G155" s="598">
        <f>D8-(SUM(F147:F153))</f>
        <v>2944.027397260274</v>
      </c>
    </row>
  </sheetData>
  <sheetProtection selectLockedCells="1"/>
  <mergeCells count="77">
    <mergeCell ref="A150:E150"/>
    <mergeCell ref="A151:E151"/>
    <mergeCell ref="A152:E152"/>
    <mergeCell ref="A153:E153"/>
    <mergeCell ref="A146:E146"/>
    <mergeCell ref="A147:E147"/>
    <mergeCell ref="A148:E148"/>
    <mergeCell ref="A149:E149"/>
    <mergeCell ref="A137:G137"/>
    <mergeCell ref="B143:D143"/>
    <mergeCell ref="E143:F143"/>
    <mergeCell ref="A145:G145"/>
    <mergeCell ref="A121:B121"/>
    <mergeCell ref="C121:D121"/>
    <mergeCell ref="E121:F121"/>
    <mergeCell ref="G121:H121"/>
    <mergeCell ref="A111:G111"/>
    <mergeCell ref="B115:D115"/>
    <mergeCell ref="E115:F115"/>
    <mergeCell ref="G115:H115"/>
    <mergeCell ref="A95:B95"/>
    <mergeCell ref="C95:D95"/>
    <mergeCell ref="E95:F95"/>
    <mergeCell ref="G95:H95"/>
    <mergeCell ref="A85:G85"/>
    <mergeCell ref="B89:D89"/>
    <mergeCell ref="E89:F89"/>
    <mergeCell ref="G89:H89"/>
    <mergeCell ref="A69:B69"/>
    <mergeCell ref="C69:D69"/>
    <mergeCell ref="E69:F69"/>
    <mergeCell ref="G69:H69"/>
    <mergeCell ref="A59:G59"/>
    <mergeCell ref="B63:D63"/>
    <mergeCell ref="E63:F63"/>
    <mergeCell ref="G63:H63"/>
    <mergeCell ref="G37:H37"/>
    <mergeCell ref="A43:B43"/>
    <mergeCell ref="C43:D43"/>
    <mergeCell ref="E43:F43"/>
    <mergeCell ref="G43:H43"/>
    <mergeCell ref="B35:E35"/>
    <mergeCell ref="B37:D37"/>
    <mergeCell ref="E37:F37"/>
    <mergeCell ref="A19:B19"/>
    <mergeCell ref="A20:B20"/>
    <mergeCell ref="A21:B21"/>
    <mergeCell ref="A22:B22"/>
    <mergeCell ref="A27:A29"/>
    <mergeCell ref="B27:B29"/>
    <mergeCell ref="D6:E6"/>
    <mergeCell ref="A8:A10"/>
    <mergeCell ref="B8:B10"/>
    <mergeCell ref="G9:H9"/>
    <mergeCell ref="A23:B23"/>
    <mergeCell ref="C17:H17"/>
    <mergeCell ref="G13:H13"/>
    <mergeCell ref="A18:B18"/>
    <mergeCell ref="C18:F18"/>
    <mergeCell ref="G18:H18"/>
    <mergeCell ref="A1:H1"/>
    <mergeCell ref="A2:B2"/>
    <mergeCell ref="A3:B3"/>
    <mergeCell ref="D5:E5"/>
    <mergeCell ref="G5:H5"/>
    <mergeCell ref="K28:K29"/>
    <mergeCell ref="L28:L29"/>
    <mergeCell ref="C27:C29"/>
    <mergeCell ref="D27:D29"/>
    <mergeCell ref="E27:E29"/>
    <mergeCell ref="F27:I27"/>
    <mergeCell ref="J27:L27"/>
    <mergeCell ref="F28:F29"/>
    <mergeCell ref="G28:G29"/>
    <mergeCell ref="H28:H29"/>
    <mergeCell ref="I28:I29"/>
    <mergeCell ref="J28:J29"/>
  </mergeCells>
  <phoneticPr fontId="3" type="noConversion"/>
  <conditionalFormatting sqref="G155">
    <cfRule type="cellIs" dxfId="2" priority="3" stopIfTrue="1" operator="greaterThan">
      <formula>0</formula>
    </cfRule>
  </conditionalFormatting>
  <conditionalFormatting sqref="G147:G153">
    <cfRule type="cellIs" dxfId="1" priority="4" stopIfTrue="1" operator="equal">
      <formula>0</formula>
    </cfRule>
  </conditionalFormatting>
  <conditionalFormatting sqref="H8">
    <cfRule type="cellIs" dxfId="0" priority="1" stopIfTrue="1" operator="lessThan">
      <formula>0</formula>
    </cfRule>
    <cfRule type="cellIs" priority="2" stopIfTrue="1" operator="lessThan">
      <formula>0</formula>
    </cfRule>
  </conditionalFormatting>
  <dataValidations count="9">
    <dataValidation type="list" allowBlank="1" showInputMessage="1" showErrorMessage="1" sqref="D6:E6">
      <formula1>"CONTRATO,BECA"</formula1>
    </dataValidation>
    <dataValidation type="list" allowBlank="1" showInputMessage="1" showErrorMessage="1" sqref="E14">
      <formula1>"Propio,Externo"</formula1>
    </dataValidation>
    <dataValidation type="whole" operator="greaterThan" allowBlank="1" showErrorMessage="1" errorTitle="NÚMERO DE HORAS" error="Esta casilla sólo admite números enteros mayores que cero. " promptTitle="Horas imputadas por tarea" prompt="Señale el número de horas totales que se imputan al proyecto para esta tarea y para la persona que se declara." sqref="F147:F153">
      <formula1>0</formula1>
    </dataValidation>
    <dataValidation type="list" allowBlank="1" showInputMessage="1" showErrorMessage="1" sqref="G37:H37 G63:H63 G89:H89 G115:H115">
      <formula1>"PLANIFICACIÓN INICIAL,MODIFICACION 1,MODIFICACIÓN 2,MODIFICACIÓN 3"</formula1>
    </dataValidation>
    <dataValidation type="list" allowBlank="1" showErrorMessage="1" errorTitle="Escoja una tarea de la lista" error="Si la lista de tareas o su carga horaria han cambiado, por favor, comuníquelo a la OTRI-UCM en el 6472." promptTitle="Asignación de tareas" prompt="Declare la tarea de investigación en la que ha participado la persona cuyas horas se declaran. Sólo puede escoger entre las tareas del listado, que coinciden con las declaradas en la solicitud." sqref="A147:E153">
      <formula1>TAREAS</formula1>
    </dataValidation>
    <dataValidation type="list" showInputMessage="1" showErrorMessage="1" sqref="D3">
      <formula1>CATPROF</formula1>
    </dataValidation>
    <dataValidation type="date" operator="lessThanOrEqual" allowBlank="1" showInputMessage="1" showErrorMessage="1" errorTitle="ERROR EN FECHA" error="La fecha de finalización del último trimestre presupuestado no puede superar la del final del proyecto. " sqref="H120">
      <formula1>B14</formula1>
    </dataValidation>
    <dataValidation type="date" operator="greaterThan" allowBlank="1" showInputMessage="1" showErrorMessage="1" errorTitle="ERROR EN FECHA" error="Debe introducir un valor posterior a fecha fin del último trimestre presupuestado_x000a_" sqref="A120 A68 A94">
      <formula1>H42</formula1>
    </dataValidation>
    <dataValidation type="date" operator="greaterThanOrEqual" allowBlank="1" showInputMessage="1" showErrorMessage="1" errorTitle="ERROR EN FECHA " error="Debe introducir una fecha que sea igual o posterior a la fecha de inicio del proyecto" sqref="A42">
      <formula1>B13</formula1>
    </dataValidation>
  </dataValidations>
  <hyperlinks>
    <hyperlink ref="A18:B18" location="'Planificación contratos'!A1" display="Volver a planificación de contratos"/>
  </hyperlinks>
  <pageMargins left="0.75" right="0.75" top="1" bottom="1" header="0" footer="0"/>
  <headerFooter alignWithMargins="0"/>
  <drawing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3" type="noConversion"/>
  <pageMargins left="0.75" right="0.75" top="1" bottom="1" header="0" footer="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x14ac:dyDescent="0.2"/>
  <sheetData/>
  <phoneticPr fontId="3" type="noConversion"/>
  <pageMargins left="0.75" right="0.75" top="1" bottom="1" header="0" footer="0"/>
  <pageSetup paperSize="9"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10"/>
  </sheetPr>
  <dimension ref="A1:I22"/>
  <sheetViews>
    <sheetView workbookViewId="0">
      <selection activeCell="A22" sqref="A22"/>
    </sheetView>
  </sheetViews>
  <sheetFormatPr baseColWidth="10" defaultRowHeight="12.75" x14ac:dyDescent="0.2"/>
  <cols>
    <col min="1" max="1" width="30.140625" bestFit="1" customWidth="1"/>
  </cols>
  <sheetData>
    <row r="1" spans="1:9" x14ac:dyDescent="0.2">
      <c r="B1" t="s">
        <v>446</v>
      </c>
    </row>
    <row r="2" spans="1:9" x14ac:dyDescent="0.2">
      <c r="B2" t="s">
        <v>449</v>
      </c>
    </row>
    <row r="3" spans="1:9" x14ac:dyDescent="0.2">
      <c r="B3" s="169" t="s">
        <v>263</v>
      </c>
      <c r="C3" s="169" t="s">
        <v>457</v>
      </c>
      <c r="D3" s="169" t="s">
        <v>263</v>
      </c>
      <c r="E3" s="169" t="s">
        <v>457</v>
      </c>
      <c r="F3" s="169" t="s">
        <v>263</v>
      </c>
      <c r="G3" s="169" t="s">
        <v>457</v>
      </c>
      <c r="H3" s="169" t="s">
        <v>263</v>
      </c>
      <c r="I3" s="169" t="s">
        <v>457</v>
      </c>
    </row>
    <row r="4" spans="1:9" x14ac:dyDescent="0.2">
      <c r="B4" s="169"/>
      <c r="C4" s="169"/>
      <c r="D4" s="169"/>
      <c r="E4" s="169"/>
      <c r="F4" s="169"/>
      <c r="G4" s="169"/>
      <c r="H4" s="169"/>
      <c r="I4" s="169"/>
    </row>
    <row r="5" spans="1:9" x14ac:dyDescent="0.2">
      <c r="A5" t="s">
        <v>458</v>
      </c>
    </row>
    <row r="6" spans="1:9" x14ac:dyDescent="0.2">
      <c r="A6" t="s">
        <v>447</v>
      </c>
    </row>
    <row r="7" spans="1:9" x14ac:dyDescent="0.2">
      <c r="A7" t="s">
        <v>448</v>
      </c>
    </row>
    <row r="9" spans="1:9" x14ac:dyDescent="0.2">
      <c r="B9" t="s">
        <v>450</v>
      </c>
    </row>
    <row r="10" spans="1:9" x14ac:dyDescent="0.2">
      <c r="B10" s="169" t="s">
        <v>263</v>
      </c>
      <c r="C10" s="169" t="s">
        <v>457</v>
      </c>
      <c r="D10" s="169" t="s">
        <v>263</v>
      </c>
      <c r="E10" s="169" t="s">
        <v>457</v>
      </c>
      <c r="F10" s="169" t="s">
        <v>263</v>
      </c>
      <c r="G10" s="169" t="s">
        <v>457</v>
      </c>
      <c r="H10" s="169" t="s">
        <v>263</v>
      </c>
      <c r="I10" s="169" t="s">
        <v>457</v>
      </c>
    </row>
    <row r="11" spans="1:9" x14ac:dyDescent="0.2">
      <c r="B11" s="169"/>
      <c r="C11" s="169"/>
      <c r="D11" s="169"/>
      <c r="E11" s="169"/>
      <c r="F11" s="169"/>
      <c r="G11" s="169"/>
      <c r="H11" s="169"/>
      <c r="I11" s="169"/>
    </row>
    <row r="12" spans="1:9" x14ac:dyDescent="0.2">
      <c r="A12" t="s">
        <v>451</v>
      </c>
    </row>
    <row r="13" spans="1:9" x14ac:dyDescent="0.2">
      <c r="A13" t="s">
        <v>452</v>
      </c>
    </row>
    <row r="14" spans="1:9" x14ac:dyDescent="0.2">
      <c r="A14" t="s">
        <v>453</v>
      </c>
    </row>
    <row r="15" spans="1:9" x14ac:dyDescent="0.2">
      <c r="A15" t="s">
        <v>454</v>
      </c>
    </row>
    <row r="16" spans="1:9" x14ac:dyDescent="0.2">
      <c r="A16" t="s">
        <v>455</v>
      </c>
    </row>
    <row r="22" spans="1:1" x14ac:dyDescent="0.2">
      <c r="A22" t="s">
        <v>456</v>
      </c>
    </row>
  </sheetData>
  <phoneticPr fontId="3"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topLeftCell="A28" workbookViewId="0">
      <selection activeCell="A82" sqref="A82:I82"/>
    </sheetView>
  </sheetViews>
  <sheetFormatPr baseColWidth="10" defaultRowHeight="12.75" x14ac:dyDescent="0.2"/>
  <cols>
    <col min="3" max="3" width="4.140625" customWidth="1"/>
    <col min="4" max="4" width="6.28515625" customWidth="1"/>
    <col min="5" max="5" width="6.7109375" customWidth="1"/>
    <col min="6" max="6" width="2.7109375" customWidth="1"/>
    <col min="7" max="7" width="13.7109375" customWidth="1"/>
    <col min="9" max="9" width="45.5703125" customWidth="1"/>
  </cols>
  <sheetData>
    <row r="1" spans="1:12" ht="12.75" customHeight="1" x14ac:dyDescent="0.2">
      <c r="A1" s="1280" t="s">
        <v>825</v>
      </c>
      <c r="B1" s="1280"/>
      <c r="C1" s="1280"/>
      <c r="D1" s="1280"/>
      <c r="E1" s="1280"/>
      <c r="F1" s="1280"/>
      <c r="G1" s="1280"/>
      <c r="H1" s="1280"/>
      <c r="I1" s="1280"/>
      <c r="J1" s="777"/>
      <c r="K1" s="777"/>
      <c r="L1" s="777"/>
    </row>
    <row r="2" spans="1:12" ht="12.75" customHeight="1" x14ac:dyDescent="0.2">
      <c r="A2" s="1280"/>
      <c r="B2" s="1280"/>
      <c r="C2" s="1280"/>
      <c r="D2" s="1280"/>
      <c r="E2" s="1280"/>
      <c r="F2" s="1280"/>
      <c r="G2" s="1280"/>
      <c r="H2" s="1280"/>
      <c r="I2" s="1280"/>
      <c r="J2" s="777"/>
      <c r="K2" s="777"/>
      <c r="L2" s="777"/>
    </row>
    <row r="3" spans="1:12" ht="12.75" customHeight="1" x14ac:dyDescent="0.2">
      <c r="A3" s="1280"/>
      <c r="B3" s="1280"/>
      <c r="C3" s="1280"/>
      <c r="D3" s="1280"/>
      <c r="E3" s="1280"/>
      <c r="F3" s="1280"/>
      <c r="G3" s="1280"/>
      <c r="H3" s="1280"/>
      <c r="I3" s="1280"/>
      <c r="J3" s="777"/>
      <c r="K3" s="777"/>
      <c r="L3" s="777"/>
    </row>
    <row r="4" spans="1:12" ht="12.75" customHeight="1" x14ac:dyDescent="0.2">
      <c r="A4" s="1280"/>
      <c r="B4" s="1280"/>
      <c r="C4" s="1280"/>
      <c r="D4" s="1280"/>
      <c r="E4" s="1280"/>
      <c r="F4" s="1280"/>
      <c r="G4" s="1280"/>
      <c r="H4" s="1280"/>
      <c r="I4" s="1280"/>
      <c r="J4" s="777"/>
      <c r="K4" s="777"/>
      <c r="L4" s="777"/>
    </row>
    <row r="5" spans="1:12" ht="12.75" customHeight="1" x14ac:dyDescent="0.2">
      <c r="A5" s="1280"/>
      <c r="B5" s="1280"/>
      <c r="C5" s="1280"/>
      <c r="D5" s="1280"/>
      <c r="E5" s="1280"/>
      <c r="F5" s="1280"/>
      <c r="G5" s="1280"/>
      <c r="H5" s="1280"/>
      <c r="I5" s="1280"/>
      <c r="J5" s="777"/>
      <c r="K5" s="777"/>
      <c r="L5" s="777"/>
    </row>
    <row r="6" spans="1:12" ht="12.75" customHeight="1" x14ac:dyDescent="0.2">
      <c r="A6" s="1281" t="s">
        <v>823</v>
      </c>
      <c r="B6" s="1281"/>
      <c r="C6" s="1281"/>
      <c r="D6" s="1281"/>
      <c r="E6" s="1281"/>
      <c r="F6" s="1281"/>
      <c r="G6" s="1281"/>
      <c r="H6" s="1281"/>
      <c r="I6" s="1281"/>
      <c r="J6" s="778"/>
      <c r="K6" s="778"/>
      <c r="L6" s="778"/>
    </row>
    <row r="7" spans="1:12" ht="10.9" customHeight="1" x14ac:dyDescent="0.2">
      <c r="A7" s="1281"/>
      <c r="B7" s="1281"/>
      <c r="C7" s="1281"/>
      <c r="D7" s="1281"/>
      <c r="E7" s="1281"/>
      <c r="F7" s="1281"/>
      <c r="G7" s="1281"/>
      <c r="H7" s="1281"/>
      <c r="I7" s="1281"/>
      <c r="J7" s="778"/>
      <c r="K7" s="778"/>
      <c r="L7" s="778"/>
    </row>
    <row r="8" spans="1:12" ht="12.75" hidden="1" customHeight="1" x14ac:dyDescent="0.2">
      <c r="A8" s="778"/>
      <c r="B8" s="778"/>
      <c r="C8" s="778"/>
      <c r="D8" s="778"/>
      <c r="E8" s="778"/>
      <c r="F8" s="778"/>
      <c r="G8" s="778"/>
      <c r="H8" s="778"/>
      <c r="I8" s="778"/>
      <c r="J8" s="778"/>
      <c r="K8" s="778"/>
      <c r="L8" s="778"/>
    </row>
    <row r="9" spans="1:12" ht="89.45" customHeight="1" thickBot="1" x14ac:dyDescent="0.25">
      <c r="A9" s="1282" t="s">
        <v>826</v>
      </c>
      <c r="B9" s="1282"/>
      <c r="C9" s="1282"/>
      <c r="D9" s="1282"/>
      <c r="E9" s="1282"/>
      <c r="F9" s="1282"/>
      <c r="G9" s="1282"/>
      <c r="H9" s="1282"/>
      <c r="I9" s="1282"/>
      <c r="J9" s="779"/>
      <c r="K9" s="779"/>
      <c r="L9" s="779"/>
    </row>
    <row r="10" spans="1:12" ht="13.5" thickBot="1" x14ac:dyDescent="0.25">
      <c r="A10" s="1266" t="s">
        <v>824</v>
      </c>
      <c r="B10" s="1267"/>
      <c r="C10" s="1267"/>
      <c r="D10" s="1267"/>
      <c r="E10" s="1267"/>
      <c r="F10" s="1267"/>
      <c r="G10" s="1267"/>
      <c r="H10" s="1267"/>
      <c r="I10" s="1268"/>
      <c r="J10" s="783"/>
      <c r="K10" s="783"/>
      <c r="L10" s="783"/>
    </row>
    <row r="11" spans="1:12" ht="12.75" customHeight="1" x14ac:dyDescent="0.2">
      <c r="A11" s="1269" t="s">
        <v>827</v>
      </c>
      <c r="B11" s="1270"/>
      <c r="C11" s="1270"/>
      <c r="D11" s="1270"/>
      <c r="E11" s="1270"/>
      <c r="F11" s="1270"/>
      <c r="G11" s="1270"/>
      <c r="H11" s="1270"/>
      <c r="I11" s="1271"/>
      <c r="J11" s="784"/>
      <c r="K11" s="784"/>
      <c r="L11" s="784"/>
    </row>
    <row r="12" spans="1:12" x14ac:dyDescent="0.2">
      <c r="A12" s="1283"/>
      <c r="B12" s="940"/>
      <c r="C12" s="940"/>
      <c r="D12" s="940"/>
      <c r="E12" s="940"/>
      <c r="F12" s="940"/>
      <c r="G12" s="940"/>
      <c r="H12" s="940"/>
      <c r="I12" s="1284"/>
      <c r="J12" s="782"/>
      <c r="K12" s="782"/>
      <c r="L12" s="782"/>
    </row>
    <row r="13" spans="1:12" x14ac:dyDescent="0.2">
      <c r="A13" s="1285"/>
      <c r="B13" s="940"/>
      <c r="C13" s="940"/>
      <c r="D13" s="940"/>
      <c r="E13" s="940"/>
      <c r="F13" s="940"/>
      <c r="G13" s="940"/>
      <c r="H13" s="940"/>
      <c r="I13" s="1284"/>
      <c r="J13" s="785"/>
      <c r="K13" s="785"/>
      <c r="L13" s="780"/>
    </row>
    <row r="14" spans="1:12" x14ac:dyDescent="0.2">
      <c r="A14" s="1285"/>
      <c r="B14" s="940"/>
      <c r="C14" s="940"/>
      <c r="D14" s="940"/>
      <c r="E14" s="940"/>
      <c r="F14" s="940"/>
      <c r="G14" s="940"/>
      <c r="H14" s="940"/>
      <c r="I14" s="1284"/>
      <c r="J14" s="785"/>
      <c r="K14" s="785"/>
      <c r="L14" s="780"/>
    </row>
    <row r="15" spans="1:12" x14ac:dyDescent="0.2">
      <c r="A15" s="1285"/>
      <c r="B15" s="940"/>
      <c r="C15" s="940"/>
      <c r="D15" s="940"/>
      <c r="E15" s="940"/>
      <c r="F15" s="940"/>
      <c r="G15" s="940"/>
      <c r="H15" s="940"/>
      <c r="I15" s="1284"/>
      <c r="J15" s="785"/>
      <c r="K15" s="785"/>
      <c r="L15" s="780"/>
    </row>
    <row r="16" spans="1:12" x14ac:dyDescent="0.2">
      <c r="A16" s="1285"/>
      <c r="B16" s="940"/>
      <c r="C16" s="940"/>
      <c r="D16" s="940"/>
      <c r="E16" s="940"/>
      <c r="F16" s="940"/>
      <c r="G16" s="940"/>
      <c r="H16" s="940"/>
      <c r="I16" s="1284"/>
      <c r="J16" s="785"/>
      <c r="K16" s="785"/>
      <c r="L16" s="780"/>
    </row>
    <row r="17" spans="1:12" x14ac:dyDescent="0.2">
      <c r="A17" s="1285"/>
      <c r="B17" s="940"/>
      <c r="C17" s="940"/>
      <c r="D17" s="940"/>
      <c r="E17" s="940"/>
      <c r="F17" s="940"/>
      <c r="G17" s="940"/>
      <c r="H17" s="940"/>
      <c r="I17" s="1284"/>
      <c r="J17" s="785"/>
      <c r="K17" s="785"/>
      <c r="L17" s="780"/>
    </row>
    <row r="18" spans="1:12" x14ac:dyDescent="0.2">
      <c r="A18" s="1285"/>
      <c r="B18" s="940"/>
      <c r="C18" s="940"/>
      <c r="D18" s="940"/>
      <c r="E18" s="940"/>
      <c r="F18" s="940"/>
      <c r="G18" s="940"/>
      <c r="H18" s="940"/>
      <c r="I18" s="1284"/>
      <c r="J18" s="785"/>
      <c r="K18" s="785"/>
      <c r="L18" s="780"/>
    </row>
    <row r="19" spans="1:12" x14ac:dyDescent="0.2">
      <c r="A19" s="1285"/>
      <c r="B19" s="940"/>
      <c r="C19" s="940"/>
      <c r="D19" s="940"/>
      <c r="E19" s="940"/>
      <c r="F19" s="940"/>
      <c r="G19" s="940"/>
      <c r="H19" s="940"/>
      <c r="I19" s="1284"/>
      <c r="J19" s="785"/>
      <c r="K19" s="785"/>
      <c r="L19" s="780"/>
    </row>
    <row r="20" spans="1:12" x14ac:dyDescent="0.2">
      <c r="A20" s="1285"/>
      <c r="B20" s="940"/>
      <c r="C20" s="940"/>
      <c r="D20" s="940"/>
      <c r="E20" s="940"/>
      <c r="F20" s="940"/>
      <c r="G20" s="940"/>
      <c r="H20" s="940"/>
      <c r="I20" s="1284"/>
      <c r="J20" s="785"/>
      <c r="K20" s="785"/>
      <c r="L20" s="780"/>
    </row>
    <row r="21" spans="1:12" ht="13.5" thickBot="1" x14ac:dyDescent="0.25">
      <c r="A21" s="1286"/>
      <c r="B21" s="1287"/>
      <c r="C21" s="1287"/>
      <c r="D21" s="1287"/>
      <c r="E21" s="1287"/>
      <c r="F21" s="1287"/>
      <c r="G21" s="1287"/>
      <c r="H21" s="1287"/>
      <c r="I21" s="1288"/>
      <c r="J21" s="785"/>
      <c r="K21" s="785"/>
      <c r="L21" s="780"/>
    </row>
    <row r="22" spans="1:12" ht="13.5" thickBot="1" x14ac:dyDescent="0.25">
      <c r="A22" s="781"/>
      <c r="B22" s="781"/>
      <c r="C22" s="781"/>
      <c r="D22" s="781"/>
      <c r="E22" s="781"/>
      <c r="F22" s="781"/>
      <c r="G22" s="781"/>
      <c r="H22" s="781"/>
      <c r="I22" s="781"/>
    </row>
    <row r="23" spans="1:12" ht="13.5" thickBot="1" x14ac:dyDescent="0.25">
      <c r="A23" s="1266" t="s">
        <v>307</v>
      </c>
      <c r="B23" s="1267"/>
      <c r="C23" s="1267"/>
      <c r="D23" s="1267"/>
      <c r="E23" s="1267"/>
      <c r="F23" s="1267"/>
      <c r="G23" s="1267"/>
      <c r="H23" s="1267"/>
      <c r="I23" s="1268"/>
      <c r="J23" s="783"/>
      <c r="K23" s="783"/>
      <c r="L23" s="783"/>
    </row>
    <row r="24" spans="1:12" ht="13.15" customHeight="1" x14ac:dyDescent="0.2">
      <c r="A24" s="1269" t="s">
        <v>827</v>
      </c>
      <c r="B24" s="1270"/>
      <c r="C24" s="1270"/>
      <c r="D24" s="1270"/>
      <c r="E24" s="1270"/>
      <c r="F24" s="1270"/>
      <c r="G24" s="1270"/>
      <c r="H24" s="1270"/>
      <c r="I24" s="1271"/>
      <c r="J24" s="784"/>
      <c r="K24" s="784"/>
      <c r="L24" s="784"/>
    </row>
    <row r="25" spans="1:12" x14ac:dyDescent="0.2">
      <c r="A25" s="1260"/>
      <c r="B25" s="1261"/>
      <c r="C25" s="1261"/>
      <c r="D25" s="1261"/>
      <c r="E25" s="1261"/>
      <c r="F25" s="1261"/>
      <c r="G25" s="1261"/>
      <c r="H25" s="1261"/>
      <c r="I25" s="1262"/>
      <c r="J25" s="782"/>
      <c r="K25" s="782"/>
      <c r="L25" s="782"/>
    </row>
    <row r="26" spans="1:12" x14ac:dyDescent="0.2">
      <c r="A26" s="1260"/>
      <c r="B26" s="1261"/>
      <c r="C26" s="1261"/>
      <c r="D26" s="1261"/>
      <c r="E26" s="1261"/>
      <c r="F26" s="1261"/>
      <c r="G26" s="1261"/>
      <c r="H26" s="1261"/>
      <c r="I26" s="1262"/>
      <c r="J26" s="780"/>
      <c r="K26" s="780"/>
      <c r="L26" s="780"/>
    </row>
    <row r="27" spans="1:12" x14ac:dyDescent="0.2">
      <c r="A27" s="1260"/>
      <c r="B27" s="1261"/>
      <c r="C27" s="1261"/>
      <c r="D27" s="1261"/>
      <c r="E27" s="1261"/>
      <c r="F27" s="1261"/>
      <c r="G27" s="1261"/>
      <c r="H27" s="1261"/>
      <c r="I27" s="1262"/>
      <c r="J27" s="780"/>
      <c r="K27" s="780"/>
      <c r="L27" s="780"/>
    </row>
    <row r="28" spans="1:12" x14ac:dyDescent="0.2">
      <c r="A28" s="1260"/>
      <c r="B28" s="1261"/>
      <c r="C28" s="1261"/>
      <c r="D28" s="1261"/>
      <c r="E28" s="1261"/>
      <c r="F28" s="1261"/>
      <c r="G28" s="1261"/>
      <c r="H28" s="1261"/>
      <c r="I28" s="1262"/>
      <c r="J28" s="780"/>
      <c r="K28" s="780"/>
      <c r="L28" s="780"/>
    </row>
    <row r="29" spans="1:12" x14ac:dyDescent="0.2">
      <c r="A29" s="1260"/>
      <c r="B29" s="1261"/>
      <c r="C29" s="1261"/>
      <c r="D29" s="1261"/>
      <c r="E29" s="1261"/>
      <c r="F29" s="1261"/>
      <c r="G29" s="1261"/>
      <c r="H29" s="1261"/>
      <c r="I29" s="1262"/>
      <c r="J29" s="780"/>
      <c r="K29" s="780"/>
      <c r="L29" s="780"/>
    </row>
    <row r="30" spans="1:12" x14ac:dyDescent="0.2">
      <c r="A30" s="1260"/>
      <c r="B30" s="1261"/>
      <c r="C30" s="1261"/>
      <c r="D30" s="1261"/>
      <c r="E30" s="1261"/>
      <c r="F30" s="1261"/>
      <c r="G30" s="1261"/>
      <c r="H30" s="1261"/>
      <c r="I30" s="1262"/>
      <c r="J30" s="780"/>
      <c r="K30" s="780"/>
      <c r="L30" s="780"/>
    </row>
    <row r="31" spans="1:12" x14ac:dyDescent="0.2">
      <c r="A31" s="1260"/>
      <c r="B31" s="1261"/>
      <c r="C31" s="1261"/>
      <c r="D31" s="1261"/>
      <c r="E31" s="1261"/>
      <c r="F31" s="1261"/>
      <c r="G31" s="1261"/>
      <c r="H31" s="1261"/>
      <c r="I31" s="1262"/>
      <c r="J31" s="780"/>
      <c r="K31" s="780"/>
      <c r="L31" s="780"/>
    </row>
    <row r="32" spans="1:12" x14ac:dyDescent="0.2">
      <c r="A32" s="1260"/>
      <c r="B32" s="1261"/>
      <c r="C32" s="1261"/>
      <c r="D32" s="1261"/>
      <c r="E32" s="1261"/>
      <c r="F32" s="1261"/>
      <c r="G32" s="1261"/>
      <c r="H32" s="1261"/>
      <c r="I32" s="1262"/>
      <c r="J32" s="780"/>
      <c r="K32" s="780"/>
      <c r="L32" s="780"/>
    </row>
    <row r="33" spans="1:13" x14ac:dyDescent="0.2">
      <c r="A33" s="1260"/>
      <c r="B33" s="1261"/>
      <c r="C33" s="1261"/>
      <c r="D33" s="1261"/>
      <c r="E33" s="1261"/>
      <c r="F33" s="1261"/>
      <c r="G33" s="1261"/>
      <c r="H33" s="1261"/>
      <c r="I33" s="1262"/>
      <c r="J33" s="780"/>
      <c r="K33" s="780"/>
      <c r="L33" s="780"/>
    </row>
    <row r="34" spans="1:13" x14ac:dyDescent="0.2">
      <c r="A34" s="1260"/>
      <c r="B34" s="1261"/>
      <c r="C34" s="1261"/>
      <c r="D34" s="1261"/>
      <c r="E34" s="1261"/>
      <c r="F34" s="1261"/>
      <c r="G34" s="1261"/>
      <c r="H34" s="1261"/>
      <c r="I34" s="1262"/>
      <c r="J34" s="776"/>
      <c r="K34" s="776"/>
      <c r="L34" s="776"/>
    </row>
    <row r="35" spans="1:13" ht="13.5" thickBot="1" x14ac:dyDescent="0.25">
      <c r="A35" s="1289"/>
      <c r="B35" s="1264"/>
      <c r="C35" s="1264"/>
      <c r="D35" s="1264"/>
      <c r="E35" s="1264"/>
      <c r="F35" s="1264"/>
      <c r="G35" s="1264"/>
      <c r="H35" s="1264"/>
      <c r="I35" s="1265"/>
      <c r="J35" s="772"/>
      <c r="K35" s="772"/>
      <c r="L35" s="772"/>
    </row>
    <row r="36" spans="1:13" ht="13.5" thickBot="1" x14ac:dyDescent="0.25">
      <c r="C36" s="773"/>
      <c r="D36" s="773"/>
      <c r="E36" s="773"/>
      <c r="F36" s="773"/>
      <c r="G36" s="773"/>
      <c r="H36" s="773"/>
      <c r="I36" s="773"/>
      <c r="J36" s="773"/>
      <c r="K36" s="773"/>
      <c r="L36" s="773"/>
    </row>
    <row r="37" spans="1:13" ht="13.5" thickBot="1" x14ac:dyDescent="0.25">
      <c r="A37" s="1266" t="s">
        <v>650</v>
      </c>
      <c r="B37" s="1267"/>
      <c r="C37" s="1267"/>
      <c r="D37" s="1267"/>
      <c r="E37" s="1267"/>
      <c r="F37" s="1267"/>
      <c r="G37" s="1267"/>
      <c r="H37" s="1267"/>
      <c r="I37" s="1268"/>
      <c r="J37" s="783"/>
      <c r="K37" s="783"/>
      <c r="L37" s="783"/>
      <c r="M37" s="786"/>
    </row>
    <row r="38" spans="1:13" ht="13.15" customHeight="1" x14ac:dyDescent="0.2">
      <c r="A38" s="1269" t="s">
        <v>827</v>
      </c>
      <c r="B38" s="1270"/>
      <c r="C38" s="1270"/>
      <c r="D38" s="1270"/>
      <c r="E38" s="1270"/>
      <c r="F38" s="1270"/>
      <c r="G38" s="1270"/>
      <c r="H38" s="1270"/>
      <c r="I38" s="1271"/>
      <c r="J38" s="784"/>
      <c r="K38" s="784"/>
      <c r="L38" s="784"/>
      <c r="M38" s="786"/>
    </row>
    <row r="39" spans="1:13" x14ac:dyDescent="0.2">
      <c r="A39" s="1260"/>
      <c r="B39" s="1261"/>
      <c r="C39" s="1261"/>
      <c r="D39" s="1261"/>
      <c r="E39" s="1261"/>
      <c r="F39" s="1261"/>
      <c r="G39" s="1261"/>
      <c r="H39" s="1261"/>
      <c r="I39" s="1262"/>
      <c r="J39" s="782"/>
      <c r="K39" s="782"/>
      <c r="L39" s="782"/>
      <c r="M39" s="786"/>
    </row>
    <row r="40" spans="1:13" x14ac:dyDescent="0.2">
      <c r="A40" s="1260"/>
      <c r="B40" s="1261"/>
      <c r="C40" s="1261"/>
      <c r="D40" s="1261"/>
      <c r="E40" s="1261"/>
      <c r="F40" s="1261"/>
      <c r="G40" s="1261"/>
      <c r="H40" s="1261"/>
      <c r="I40" s="1262"/>
      <c r="J40" s="780"/>
      <c r="K40" s="780"/>
      <c r="L40" s="780"/>
      <c r="M40" s="786"/>
    </row>
    <row r="41" spans="1:13" x14ac:dyDescent="0.2">
      <c r="A41" s="1260"/>
      <c r="B41" s="1261"/>
      <c r="C41" s="1261"/>
      <c r="D41" s="1261"/>
      <c r="E41" s="1261"/>
      <c r="F41" s="1261"/>
      <c r="G41" s="1261"/>
      <c r="H41" s="1261"/>
      <c r="I41" s="1262"/>
      <c r="J41" s="780"/>
      <c r="K41" s="780"/>
      <c r="L41" s="780"/>
      <c r="M41" s="786"/>
    </row>
    <row r="42" spans="1:13" x14ac:dyDescent="0.2">
      <c r="A42" s="1260"/>
      <c r="B42" s="1261"/>
      <c r="C42" s="1261"/>
      <c r="D42" s="1261"/>
      <c r="E42" s="1261"/>
      <c r="F42" s="1261"/>
      <c r="G42" s="1261"/>
      <c r="H42" s="1261"/>
      <c r="I42" s="1262"/>
      <c r="J42" s="780"/>
      <c r="K42" s="780"/>
      <c r="L42" s="780"/>
      <c r="M42" s="786"/>
    </row>
    <row r="43" spans="1:13" x14ac:dyDescent="0.2">
      <c r="A43" s="1260"/>
      <c r="B43" s="1261"/>
      <c r="C43" s="1261"/>
      <c r="D43" s="1261"/>
      <c r="E43" s="1261"/>
      <c r="F43" s="1261"/>
      <c r="G43" s="1261"/>
      <c r="H43" s="1261"/>
      <c r="I43" s="1262"/>
      <c r="J43" s="780"/>
      <c r="K43" s="780"/>
      <c r="L43" s="780"/>
      <c r="M43" s="786"/>
    </row>
    <row r="44" spans="1:13" x14ac:dyDescent="0.2">
      <c r="A44" s="1260"/>
      <c r="B44" s="1261"/>
      <c r="C44" s="1261"/>
      <c r="D44" s="1261"/>
      <c r="E44" s="1261"/>
      <c r="F44" s="1261"/>
      <c r="G44" s="1261"/>
      <c r="H44" s="1261"/>
      <c r="I44" s="1262"/>
      <c r="J44" s="780"/>
      <c r="K44" s="780"/>
      <c r="L44" s="780"/>
      <c r="M44" s="786"/>
    </row>
    <row r="45" spans="1:13" x14ac:dyDescent="0.2">
      <c r="A45" s="1260"/>
      <c r="B45" s="1261"/>
      <c r="C45" s="1261"/>
      <c r="D45" s="1261"/>
      <c r="E45" s="1261"/>
      <c r="F45" s="1261"/>
      <c r="G45" s="1261"/>
      <c r="H45" s="1261"/>
      <c r="I45" s="1262"/>
      <c r="J45" s="780"/>
      <c r="K45" s="780"/>
      <c r="L45" s="780"/>
      <c r="M45" s="786"/>
    </row>
    <row r="46" spans="1:13" x14ac:dyDescent="0.2">
      <c r="A46" s="1260"/>
      <c r="B46" s="1261"/>
      <c r="C46" s="1261"/>
      <c r="D46" s="1261"/>
      <c r="E46" s="1261"/>
      <c r="F46" s="1261"/>
      <c r="G46" s="1261"/>
      <c r="H46" s="1261"/>
      <c r="I46" s="1262"/>
      <c r="J46" s="780"/>
      <c r="K46" s="780"/>
      <c r="L46" s="780"/>
      <c r="M46" s="786"/>
    </row>
    <row r="47" spans="1:13" x14ac:dyDescent="0.2">
      <c r="A47" s="1260"/>
      <c r="B47" s="1261"/>
      <c r="C47" s="1261"/>
      <c r="D47" s="1261"/>
      <c r="E47" s="1261"/>
      <c r="F47" s="1261"/>
      <c r="G47" s="1261"/>
      <c r="H47" s="1261"/>
      <c r="I47" s="1262"/>
      <c r="J47" s="780"/>
      <c r="K47" s="780"/>
      <c r="L47" s="780"/>
      <c r="M47" s="786"/>
    </row>
    <row r="48" spans="1:13" x14ac:dyDescent="0.2">
      <c r="A48" s="1260"/>
      <c r="B48" s="1261"/>
      <c r="C48" s="1261"/>
      <c r="D48" s="1261"/>
      <c r="E48" s="1261"/>
      <c r="F48" s="1261"/>
      <c r="G48" s="1261"/>
      <c r="H48" s="1261"/>
      <c r="I48" s="1262"/>
    </row>
    <row r="49" spans="1:12" ht="13.5" thickBot="1" x14ac:dyDescent="0.25">
      <c r="A49" s="1263"/>
      <c r="B49" s="1264"/>
      <c r="C49" s="1264"/>
      <c r="D49" s="1264"/>
      <c r="E49" s="1264"/>
      <c r="F49" s="1264"/>
      <c r="G49" s="1264"/>
      <c r="H49" s="1264"/>
      <c r="I49" s="1265"/>
    </row>
    <row r="54" spans="1:12" ht="13.5" thickBot="1" x14ac:dyDescent="0.25"/>
    <row r="55" spans="1:12" ht="13.5" thickBot="1" x14ac:dyDescent="0.25">
      <c r="A55" s="1266" t="s">
        <v>310</v>
      </c>
      <c r="B55" s="1267"/>
      <c r="C55" s="1267"/>
      <c r="D55" s="1267"/>
      <c r="E55" s="1267"/>
      <c r="F55" s="1267"/>
      <c r="G55" s="1267"/>
      <c r="H55" s="1267"/>
      <c r="I55" s="1268"/>
      <c r="J55" s="783"/>
      <c r="K55" s="783"/>
      <c r="L55" s="783"/>
    </row>
    <row r="56" spans="1:12" ht="13.15" customHeight="1" x14ac:dyDescent="0.2">
      <c r="A56" s="1269" t="s">
        <v>827</v>
      </c>
      <c r="B56" s="1270"/>
      <c r="C56" s="1270"/>
      <c r="D56" s="1270"/>
      <c r="E56" s="1270"/>
      <c r="F56" s="1270"/>
      <c r="G56" s="1270"/>
      <c r="H56" s="1270"/>
      <c r="I56" s="1271"/>
      <c r="J56" s="784"/>
      <c r="K56" s="784"/>
      <c r="L56" s="784"/>
    </row>
    <row r="57" spans="1:12" x14ac:dyDescent="0.2">
      <c r="A57" s="1272"/>
      <c r="B57" s="1273"/>
      <c r="C57" s="1273"/>
      <c r="D57" s="1273"/>
      <c r="E57" s="1273"/>
      <c r="F57" s="1273"/>
      <c r="G57" s="1273"/>
      <c r="H57" s="1273"/>
      <c r="I57" s="1274"/>
      <c r="J57" s="782"/>
      <c r="K57" s="782"/>
      <c r="L57" s="782"/>
    </row>
    <row r="58" spans="1:12" x14ac:dyDescent="0.2">
      <c r="A58" s="1275"/>
      <c r="B58" s="1273"/>
      <c r="C58" s="1273"/>
      <c r="D58" s="1273"/>
      <c r="E58" s="1273"/>
      <c r="F58" s="1273"/>
      <c r="G58" s="1273"/>
      <c r="H58" s="1273"/>
      <c r="I58" s="1274"/>
      <c r="J58" s="780"/>
      <c r="K58" s="780"/>
      <c r="L58" s="780"/>
    </row>
    <row r="59" spans="1:12" x14ac:dyDescent="0.2">
      <c r="A59" s="1275"/>
      <c r="B59" s="1273"/>
      <c r="C59" s="1273"/>
      <c r="D59" s="1273"/>
      <c r="E59" s="1273"/>
      <c r="F59" s="1273"/>
      <c r="G59" s="1273"/>
      <c r="H59" s="1273"/>
      <c r="I59" s="1274"/>
      <c r="J59" s="780"/>
      <c r="K59" s="780"/>
      <c r="L59" s="780"/>
    </row>
    <row r="60" spans="1:12" x14ac:dyDescent="0.2">
      <c r="A60" s="1275"/>
      <c r="B60" s="1273"/>
      <c r="C60" s="1273"/>
      <c r="D60" s="1273"/>
      <c r="E60" s="1273"/>
      <c r="F60" s="1273"/>
      <c r="G60" s="1273"/>
      <c r="H60" s="1273"/>
      <c r="I60" s="1274"/>
      <c r="J60" s="780"/>
      <c r="K60" s="780"/>
      <c r="L60" s="780"/>
    </row>
    <row r="61" spans="1:12" x14ac:dyDescent="0.2">
      <c r="A61" s="1275"/>
      <c r="B61" s="1273"/>
      <c r="C61" s="1273"/>
      <c r="D61" s="1273"/>
      <c r="E61" s="1273"/>
      <c r="F61" s="1273"/>
      <c r="G61" s="1273"/>
      <c r="H61" s="1273"/>
      <c r="I61" s="1274"/>
      <c r="J61" s="780"/>
      <c r="K61" s="780"/>
      <c r="L61" s="780"/>
    </row>
    <row r="62" spans="1:12" x14ac:dyDescent="0.2">
      <c r="A62" s="1275"/>
      <c r="B62" s="1273"/>
      <c r="C62" s="1273"/>
      <c r="D62" s="1273"/>
      <c r="E62" s="1273"/>
      <c r="F62" s="1273"/>
      <c r="G62" s="1273"/>
      <c r="H62" s="1273"/>
      <c r="I62" s="1274"/>
      <c r="J62" s="780"/>
      <c r="K62" s="780"/>
      <c r="L62" s="780"/>
    </row>
    <row r="63" spans="1:12" x14ac:dyDescent="0.2">
      <c r="A63" s="1275"/>
      <c r="B63" s="1273"/>
      <c r="C63" s="1273"/>
      <c r="D63" s="1273"/>
      <c r="E63" s="1273"/>
      <c r="F63" s="1273"/>
      <c r="G63" s="1273"/>
      <c r="H63" s="1273"/>
      <c r="I63" s="1274"/>
      <c r="J63" s="780"/>
      <c r="K63" s="780"/>
      <c r="L63" s="780"/>
    </row>
    <row r="64" spans="1:12" x14ac:dyDescent="0.2">
      <c r="A64" s="1275"/>
      <c r="B64" s="1273"/>
      <c r="C64" s="1273"/>
      <c r="D64" s="1273"/>
      <c r="E64" s="1273"/>
      <c r="F64" s="1273"/>
      <c r="G64" s="1273"/>
      <c r="H64" s="1273"/>
      <c r="I64" s="1274"/>
      <c r="J64" s="780"/>
      <c r="K64" s="780"/>
      <c r="L64" s="780"/>
    </row>
    <row r="65" spans="1:13" x14ac:dyDescent="0.2">
      <c r="A65" s="1275"/>
      <c r="B65" s="1273"/>
      <c r="C65" s="1273"/>
      <c r="D65" s="1273"/>
      <c r="E65" s="1273"/>
      <c r="F65" s="1273"/>
      <c r="G65" s="1273"/>
      <c r="H65" s="1273"/>
      <c r="I65" s="1274"/>
      <c r="J65" s="780"/>
      <c r="K65" s="780"/>
      <c r="L65" s="780"/>
    </row>
    <row r="66" spans="1:13" x14ac:dyDescent="0.2">
      <c r="A66" s="1275"/>
      <c r="B66" s="1273"/>
      <c r="C66" s="1273"/>
      <c r="D66" s="1273"/>
      <c r="E66" s="1273"/>
      <c r="F66" s="1273"/>
      <c r="G66" s="1273"/>
      <c r="H66" s="1273"/>
      <c r="I66" s="1274"/>
      <c r="J66" s="780"/>
      <c r="K66" s="780"/>
      <c r="L66" s="780"/>
    </row>
    <row r="67" spans="1:13" ht="13.5" thickBot="1" x14ac:dyDescent="0.25">
      <c r="A67" s="1276"/>
      <c r="B67" s="1277"/>
      <c r="C67" s="1277"/>
      <c r="D67" s="1277"/>
      <c r="E67" s="1277"/>
      <c r="F67" s="1277"/>
      <c r="G67" s="1277"/>
      <c r="H67" s="1277"/>
      <c r="I67" s="1278"/>
      <c r="J67" s="780"/>
      <c r="K67" s="780"/>
      <c r="L67" s="780"/>
    </row>
    <row r="68" spans="1:13" ht="13.5" thickBot="1" x14ac:dyDescent="0.25"/>
    <row r="69" spans="1:13" ht="13.5" thickBot="1" x14ac:dyDescent="0.25">
      <c r="A69" s="1266" t="s">
        <v>668</v>
      </c>
      <c r="B69" s="1267"/>
      <c r="C69" s="1267"/>
      <c r="D69" s="1267"/>
      <c r="E69" s="1267"/>
      <c r="F69" s="1267"/>
      <c r="G69" s="1267"/>
      <c r="H69" s="1267"/>
      <c r="I69" s="1268"/>
      <c r="J69" s="783"/>
      <c r="K69" s="783"/>
      <c r="L69" s="783"/>
      <c r="M69" s="261"/>
    </row>
    <row r="70" spans="1:13" ht="13.15" customHeight="1" x14ac:dyDescent="0.2">
      <c r="A70" s="1269" t="s">
        <v>827</v>
      </c>
      <c r="B70" s="1270"/>
      <c r="C70" s="1270"/>
      <c r="D70" s="1270"/>
      <c r="E70" s="1270"/>
      <c r="F70" s="1270"/>
      <c r="G70" s="1270"/>
      <c r="H70" s="1270"/>
      <c r="I70" s="1271"/>
      <c r="J70" s="784"/>
      <c r="K70" s="784"/>
      <c r="L70" s="784"/>
      <c r="M70" s="261"/>
    </row>
    <row r="71" spans="1:13" x14ac:dyDescent="0.2">
      <c r="A71" s="1272"/>
      <c r="B71" s="1273"/>
      <c r="C71" s="1273"/>
      <c r="D71" s="1273"/>
      <c r="E71" s="1273"/>
      <c r="F71" s="1273"/>
      <c r="G71" s="1273"/>
      <c r="H71" s="1273"/>
      <c r="I71" s="1274"/>
      <c r="J71" s="782"/>
      <c r="K71" s="782"/>
      <c r="L71" s="782"/>
      <c r="M71" s="261"/>
    </row>
    <row r="72" spans="1:13" x14ac:dyDescent="0.2">
      <c r="A72" s="1275"/>
      <c r="B72" s="1273"/>
      <c r="C72" s="1273"/>
      <c r="D72" s="1273"/>
      <c r="E72" s="1273"/>
      <c r="F72" s="1273"/>
      <c r="G72" s="1273"/>
      <c r="H72" s="1273"/>
      <c r="I72" s="1274"/>
      <c r="J72" s="780"/>
      <c r="K72" s="780"/>
      <c r="L72" s="780"/>
      <c r="M72" s="261"/>
    </row>
    <row r="73" spans="1:13" x14ac:dyDescent="0.2">
      <c r="A73" s="1275"/>
      <c r="B73" s="1273"/>
      <c r="C73" s="1273"/>
      <c r="D73" s="1273"/>
      <c r="E73" s="1273"/>
      <c r="F73" s="1273"/>
      <c r="G73" s="1273"/>
      <c r="H73" s="1273"/>
      <c r="I73" s="1274"/>
      <c r="J73" s="780"/>
      <c r="K73" s="780"/>
      <c r="L73" s="780"/>
      <c r="M73" s="261"/>
    </row>
    <row r="74" spans="1:13" x14ac:dyDescent="0.2">
      <c r="A74" s="1275"/>
      <c r="B74" s="1273"/>
      <c r="C74" s="1273"/>
      <c r="D74" s="1273"/>
      <c r="E74" s="1273"/>
      <c r="F74" s="1273"/>
      <c r="G74" s="1273"/>
      <c r="H74" s="1273"/>
      <c r="I74" s="1274"/>
      <c r="J74" s="780"/>
      <c r="K74" s="780"/>
      <c r="L74" s="780"/>
      <c r="M74" s="261"/>
    </row>
    <row r="75" spans="1:13" x14ac:dyDescent="0.2">
      <c r="A75" s="1275"/>
      <c r="B75" s="1273"/>
      <c r="C75" s="1273"/>
      <c r="D75" s="1273"/>
      <c r="E75" s="1273"/>
      <c r="F75" s="1273"/>
      <c r="G75" s="1273"/>
      <c r="H75" s="1273"/>
      <c r="I75" s="1274"/>
      <c r="J75" s="780"/>
      <c r="K75" s="780"/>
      <c r="L75" s="780"/>
      <c r="M75" s="261"/>
    </row>
    <row r="76" spans="1:13" x14ac:dyDescent="0.2">
      <c r="A76" s="1275"/>
      <c r="B76" s="1273"/>
      <c r="C76" s="1273"/>
      <c r="D76" s="1273"/>
      <c r="E76" s="1273"/>
      <c r="F76" s="1273"/>
      <c r="G76" s="1273"/>
      <c r="H76" s="1273"/>
      <c r="I76" s="1274"/>
      <c r="J76" s="780"/>
      <c r="K76" s="780"/>
      <c r="L76" s="780"/>
      <c r="M76" s="261"/>
    </row>
    <row r="77" spans="1:13" x14ac:dyDescent="0.2">
      <c r="A77" s="1275"/>
      <c r="B77" s="1273"/>
      <c r="C77" s="1273"/>
      <c r="D77" s="1273"/>
      <c r="E77" s="1273"/>
      <c r="F77" s="1273"/>
      <c r="G77" s="1273"/>
      <c r="H77" s="1273"/>
      <c r="I77" s="1274"/>
      <c r="J77" s="780"/>
      <c r="K77" s="780"/>
      <c r="L77" s="780"/>
      <c r="M77" s="261"/>
    </row>
    <row r="78" spans="1:13" x14ac:dyDescent="0.2">
      <c r="A78" s="1275"/>
      <c r="B78" s="1273"/>
      <c r="C78" s="1273"/>
      <c r="D78" s="1273"/>
      <c r="E78" s="1273"/>
      <c r="F78" s="1273"/>
      <c r="G78" s="1273"/>
      <c r="H78" s="1273"/>
      <c r="I78" s="1274"/>
      <c r="J78" s="780"/>
      <c r="K78" s="780"/>
      <c r="L78" s="780"/>
      <c r="M78" s="261"/>
    </row>
    <row r="79" spans="1:13" x14ac:dyDescent="0.2">
      <c r="A79" s="1275"/>
      <c r="B79" s="1273"/>
      <c r="C79" s="1273"/>
      <c r="D79" s="1273"/>
      <c r="E79" s="1273"/>
      <c r="F79" s="1273"/>
      <c r="G79" s="1273"/>
      <c r="H79" s="1273"/>
      <c r="I79" s="1274"/>
      <c r="J79" s="780"/>
      <c r="K79" s="780"/>
      <c r="L79" s="780"/>
      <c r="M79" s="261"/>
    </row>
    <row r="80" spans="1:13" x14ac:dyDescent="0.2">
      <c r="A80" s="1275"/>
      <c r="B80" s="1273"/>
      <c r="C80" s="1273"/>
      <c r="D80" s="1273"/>
      <c r="E80" s="1273"/>
      <c r="F80" s="1273"/>
      <c r="G80" s="1273"/>
      <c r="H80" s="1273"/>
      <c r="I80" s="1274"/>
      <c r="J80" s="772"/>
      <c r="K80" s="772"/>
      <c r="L80" s="772"/>
    </row>
    <row r="81" spans="1:13" ht="13.5" thickBot="1" x14ac:dyDescent="0.25">
      <c r="A81" s="1276"/>
      <c r="B81" s="1277"/>
      <c r="C81" s="1277"/>
      <c r="D81" s="1277"/>
      <c r="E81" s="1277"/>
      <c r="F81" s="1277"/>
      <c r="G81" s="1277"/>
      <c r="H81" s="1277"/>
      <c r="I81" s="1278"/>
      <c r="J81" s="776"/>
      <c r="K81" s="776"/>
      <c r="L81" s="776"/>
    </row>
    <row r="82" spans="1:13" ht="30.75" customHeight="1" thickBot="1" x14ac:dyDescent="0.25">
      <c r="A82" s="1279"/>
      <c r="B82" s="1279"/>
      <c r="C82" s="1279"/>
      <c r="D82" s="1279"/>
      <c r="E82" s="1279"/>
      <c r="F82" s="1279"/>
      <c r="G82" s="1279"/>
      <c r="H82" s="1279"/>
      <c r="I82" s="1279"/>
    </row>
    <row r="83" spans="1:13" ht="13.5" thickBot="1" x14ac:dyDescent="0.25">
      <c r="A83" s="1266" t="s">
        <v>644</v>
      </c>
      <c r="B83" s="1267"/>
      <c r="C83" s="1267"/>
      <c r="D83" s="1267"/>
      <c r="E83" s="1267"/>
      <c r="F83" s="1267"/>
      <c r="G83" s="1267"/>
      <c r="H83" s="1267"/>
      <c r="I83" s="1268"/>
      <c r="J83" s="783"/>
      <c r="K83" s="783"/>
      <c r="L83" s="783"/>
      <c r="M83" s="786"/>
    </row>
    <row r="84" spans="1:13" ht="13.15" customHeight="1" x14ac:dyDescent="0.2">
      <c r="A84" s="1269" t="s">
        <v>827</v>
      </c>
      <c r="B84" s="1270"/>
      <c r="C84" s="1270"/>
      <c r="D84" s="1270"/>
      <c r="E84" s="1270"/>
      <c r="F84" s="1270"/>
      <c r="G84" s="1270"/>
      <c r="H84" s="1270"/>
      <c r="I84" s="1271"/>
      <c r="J84" s="784"/>
      <c r="K84" s="784"/>
      <c r="L84" s="784"/>
      <c r="M84" s="786"/>
    </row>
    <row r="85" spans="1:13" x14ac:dyDescent="0.2">
      <c r="A85" s="1260"/>
      <c r="B85" s="1261"/>
      <c r="C85" s="1261"/>
      <c r="D85" s="1261"/>
      <c r="E85" s="1261"/>
      <c r="F85" s="1261"/>
      <c r="G85" s="1261"/>
      <c r="H85" s="1261"/>
      <c r="I85" s="1262"/>
      <c r="J85" s="782"/>
      <c r="K85" s="782"/>
      <c r="L85" s="782"/>
      <c r="M85" s="786"/>
    </row>
    <row r="86" spans="1:13" x14ac:dyDescent="0.2">
      <c r="A86" s="1260"/>
      <c r="B86" s="1261"/>
      <c r="C86" s="1261"/>
      <c r="D86" s="1261"/>
      <c r="E86" s="1261"/>
      <c r="F86" s="1261"/>
      <c r="G86" s="1261"/>
      <c r="H86" s="1261"/>
      <c r="I86" s="1262"/>
      <c r="J86" s="780"/>
      <c r="K86" s="780"/>
      <c r="L86" s="780"/>
      <c r="M86" s="786"/>
    </row>
    <row r="87" spans="1:13" x14ac:dyDescent="0.2">
      <c r="A87" s="1260"/>
      <c r="B87" s="1261"/>
      <c r="C87" s="1261"/>
      <c r="D87" s="1261"/>
      <c r="E87" s="1261"/>
      <c r="F87" s="1261"/>
      <c r="G87" s="1261"/>
      <c r="H87" s="1261"/>
      <c r="I87" s="1262"/>
      <c r="J87" s="780"/>
      <c r="K87" s="780"/>
      <c r="L87" s="780"/>
      <c r="M87" s="786"/>
    </row>
    <row r="88" spans="1:13" x14ac:dyDescent="0.2">
      <c r="A88" s="1260"/>
      <c r="B88" s="1261"/>
      <c r="C88" s="1261"/>
      <c r="D88" s="1261"/>
      <c r="E88" s="1261"/>
      <c r="F88" s="1261"/>
      <c r="G88" s="1261"/>
      <c r="H88" s="1261"/>
      <c r="I88" s="1262"/>
      <c r="J88" s="780"/>
      <c r="K88" s="780"/>
      <c r="L88" s="780"/>
      <c r="M88" s="786"/>
    </row>
    <row r="89" spans="1:13" x14ac:dyDescent="0.2">
      <c r="A89" s="1260"/>
      <c r="B89" s="1261"/>
      <c r="C89" s="1261"/>
      <c r="D89" s="1261"/>
      <c r="E89" s="1261"/>
      <c r="F89" s="1261"/>
      <c r="G89" s="1261"/>
      <c r="H89" s="1261"/>
      <c r="I89" s="1262"/>
      <c r="J89" s="780"/>
      <c r="K89" s="780"/>
      <c r="L89" s="780"/>
      <c r="M89" s="786"/>
    </row>
    <row r="90" spans="1:13" x14ac:dyDescent="0.2">
      <c r="A90" s="1260"/>
      <c r="B90" s="1261"/>
      <c r="C90" s="1261"/>
      <c r="D90" s="1261"/>
      <c r="E90" s="1261"/>
      <c r="F90" s="1261"/>
      <c r="G90" s="1261"/>
      <c r="H90" s="1261"/>
      <c r="I90" s="1262"/>
      <c r="J90" s="780"/>
      <c r="K90" s="780"/>
      <c r="L90" s="780"/>
      <c r="M90" s="786"/>
    </row>
    <row r="91" spans="1:13" x14ac:dyDescent="0.2">
      <c r="A91" s="1260"/>
      <c r="B91" s="1261"/>
      <c r="C91" s="1261"/>
      <c r="D91" s="1261"/>
      <c r="E91" s="1261"/>
      <c r="F91" s="1261"/>
      <c r="G91" s="1261"/>
      <c r="H91" s="1261"/>
      <c r="I91" s="1262"/>
      <c r="J91" s="780"/>
      <c r="K91" s="780"/>
      <c r="L91" s="780"/>
      <c r="M91" s="786"/>
    </row>
    <row r="92" spans="1:13" x14ac:dyDescent="0.2">
      <c r="A92" s="1260"/>
      <c r="B92" s="1261"/>
      <c r="C92" s="1261"/>
      <c r="D92" s="1261"/>
      <c r="E92" s="1261"/>
      <c r="F92" s="1261"/>
      <c r="G92" s="1261"/>
      <c r="H92" s="1261"/>
      <c r="I92" s="1262"/>
      <c r="J92" s="780"/>
      <c r="K92" s="780"/>
      <c r="L92" s="780"/>
      <c r="M92" s="786"/>
    </row>
    <row r="93" spans="1:13" x14ac:dyDescent="0.2">
      <c r="A93" s="1260"/>
      <c r="B93" s="1261"/>
      <c r="C93" s="1261"/>
      <c r="D93" s="1261"/>
      <c r="E93" s="1261"/>
      <c r="F93" s="1261"/>
      <c r="G93" s="1261"/>
      <c r="H93" s="1261"/>
      <c r="I93" s="1262"/>
      <c r="J93" s="780"/>
      <c r="K93" s="780"/>
      <c r="L93" s="780"/>
      <c r="M93" s="786"/>
    </row>
    <row r="94" spans="1:13" x14ac:dyDescent="0.2">
      <c r="A94" s="1260"/>
      <c r="B94" s="1261"/>
      <c r="C94" s="1261"/>
      <c r="D94" s="1261"/>
      <c r="E94" s="1261"/>
      <c r="F94" s="1261"/>
      <c r="G94" s="1261"/>
      <c r="H94" s="1261"/>
      <c r="I94" s="1262"/>
      <c r="J94" s="776"/>
      <c r="K94" s="776"/>
      <c r="L94" s="776"/>
      <c r="M94" s="786"/>
    </row>
    <row r="95" spans="1:13" x14ac:dyDescent="0.2">
      <c r="A95" s="1260"/>
      <c r="B95" s="1261"/>
      <c r="C95" s="1261"/>
      <c r="D95" s="1261"/>
      <c r="E95" s="1261"/>
      <c r="F95" s="1261"/>
      <c r="G95" s="1261"/>
      <c r="H95" s="1261"/>
      <c r="I95" s="1262"/>
      <c r="J95" s="776"/>
      <c r="K95" s="776"/>
      <c r="L95" s="776"/>
    </row>
    <row r="96" spans="1:13" ht="13.5" thickBot="1" x14ac:dyDescent="0.25">
      <c r="A96" s="1263"/>
      <c r="B96" s="1264"/>
      <c r="C96" s="1264"/>
      <c r="D96" s="1264"/>
      <c r="E96" s="1264"/>
      <c r="F96" s="1264"/>
      <c r="G96" s="1264"/>
      <c r="H96" s="1264"/>
      <c r="I96" s="1265"/>
      <c r="J96" s="776"/>
      <c r="K96" s="776"/>
      <c r="L96" s="776"/>
    </row>
    <row r="97" spans="1:13" ht="13.5" thickBot="1" x14ac:dyDescent="0.25">
      <c r="C97" s="772"/>
      <c r="D97" s="772"/>
      <c r="E97" s="772"/>
      <c r="F97" s="772"/>
      <c r="G97" s="772"/>
      <c r="H97" s="772"/>
      <c r="I97" s="772"/>
      <c r="J97" s="772"/>
      <c r="K97" s="772"/>
      <c r="L97" s="772"/>
    </row>
    <row r="98" spans="1:13" ht="13.5" thickBot="1" x14ac:dyDescent="0.25">
      <c r="A98" s="1266" t="s">
        <v>647</v>
      </c>
      <c r="B98" s="1267"/>
      <c r="C98" s="1267"/>
      <c r="D98" s="1267"/>
      <c r="E98" s="1267"/>
      <c r="F98" s="1267"/>
      <c r="G98" s="1267"/>
      <c r="H98" s="1267"/>
      <c r="I98" s="1268"/>
      <c r="J98" s="783"/>
      <c r="K98" s="783"/>
      <c r="L98" s="783"/>
      <c r="M98" s="786"/>
    </row>
    <row r="99" spans="1:13" ht="13.15" customHeight="1" x14ac:dyDescent="0.2">
      <c r="A99" s="1269" t="s">
        <v>827</v>
      </c>
      <c r="B99" s="1270"/>
      <c r="C99" s="1270"/>
      <c r="D99" s="1270"/>
      <c r="E99" s="1270"/>
      <c r="F99" s="1270"/>
      <c r="G99" s="1270"/>
      <c r="H99" s="1270"/>
      <c r="I99" s="1271"/>
      <c r="J99" s="784"/>
      <c r="K99" s="784"/>
      <c r="L99" s="784"/>
      <c r="M99" s="786"/>
    </row>
    <row r="100" spans="1:13" x14ac:dyDescent="0.2">
      <c r="A100" s="1260"/>
      <c r="B100" s="1261"/>
      <c r="C100" s="1261"/>
      <c r="D100" s="1261"/>
      <c r="E100" s="1261"/>
      <c r="F100" s="1261"/>
      <c r="G100" s="1261"/>
      <c r="H100" s="1261"/>
      <c r="I100" s="1262"/>
      <c r="J100" s="782"/>
      <c r="K100" s="782"/>
      <c r="L100" s="782"/>
      <c r="M100" s="786"/>
    </row>
    <row r="101" spans="1:13" x14ac:dyDescent="0.2">
      <c r="A101" s="1260"/>
      <c r="B101" s="1261"/>
      <c r="C101" s="1261"/>
      <c r="D101" s="1261"/>
      <c r="E101" s="1261"/>
      <c r="F101" s="1261"/>
      <c r="G101" s="1261"/>
      <c r="H101" s="1261"/>
      <c r="I101" s="1262"/>
      <c r="J101" s="780"/>
      <c r="K101" s="780"/>
      <c r="L101" s="780"/>
      <c r="M101" s="786"/>
    </row>
    <row r="102" spans="1:13" x14ac:dyDescent="0.2">
      <c r="A102" s="1260"/>
      <c r="B102" s="1261"/>
      <c r="C102" s="1261"/>
      <c r="D102" s="1261"/>
      <c r="E102" s="1261"/>
      <c r="F102" s="1261"/>
      <c r="G102" s="1261"/>
      <c r="H102" s="1261"/>
      <c r="I102" s="1262"/>
      <c r="J102" s="780"/>
      <c r="K102" s="780"/>
      <c r="L102" s="780"/>
      <c r="M102" s="786"/>
    </row>
    <row r="103" spans="1:13" x14ac:dyDescent="0.2">
      <c r="A103" s="1260"/>
      <c r="B103" s="1261"/>
      <c r="C103" s="1261"/>
      <c r="D103" s="1261"/>
      <c r="E103" s="1261"/>
      <c r="F103" s="1261"/>
      <c r="G103" s="1261"/>
      <c r="H103" s="1261"/>
      <c r="I103" s="1262"/>
      <c r="J103" s="780"/>
      <c r="K103" s="780"/>
      <c r="L103" s="780"/>
      <c r="M103" s="786"/>
    </row>
    <row r="104" spans="1:13" x14ac:dyDescent="0.2">
      <c r="A104" s="1260"/>
      <c r="B104" s="1261"/>
      <c r="C104" s="1261"/>
      <c r="D104" s="1261"/>
      <c r="E104" s="1261"/>
      <c r="F104" s="1261"/>
      <c r="G104" s="1261"/>
      <c r="H104" s="1261"/>
      <c r="I104" s="1262"/>
      <c r="J104" s="780"/>
      <c r="K104" s="780"/>
      <c r="L104" s="780"/>
      <c r="M104" s="786"/>
    </row>
    <row r="105" spans="1:13" x14ac:dyDescent="0.2">
      <c r="A105" s="1260"/>
      <c r="B105" s="1261"/>
      <c r="C105" s="1261"/>
      <c r="D105" s="1261"/>
      <c r="E105" s="1261"/>
      <c r="F105" s="1261"/>
      <c r="G105" s="1261"/>
      <c r="H105" s="1261"/>
      <c r="I105" s="1262"/>
      <c r="J105" s="780"/>
      <c r="K105" s="780"/>
      <c r="L105" s="780"/>
      <c r="M105" s="786"/>
    </row>
    <row r="106" spans="1:13" x14ac:dyDescent="0.2">
      <c r="A106" s="1260"/>
      <c r="B106" s="1261"/>
      <c r="C106" s="1261"/>
      <c r="D106" s="1261"/>
      <c r="E106" s="1261"/>
      <c r="F106" s="1261"/>
      <c r="G106" s="1261"/>
      <c r="H106" s="1261"/>
      <c r="I106" s="1262"/>
      <c r="J106" s="780"/>
      <c r="K106" s="780"/>
      <c r="L106" s="780"/>
      <c r="M106" s="786"/>
    </row>
    <row r="107" spans="1:13" x14ac:dyDescent="0.2">
      <c r="A107" s="1260"/>
      <c r="B107" s="1261"/>
      <c r="C107" s="1261"/>
      <c r="D107" s="1261"/>
      <c r="E107" s="1261"/>
      <c r="F107" s="1261"/>
      <c r="G107" s="1261"/>
      <c r="H107" s="1261"/>
      <c r="I107" s="1262"/>
      <c r="J107" s="780"/>
      <c r="K107" s="780"/>
      <c r="L107" s="780"/>
      <c r="M107" s="786"/>
    </row>
    <row r="108" spans="1:13" x14ac:dyDescent="0.2">
      <c r="A108" s="1260"/>
      <c r="B108" s="1261"/>
      <c r="C108" s="1261"/>
      <c r="D108" s="1261"/>
      <c r="E108" s="1261"/>
      <c r="F108" s="1261"/>
      <c r="G108" s="1261"/>
      <c r="H108" s="1261"/>
      <c r="I108" s="1262"/>
      <c r="J108" s="780"/>
      <c r="K108" s="780"/>
      <c r="L108" s="780"/>
      <c r="M108" s="786"/>
    </row>
    <row r="109" spans="1:13" x14ac:dyDescent="0.2">
      <c r="A109" s="1260"/>
      <c r="B109" s="1261"/>
      <c r="C109" s="1261"/>
      <c r="D109" s="1261"/>
      <c r="E109" s="1261"/>
      <c r="F109" s="1261"/>
      <c r="G109" s="1261"/>
      <c r="H109" s="1261"/>
      <c r="I109" s="1262"/>
      <c r="J109" s="776"/>
      <c r="K109" s="776"/>
      <c r="L109" s="776"/>
    </row>
    <row r="110" spans="1:13" ht="13.5" thickBot="1" x14ac:dyDescent="0.25">
      <c r="A110" s="1263"/>
      <c r="B110" s="1264"/>
      <c r="C110" s="1264"/>
      <c r="D110" s="1264"/>
      <c r="E110" s="1264"/>
      <c r="F110" s="1264"/>
      <c r="G110" s="1264"/>
      <c r="H110" s="1264"/>
      <c r="I110" s="1265"/>
    </row>
    <row r="111" spans="1:13" x14ac:dyDescent="0.2">
      <c r="A111" s="787"/>
      <c r="B111" s="787"/>
      <c r="C111" s="787"/>
      <c r="D111" s="787"/>
      <c r="E111" s="787"/>
      <c r="F111" s="787"/>
      <c r="G111" s="787"/>
      <c r="H111" s="787"/>
      <c r="I111" s="787"/>
    </row>
    <row r="112" spans="1:13" ht="13.5" thickBot="1" x14ac:dyDescent="0.25"/>
    <row r="113" spans="1:13" ht="13.5" thickBot="1" x14ac:dyDescent="0.25">
      <c r="A113" s="1266" t="s">
        <v>314</v>
      </c>
      <c r="B113" s="1267"/>
      <c r="C113" s="1267"/>
      <c r="D113" s="1267"/>
      <c r="E113" s="1267"/>
      <c r="F113" s="1267"/>
      <c r="G113" s="1267"/>
      <c r="H113" s="1267"/>
      <c r="I113" s="1268"/>
      <c r="J113" s="783"/>
      <c r="K113" s="783"/>
      <c r="L113" s="783"/>
      <c r="M113" s="786"/>
    </row>
    <row r="114" spans="1:13" ht="13.15" customHeight="1" x14ac:dyDescent="0.2">
      <c r="A114" s="1269" t="s">
        <v>827</v>
      </c>
      <c r="B114" s="1270"/>
      <c r="C114" s="1270"/>
      <c r="D114" s="1270"/>
      <c r="E114" s="1270"/>
      <c r="F114" s="1270"/>
      <c r="G114" s="1270"/>
      <c r="H114" s="1270"/>
      <c r="I114" s="1271"/>
      <c r="J114" s="784"/>
      <c r="K114" s="784"/>
      <c r="L114" s="784"/>
      <c r="M114" s="786"/>
    </row>
    <row r="115" spans="1:13" x14ac:dyDescent="0.2">
      <c r="A115" s="1260"/>
      <c r="B115" s="1261"/>
      <c r="C115" s="1261"/>
      <c r="D115" s="1261"/>
      <c r="E115" s="1261"/>
      <c r="F115" s="1261"/>
      <c r="G115" s="1261"/>
      <c r="H115" s="1261"/>
      <c r="I115" s="1262"/>
      <c r="J115" s="782"/>
      <c r="K115" s="782"/>
      <c r="L115" s="782"/>
      <c r="M115" s="786"/>
    </row>
    <row r="116" spans="1:13" x14ac:dyDescent="0.2">
      <c r="A116" s="1260"/>
      <c r="B116" s="1261"/>
      <c r="C116" s="1261"/>
      <c r="D116" s="1261"/>
      <c r="E116" s="1261"/>
      <c r="F116" s="1261"/>
      <c r="G116" s="1261"/>
      <c r="H116" s="1261"/>
      <c r="I116" s="1262"/>
      <c r="J116" s="780"/>
      <c r="K116" s="780"/>
      <c r="L116" s="780"/>
      <c r="M116" s="786"/>
    </row>
    <row r="117" spans="1:13" x14ac:dyDescent="0.2">
      <c r="A117" s="1260"/>
      <c r="B117" s="1261"/>
      <c r="C117" s="1261"/>
      <c r="D117" s="1261"/>
      <c r="E117" s="1261"/>
      <c r="F117" s="1261"/>
      <c r="G117" s="1261"/>
      <c r="H117" s="1261"/>
      <c r="I117" s="1262"/>
      <c r="J117" s="780"/>
      <c r="K117" s="780"/>
      <c r="L117" s="780"/>
      <c r="M117" s="786"/>
    </row>
    <row r="118" spans="1:13" x14ac:dyDescent="0.2">
      <c r="A118" s="1260"/>
      <c r="B118" s="1261"/>
      <c r="C118" s="1261"/>
      <c r="D118" s="1261"/>
      <c r="E118" s="1261"/>
      <c r="F118" s="1261"/>
      <c r="G118" s="1261"/>
      <c r="H118" s="1261"/>
      <c r="I118" s="1262"/>
      <c r="J118" s="780"/>
      <c r="K118" s="780"/>
      <c r="L118" s="780"/>
      <c r="M118" s="786"/>
    </row>
    <row r="119" spans="1:13" x14ac:dyDescent="0.2">
      <c r="A119" s="1260"/>
      <c r="B119" s="1261"/>
      <c r="C119" s="1261"/>
      <c r="D119" s="1261"/>
      <c r="E119" s="1261"/>
      <c r="F119" s="1261"/>
      <c r="G119" s="1261"/>
      <c r="H119" s="1261"/>
      <c r="I119" s="1262"/>
      <c r="J119" s="780"/>
      <c r="K119" s="780"/>
      <c r="L119" s="780"/>
      <c r="M119" s="786"/>
    </row>
    <row r="120" spans="1:13" x14ac:dyDescent="0.2">
      <c r="A120" s="1260"/>
      <c r="B120" s="1261"/>
      <c r="C120" s="1261"/>
      <c r="D120" s="1261"/>
      <c r="E120" s="1261"/>
      <c r="F120" s="1261"/>
      <c r="G120" s="1261"/>
      <c r="H120" s="1261"/>
      <c r="I120" s="1262"/>
      <c r="J120" s="780"/>
      <c r="K120" s="780"/>
      <c r="L120" s="780"/>
      <c r="M120" s="786"/>
    </row>
    <row r="121" spans="1:13" x14ac:dyDescent="0.2">
      <c r="A121" s="1260"/>
      <c r="B121" s="1261"/>
      <c r="C121" s="1261"/>
      <c r="D121" s="1261"/>
      <c r="E121" s="1261"/>
      <c r="F121" s="1261"/>
      <c r="G121" s="1261"/>
      <c r="H121" s="1261"/>
      <c r="I121" s="1262"/>
      <c r="J121" s="780"/>
      <c r="K121" s="780"/>
      <c r="L121" s="780"/>
      <c r="M121" s="786"/>
    </row>
    <row r="122" spans="1:13" x14ac:dyDescent="0.2">
      <c r="A122" s="1260"/>
      <c r="B122" s="1261"/>
      <c r="C122" s="1261"/>
      <c r="D122" s="1261"/>
      <c r="E122" s="1261"/>
      <c r="F122" s="1261"/>
      <c r="G122" s="1261"/>
      <c r="H122" s="1261"/>
      <c r="I122" s="1262"/>
      <c r="J122" s="780"/>
      <c r="K122" s="780"/>
      <c r="L122" s="780"/>
      <c r="M122" s="786"/>
    </row>
    <row r="123" spans="1:13" x14ac:dyDescent="0.2">
      <c r="A123" s="1260"/>
      <c r="B123" s="1261"/>
      <c r="C123" s="1261"/>
      <c r="D123" s="1261"/>
      <c r="E123" s="1261"/>
      <c r="F123" s="1261"/>
      <c r="G123" s="1261"/>
      <c r="H123" s="1261"/>
      <c r="I123" s="1262"/>
      <c r="J123" s="780"/>
      <c r="K123" s="780"/>
      <c r="L123" s="780"/>
      <c r="M123" s="786"/>
    </row>
    <row r="124" spans="1:13" x14ac:dyDescent="0.2">
      <c r="A124" s="1260"/>
      <c r="B124" s="1261"/>
      <c r="C124" s="1261"/>
      <c r="D124" s="1261"/>
      <c r="E124" s="1261"/>
      <c r="F124" s="1261"/>
      <c r="G124" s="1261"/>
      <c r="H124" s="1261"/>
      <c r="I124" s="1262"/>
      <c r="J124" s="786"/>
      <c r="K124" s="786"/>
      <c r="L124" s="786"/>
      <c r="M124" s="786"/>
    </row>
    <row r="125" spans="1:13" x14ac:dyDescent="0.2">
      <c r="A125" s="1260"/>
      <c r="B125" s="1261"/>
      <c r="C125" s="1261"/>
      <c r="D125" s="1261"/>
      <c r="E125" s="1261"/>
      <c r="F125" s="1261"/>
      <c r="G125" s="1261"/>
      <c r="H125" s="1261"/>
      <c r="I125" s="1262"/>
      <c r="J125" s="786"/>
      <c r="K125" s="786"/>
      <c r="L125" s="786"/>
      <c r="M125" s="786"/>
    </row>
    <row r="126" spans="1:13" ht="13.5" thickBot="1" x14ac:dyDescent="0.25">
      <c r="A126" s="1263"/>
      <c r="B126" s="1264"/>
      <c r="C126" s="1264"/>
      <c r="D126" s="1264"/>
      <c r="E126" s="1264"/>
      <c r="F126" s="1264"/>
      <c r="G126" s="1264"/>
      <c r="H126" s="1264"/>
      <c r="I126" s="1265"/>
    </row>
  </sheetData>
  <mergeCells count="28">
    <mergeCell ref="A113:I113"/>
    <mergeCell ref="A114:I114"/>
    <mergeCell ref="A115:I126"/>
    <mergeCell ref="A12:I21"/>
    <mergeCell ref="A55:I55"/>
    <mergeCell ref="A56:I56"/>
    <mergeCell ref="A69:I69"/>
    <mergeCell ref="A70:I70"/>
    <mergeCell ref="A23:I23"/>
    <mergeCell ref="A24:I24"/>
    <mergeCell ref="A25:I35"/>
    <mergeCell ref="A37:I37"/>
    <mergeCell ref="A38:I38"/>
    <mergeCell ref="A98:I98"/>
    <mergeCell ref="A99:I99"/>
    <mergeCell ref="A100:I110"/>
    <mergeCell ref="A1:I5"/>
    <mergeCell ref="A6:I7"/>
    <mergeCell ref="A9:I9"/>
    <mergeCell ref="A10:I10"/>
    <mergeCell ref="A11:I11"/>
    <mergeCell ref="A39:I49"/>
    <mergeCell ref="A83:I83"/>
    <mergeCell ref="A84:I84"/>
    <mergeCell ref="A71:I81"/>
    <mergeCell ref="A85:I96"/>
    <mergeCell ref="A57:I67"/>
    <mergeCell ref="A82:I8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indexed="45"/>
  </sheetPr>
  <dimension ref="A1:BS428"/>
  <sheetViews>
    <sheetView showGridLines="0" topLeftCell="A72" zoomScale="75" zoomScaleNormal="75" workbookViewId="0">
      <selection activeCell="D58" sqref="D58"/>
    </sheetView>
  </sheetViews>
  <sheetFormatPr baseColWidth="10" defaultRowHeight="12.75" outlineLevelRow="2" x14ac:dyDescent="0.2"/>
  <cols>
    <col min="1" max="3" width="37.85546875" customWidth="1"/>
    <col min="4" max="4" width="16.85546875" customWidth="1"/>
    <col min="5" max="7" width="15.5703125" bestFit="1" customWidth="1"/>
  </cols>
  <sheetData>
    <row r="1" spans="1:2" ht="13.5" thickBot="1" x14ac:dyDescent="0.25">
      <c r="A1" s="1304" t="s">
        <v>367</v>
      </c>
      <c r="B1" s="1305"/>
    </row>
    <row r="2" spans="1:2" x14ac:dyDescent="0.2">
      <c r="A2" s="183" t="s">
        <v>635</v>
      </c>
      <c r="B2" s="184">
        <f>'Solicitud para cumplimentar'!B4:J4</f>
        <v>0</v>
      </c>
    </row>
    <row r="3" spans="1:2" x14ac:dyDescent="0.2">
      <c r="A3" s="185" t="s">
        <v>576</v>
      </c>
      <c r="B3" s="290"/>
    </row>
    <row r="4" spans="1:2" x14ac:dyDescent="0.2">
      <c r="A4" s="185" t="s">
        <v>637</v>
      </c>
      <c r="B4" s="186">
        <f>'Solicitud para cumplimentar'!B8:M8</f>
        <v>0</v>
      </c>
    </row>
    <row r="5" spans="1:2" x14ac:dyDescent="0.2">
      <c r="A5" s="1306" t="s">
        <v>638</v>
      </c>
      <c r="B5" s="1311">
        <f>'Solicitud para cumplimentar'!B7:M7</f>
        <v>0</v>
      </c>
    </row>
    <row r="6" spans="1:2" x14ac:dyDescent="0.2">
      <c r="A6" s="1306"/>
      <c r="B6" s="1311"/>
    </row>
    <row r="7" spans="1:2" x14ac:dyDescent="0.2">
      <c r="A7" s="1306"/>
      <c r="B7" s="1311"/>
    </row>
    <row r="8" spans="1:2" x14ac:dyDescent="0.2">
      <c r="A8" s="185" t="s">
        <v>671</v>
      </c>
      <c r="B8" s="186">
        <f>'Solicitud para cumplimentar'!B9:M9</f>
        <v>0</v>
      </c>
    </row>
    <row r="9" spans="1:2" x14ac:dyDescent="0.2">
      <c r="A9" s="185" t="s">
        <v>375</v>
      </c>
      <c r="B9" s="186"/>
    </row>
    <row r="10" spans="1:2" x14ac:dyDescent="0.2">
      <c r="A10" s="185" t="s">
        <v>376</v>
      </c>
      <c r="B10" s="188">
        <f>'Solicitud para cumplimentar'!C11</f>
        <v>0</v>
      </c>
    </row>
    <row r="11" spans="1:2" ht="13.5" thickBot="1" x14ac:dyDescent="0.25">
      <c r="A11" s="189" t="s">
        <v>377</v>
      </c>
      <c r="B11" s="190">
        <f>'Solicitud para cumplimentar'!F11</f>
        <v>0</v>
      </c>
    </row>
    <row r="12" spans="1:2" x14ac:dyDescent="0.2">
      <c r="A12" s="208" t="s">
        <v>445</v>
      </c>
      <c r="B12" s="289" t="s">
        <v>610</v>
      </c>
    </row>
    <row r="14" spans="1:2" x14ac:dyDescent="0.2">
      <c r="A14" s="230" t="s">
        <v>549</v>
      </c>
      <c r="B14" s="288">
        <f>'Solicitud para cumplimentar'!C11</f>
        <v>0</v>
      </c>
    </row>
    <row r="15" spans="1:2" x14ac:dyDescent="0.2">
      <c r="A15" s="230" t="s">
        <v>548</v>
      </c>
      <c r="B15" s="288">
        <f>'Solicitud para cumplimentar'!G12</f>
        <v>42429</v>
      </c>
    </row>
    <row r="16" spans="1:2" ht="13.5" thickBot="1" x14ac:dyDescent="0.25"/>
    <row r="17" spans="1:4" x14ac:dyDescent="0.2">
      <c r="A17" s="1312" t="s">
        <v>369</v>
      </c>
      <c r="B17" s="1312"/>
      <c r="C17" s="1312"/>
      <c r="D17" s="1312"/>
    </row>
    <row r="18" spans="1:4" x14ac:dyDescent="0.2">
      <c r="A18" s="187" t="s">
        <v>263</v>
      </c>
      <c r="B18" s="187" t="s">
        <v>372</v>
      </c>
      <c r="C18" s="187" t="s">
        <v>373</v>
      </c>
      <c r="D18" s="187" t="s">
        <v>374</v>
      </c>
    </row>
    <row r="19" spans="1:4" hidden="1" outlineLevel="1" x14ac:dyDescent="0.2">
      <c r="A19" s="740">
        <v>1</v>
      </c>
      <c r="B19" s="440">
        <f>'Solicitud para cumplimentar'!D27</f>
        <v>2016</v>
      </c>
      <c r="C19" s="441"/>
      <c r="D19" s="441"/>
    </row>
    <row r="20" spans="1:4" hidden="1" outlineLevel="1" x14ac:dyDescent="0.2">
      <c r="A20" s="739">
        <f t="shared" ref="A20:B22" si="0">A19+1</f>
        <v>2</v>
      </c>
      <c r="B20" s="739">
        <f t="shared" si="0"/>
        <v>2017</v>
      </c>
      <c r="C20" s="439"/>
      <c r="D20" s="439"/>
    </row>
    <row r="21" spans="1:4" hidden="1" outlineLevel="1" x14ac:dyDescent="0.2">
      <c r="A21" s="739">
        <f t="shared" si="0"/>
        <v>3</v>
      </c>
      <c r="B21" s="739">
        <f t="shared" si="0"/>
        <v>2018</v>
      </c>
      <c r="C21" s="439"/>
      <c r="D21" s="439"/>
    </row>
    <row r="22" spans="1:4" hidden="1" outlineLevel="1" x14ac:dyDescent="0.2">
      <c r="A22" s="739">
        <f t="shared" si="0"/>
        <v>4</v>
      </c>
      <c r="B22" s="739">
        <f t="shared" si="0"/>
        <v>2019</v>
      </c>
      <c r="C22" s="439"/>
      <c r="D22" s="439"/>
    </row>
    <row r="23" spans="1:4" hidden="1" outlineLevel="1" x14ac:dyDescent="0.2">
      <c r="A23" s="442"/>
      <c r="B23" s="442"/>
      <c r="C23" s="443"/>
      <c r="D23" s="443"/>
    </row>
    <row r="24" spans="1:4" ht="13.5" hidden="1" outlineLevel="1" thickBot="1" x14ac:dyDescent="0.25">
      <c r="A24" s="444"/>
      <c r="B24" s="444"/>
      <c r="C24" s="445"/>
      <c r="D24" s="445"/>
    </row>
    <row r="25" spans="1:4" collapsed="1" x14ac:dyDescent="0.2"/>
    <row r="26" spans="1:4" ht="13.5" thickBot="1" x14ac:dyDescent="0.25">
      <c r="A26" s="1310" t="s">
        <v>619</v>
      </c>
      <c r="B26" s="1310"/>
      <c r="C26" s="1310"/>
    </row>
    <row r="27" spans="1:4" ht="13.5" thickTop="1" x14ac:dyDescent="0.2">
      <c r="A27" s="209" t="s">
        <v>459</v>
      </c>
      <c r="B27" s="209" t="s">
        <v>460</v>
      </c>
      <c r="C27" s="209" t="s">
        <v>461</v>
      </c>
    </row>
    <row r="28" spans="1:4" hidden="1" outlineLevel="1" x14ac:dyDescent="0.2">
      <c r="A28" s="449" t="s">
        <v>462</v>
      </c>
      <c r="B28" s="449"/>
      <c r="C28" s="450"/>
    </row>
    <row r="29" spans="1:4" hidden="1" outlineLevel="1" x14ac:dyDescent="0.2">
      <c r="A29" s="446" t="s">
        <v>463</v>
      </c>
      <c r="B29" s="446"/>
      <c r="C29" s="446"/>
    </row>
    <row r="30" spans="1:4" hidden="1" outlineLevel="1" x14ac:dyDescent="0.2">
      <c r="A30" s="446" t="s">
        <v>464</v>
      </c>
      <c r="B30" s="446"/>
      <c r="C30" s="446"/>
    </row>
    <row r="31" spans="1:4" hidden="1" outlineLevel="1" x14ac:dyDescent="0.2">
      <c r="A31" s="446" t="s">
        <v>465</v>
      </c>
      <c r="B31" s="446"/>
      <c r="C31" s="446"/>
    </row>
    <row r="32" spans="1:4" hidden="1" outlineLevel="1" x14ac:dyDescent="0.2">
      <c r="A32" s="446" t="s">
        <v>466</v>
      </c>
      <c r="B32" s="446"/>
      <c r="C32" s="446"/>
    </row>
    <row r="33" spans="1:7" hidden="1" outlineLevel="1" x14ac:dyDescent="0.2">
      <c r="A33" s="446" t="s">
        <v>570</v>
      </c>
      <c r="B33" s="446"/>
      <c r="C33" s="446"/>
    </row>
    <row r="34" spans="1:7" hidden="1" outlineLevel="1" x14ac:dyDescent="0.2">
      <c r="A34" s="446" t="s">
        <v>571</v>
      </c>
      <c r="B34" s="446"/>
      <c r="C34" s="446"/>
    </row>
    <row r="35" spans="1:7" ht="22.5" hidden="1" outlineLevel="1" x14ac:dyDescent="0.2">
      <c r="A35" s="447" t="s">
        <v>467</v>
      </c>
      <c r="B35" s="448"/>
      <c r="C35" s="448" t="s">
        <v>620</v>
      </c>
    </row>
    <row r="36" spans="1:7" collapsed="1" x14ac:dyDescent="0.2">
      <c r="A36" s="321"/>
      <c r="B36" s="321"/>
      <c r="C36" s="321"/>
    </row>
    <row r="37" spans="1:7" ht="13.5" thickBot="1" x14ac:dyDescent="0.25"/>
    <row r="38" spans="1:7" ht="51.75" customHeight="1" thickBot="1" x14ac:dyDescent="0.25">
      <c r="A38" s="1307" t="s">
        <v>618</v>
      </c>
      <c r="B38" s="1308"/>
      <c r="C38" s="1308"/>
      <c r="D38" s="1308"/>
      <c r="E38" s="1308"/>
      <c r="F38" s="1308"/>
      <c r="G38" s="1309"/>
    </row>
    <row r="39" spans="1:7" ht="37.5" customHeight="1" outlineLevel="1" x14ac:dyDescent="0.2">
      <c r="A39" s="325" t="s">
        <v>421</v>
      </c>
      <c r="B39" s="322" t="s">
        <v>565</v>
      </c>
      <c r="C39" s="323" t="s">
        <v>560</v>
      </c>
      <c r="D39" s="323">
        <f>'Fórmulas y cálculos'!C93</f>
        <v>2015</v>
      </c>
      <c r="E39" s="323">
        <f>'Fórmulas y cálculos'!D93</f>
        <v>2016</v>
      </c>
      <c r="F39" s="323">
        <f>'Fórmulas y cálculos'!E93</f>
        <v>2017</v>
      </c>
      <c r="G39" s="324">
        <f>'Fórmulas y cálculos'!F93</f>
        <v>2018</v>
      </c>
    </row>
    <row r="40" spans="1:7" outlineLevel="1" x14ac:dyDescent="0.2">
      <c r="A40" s="326">
        <v>621</v>
      </c>
      <c r="B40" s="247" t="s">
        <v>532</v>
      </c>
      <c r="C40" s="267" t="s">
        <v>407</v>
      </c>
      <c r="D40" s="257">
        <f>IF(C40=Listados!$S$1,'Fórmulas y cálculos'!C102,0)</f>
        <v>1101972</v>
      </c>
      <c r="E40" s="258">
        <f>IF(C40=Listados!$S$1,'Fórmulas y cálculos'!D102,0)</f>
        <v>0</v>
      </c>
      <c r="F40" s="258">
        <f>IF(C40=Listados!$S$1,'Fórmulas y cálculos'!E102,0)</f>
        <v>0</v>
      </c>
      <c r="G40" s="259">
        <f>IF(C40=Listados!$S$1,'Fórmulas y cálculos'!F102,0)</f>
        <v>0</v>
      </c>
    </row>
    <row r="41" spans="1:7" outlineLevel="1" x14ac:dyDescent="0.2">
      <c r="A41" s="326">
        <v>6217</v>
      </c>
      <c r="B41" s="248" t="s">
        <v>531</v>
      </c>
      <c r="C41" s="267" t="s">
        <v>408</v>
      </c>
      <c r="D41" s="257">
        <f>IF(C41=Listados!$S$1,'Fórmulas y cálculos'!C103,0)</f>
        <v>0</v>
      </c>
      <c r="E41" s="258">
        <f>IF(C41=Listados!$S$1,'Fórmulas y cálculos'!D103,0)</f>
        <v>0</v>
      </c>
      <c r="F41" s="258">
        <f>IF(C41=Listados!$S$1,'Fórmulas y cálculos'!E103,0)</f>
        <v>0</v>
      </c>
      <c r="G41" s="259">
        <f>IF(C41=Listados!$S$1,'Fórmulas y cálculos'!F103,0)</f>
        <v>0</v>
      </c>
    </row>
    <row r="42" spans="1:7" outlineLevel="1" x14ac:dyDescent="0.2">
      <c r="A42" s="326">
        <v>622</v>
      </c>
      <c r="B42" s="247" t="s">
        <v>533</v>
      </c>
      <c r="C42" s="267" t="s">
        <v>407</v>
      </c>
      <c r="D42" s="257">
        <f>IF(C42=Listados!$S$1,'Fórmulas y cálculos'!C104,0)</f>
        <v>14243787</v>
      </c>
      <c r="E42" s="258">
        <f>IF(C42=Listados!$S$1,'Fórmulas y cálculos'!D104,0)</f>
        <v>0</v>
      </c>
      <c r="F42" s="258">
        <f>IF(C42=Listados!$S$1,'Fórmulas y cálculos'!E104,0)</f>
        <v>0</v>
      </c>
      <c r="G42" s="259">
        <f>IF(C42=Listados!$S$1,'Fórmulas y cálculos'!F104,0)</f>
        <v>0</v>
      </c>
    </row>
    <row r="43" spans="1:7" outlineLevel="1" x14ac:dyDescent="0.2">
      <c r="A43" s="326">
        <v>623</v>
      </c>
      <c r="B43" s="248" t="s">
        <v>534</v>
      </c>
      <c r="C43" s="267" t="s">
        <v>408</v>
      </c>
      <c r="D43" s="257">
        <f>IF(C43=Listados!$S$1,'Fórmulas y cálculos'!C105,0)</f>
        <v>0</v>
      </c>
      <c r="E43" s="258">
        <f>IF(C43=Listados!$S$1,'Fórmulas y cálculos'!D105,0)</f>
        <v>0</v>
      </c>
      <c r="F43" s="258">
        <f>IF(C43=Listados!$S$1,'Fórmulas y cálculos'!E105,0)</f>
        <v>0</v>
      </c>
      <c r="G43" s="259">
        <f>IF(C43=Listados!$S$1,'Fórmulas y cálculos'!F105,0)</f>
        <v>0</v>
      </c>
    </row>
    <row r="44" spans="1:7" ht="25.5" outlineLevel="1" x14ac:dyDescent="0.2">
      <c r="A44" s="326">
        <v>624</v>
      </c>
      <c r="B44" s="247" t="s">
        <v>535</v>
      </c>
      <c r="C44" s="267" t="s">
        <v>407</v>
      </c>
      <c r="D44" s="257">
        <f>IF(C44=Listados!$S$1,'Fórmulas y cálculos'!C106,0)</f>
        <v>79131</v>
      </c>
      <c r="E44" s="258">
        <f>IF(C44=Listados!$S$1,'Fórmulas y cálculos'!D106,0)</f>
        <v>0</v>
      </c>
      <c r="F44" s="258">
        <f>IF(C44=Listados!$S$1,'Fórmulas y cálculos'!E106,0)</f>
        <v>0</v>
      </c>
      <c r="G44" s="259">
        <f>IF(C44=Listados!$S$1,'Fórmulas y cálculos'!F106,0)</f>
        <v>0</v>
      </c>
    </row>
    <row r="45" spans="1:7" outlineLevel="1" x14ac:dyDescent="0.2">
      <c r="A45" s="326" t="s">
        <v>529</v>
      </c>
      <c r="B45" s="248" t="s">
        <v>536</v>
      </c>
      <c r="C45" s="267" t="s">
        <v>408</v>
      </c>
      <c r="D45" s="257">
        <f>IF(C45=Listados!$S$1,'Fórmulas y cálculos'!C107,0)</f>
        <v>0</v>
      </c>
      <c r="E45" s="258">
        <f>IF(C45=Listados!$S$1,'Fórmulas y cálculos'!D107,0)</f>
        <v>0</v>
      </c>
      <c r="F45" s="258">
        <f>IF(C45=Listados!$S$1,'Fórmulas y cálculos'!E107,0)</f>
        <v>0</v>
      </c>
      <c r="G45" s="259">
        <f>IF(C45=Listados!$S$1,'Fórmulas y cálculos'!F107,0)</f>
        <v>0</v>
      </c>
    </row>
    <row r="46" spans="1:7" outlineLevel="1" x14ac:dyDescent="0.2">
      <c r="A46" s="326">
        <v>625</v>
      </c>
      <c r="B46" s="248" t="s">
        <v>537</v>
      </c>
      <c r="C46" s="267" t="s">
        <v>408</v>
      </c>
      <c r="D46" s="257">
        <f>IF(C46=Listados!$S$1,'Fórmulas y cálculos'!C108,0)</f>
        <v>0</v>
      </c>
      <c r="E46" s="258">
        <f>IF(C46=Listados!$S$1,'Fórmulas y cálculos'!D108,0)</f>
        <v>0</v>
      </c>
      <c r="F46" s="258">
        <f>IF(C46=Listados!$S$1,'Fórmulas y cálculos'!E108,0)</f>
        <v>0</v>
      </c>
      <c r="G46" s="259">
        <f>IF(C46=Listados!$S$1,'Fórmulas y cálculos'!F108,0)</f>
        <v>0</v>
      </c>
    </row>
    <row r="47" spans="1:7" ht="25.5" outlineLevel="1" x14ac:dyDescent="0.2">
      <c r="A47" s="326">
        <v>627</v>
      </c>
      <c r="B47" s="248" t="s">
        <v>538</v>
      </c>
      <c r="C47" s="267" t="s">
        <v>408</v>
      </c>
      <c r="D47" s="257">
        <f>IF(C47=Listados!$S$1,'Fórmulas y cálculos'!C109,0)</f>
        <v>0</v>
      </c>
      <c r="E47" s="258">
        <f>IF(C47=Listados!$S$1,'Fórmulas y cálculos'!D109,0)</f>
        <v>0</v>
      </c>
      <c r="F47" s="258">
        <f>IF(C47=Listados!$S$1,'Fórmulas y cálculos'!E109,0)</f>
        <v>0</v>
      </c>
      <c r="G47" s="259">
        <f>IF(C47=Listados!$S$1,'Fórmulas y cálculos'!F109,0)</f>
        <v>0</v>
      </c>
    </row>
    <row r="48" spans="1:7" outlineLevel="1" x14ac:dyDescent="0.2">
      <c r="A48" s="326">
        <v>628</v>
      </c>
      <c r="B48" s="248" t="s">
        <v>539</v>
      </c>
      <c r="C48" s="267" t="s">
        <v>407</v>
      </c>
      <c r="D48" s="257">
        <f>IF(C48=Listados!$S$1,'Fórmulas y cálculos'!C110,0)</f>
        <v>17254502</v>
      </c>
      <c r="E48" s="258">
        <f>IF(C48=Listados!$S$1,'Fórmulas y cálculos'!D110,0)</f>
        <v>0</v>
      </c>
      <c r="F48" s="258">
        <f>IF(C48=Listados!$S$1,'Fórmulas y cálculos'!E110,0)</f>
        <v>0</v>
      </c>
      <c r="G48" s="259">
        <f>IF(C48=Listados!$S$1,'Fórmulas y cálculos'!F110,0)</f>
        <v>0</v>
      </c>
    </row>
    <row r="49" spans="1:7" outlineLevel="1" x14ac:dyDescent="0.2">
      <c r="A49" s="326">
        <v>629</v>
      </c>
      <c r="B49" s="248" t="s">
        <v>540</v>
      </c>
      <c r="C49" s="267" t="s">
        <v>407</v>
      </c>
      <c r="D49" s="257">
        <f>IF(C49=Listados!$S$1,'Fórmulas y cálculos'!C111,0)</f>
        <v>31744941</v>
      </c>
      <c r="E49" s="258">
        <f>IF(C49=Listados!$S$1,'Fórmulas y cálculos'!D111,0)</f>
        <v>0</v>
      </c>
      <c r="F49" s="258">
        <f>IF(C49=Listados!$S$1,'Fórmulas y cálculos'!E111,0)</f>
        <v>0</v>
      </c>
      <c r="G49" s="259">
        <f>IF(C49=Listados!$S$1,'Fórmulas y cálculos'!F111,0)</f>
        <v>0</v>
      </c>
    </row>
    <row r="50" spans="1:7" outlineLevel="1" x14ac:dyDescent="0.2">
      <c r="A50" s="326">
        <v>6294</v>
      </c>
      <c r="B50" s="248" t="s">
        <v>541</v>
      </c>
      <c r="C50" s="267" t="s">
        <v>408</v>
      </c>
      <c r="D50" s="257">
        <f>IF(C50=Listados!$S$1,'Fórmulas y cálculos'!C112,0)</f>
        <v>0</v>
      </c>
      <c r="E50" s="258">
        <f>IF(C50=Listados!$S$1,'Fórmulas y cálculos'!D112,0)</f>
        <v>0</v>
      </c>
      <c r="F50" s="258">
        <f>IF(C50=Listados!$S$1,'Fórmulas y cálculos'!E112,0)</f>
        <v>0</v>
      </c>
      <c r="G50" s="259">
        <f>IF(C50=Listados!$S$1,'Fórmulas y cálculos'!F112,0)</f>
        <v>0</v>
      </c>
    </row>
    <row r="51" spans="1:7" outlineLevel="1" x14ac:dyDescent="0.2">
      <c r="A51" s="326">
        <v>6295</v>
      </c>
      <c r="B51" s="248" t="s">
        <v>542</v>
      </c>
      <c r="C51" s="267" t="s">
        <v>408</v>
      </c>
      <c r="D51" s="257">
        <f>IF(C51=Listados!$S$1,'Fórmulas y cálculos'!C113,0)</f>
        <v>0</v>
      </c>
      <c r="E51" s="258">
        <f>IF(C51=Listados!$S$1,'Fórmulas y cálculos'!D113,0)</f>
        <v>0</v>
      </c>
      <c r="F51" s="258">
        <f>IF(C51=Listados!$S$1,'Fórmulas y cálculos'!E113,0)</f>
        <v>0</v>
      </c>
      <c r="G51" s="259">
        <f>IF(C51=Listados!$S$1,'Fórmulas y cálculos'!F113,0)</f>
        <v>0</v>
      </c>
    </row>
    <row r="52" spans="1:7" outlineLevel="1" x14ac:dyDescent="0.2">
      <c r="A52" s="326">
        <v>6296</v>
      </c>
      <c r="B52" s="248" t="s">
        <v>543</v>
      </c>
      <c r="C52" s="267" t="s">
        <v>408</v>
      </c>
      <c r="D52" s="257">
        <f>IF(C52=Listados!$S$1,'Fórmulas y cálculos'!C114,0)</f>
        <v>0</v>
      </c>
      <c r="E52" s="258">
        <f>IF(C52=Listados!$S$1,'Fórmulas y cálculos'!D114,0)</f>
        <v>0</v>
      </c>
      <c r="F52" s="258">
        <f>IF(C52=Listados!$S$1,'Fórmulas y cálculos'!E114,0)</f>
        <v>0</v>
      </c>
      <c r="G52" s="259">
        <f>IF(C52=Listados!$S$1,'Fórmulas y cálculos'!F114,0)</f>
        <v>0</v>
      </c>
    </row>
    <row r="53" spans="1:7" outlineLevel="1" x14ac:dyDescent="0.2">
      <c r="A53" s="326">
        <v>681</v>
      </c>
      <c r="B53" s="248" t="s">
        <v>544</v>
      </c>
      <c r="C53" s="267" t="s">
        <v>407</v>
      </c>
      <c r="D53" s="257">
        <f>IF(C53=Listados!$S$1,'Fórmulas y cálculos'!C115,0)</f>
        <v>1076756</v>
      </c>
      <c r="E53" s="258">
        <f>IF(C53=Listados!$S$1,'Fórmulas y cálculos'!D115,0)</f>
        <v>0</v>
      </c>
      <c r="F53" s="258">
        <f>IF(C53=Listados!$S$1,'Fórmulas y cálculos'!E115,0)</f>
        <v>0</v>
      </c>
      <c r="G53" s="259">
        <f>IF(C53=Listados!$S$1,'Fórmulas y cálculos'!F115,0)</f>
        <v>0</v>
      </c>
    </row>
    <row r="54" spans="1:7" outlineLevel="1" x14ac:dyDescent="0.2">
      <c r="A54" s="326">
        <v>682</v>
      </c>
      <c r="B54" s="248" t="s">
        <v>545</v>
      </c>
      <c r="C54" s="267" t="s">
        <v>408</v>
      </c>
      <c r="D54" s="257">
        <f>IF(C54=Listados!$S$1,'Fórmulas y cálculos'!C116,0)</f>
        <v>0</v>
      </c>
      <c r="E54" s="258">
        <f>IF(C54=Listados!$S$1,'Fórmulas y cálculos'!D116,0)</f>
        <v>0</v>
      </c>
      <c r="F54" s="258">
        <f>IF(C54=Listados!$S$1,'Fórmulas y cálculos'!E116,0)</f>
        <v>0</v>
      </c>
      <c r="G54" s="259">
        <f>IF(C54=Listados!$S$1,'Fórmulas y cálculos'!F116,0)</f>
        <v>0</v>
      </c>
    </row>
    <row r="55" spans="1:7" ht="24" outlineLevel="1" x14ac:dyDescent="0.2">
      <c r="A55" s="327"/>
      <c r="B55" s="260"/>
      <c r="C55" s="261"/>
      <c r="D55" s="291" t="str">
        <f>'Fórmulas y cálculos'!C94</f>
        <v>DATOS DEFINITIVOS</v>
      </c>
      <c r="E55" s="291" t="str">
        <f>'Fórmulas y cálculos'!D94</f>
        <v>DATOS PROVISIONALES</v>
      </c>
      <c r="F55" s="291" t="str">
        <f>'Fórmulas y cálculos'!E94</f>
        <v>DATOS PROVISIONALES</v>
      </c>
      <c r="G55" s="292" t="str">
        <f>'Fórmulas y cálculos'!F94</f>
        <v>DATOS PROVISIONALES</v>
      </c>
    </row>
    <row r="56" spans="1:7" ht="13.5" outlineLevel="1" thickBot="1" x14ac:dyDescent="0.25">
      <c r="A56" s="328"/>
      <c r="B56" s="262" t="s">
        <v>559</v>
      </c>
      <c r="C56" s="227"/>
      <c r="D56" s="263">
        <f>SUM(D40:D54)</f>
        <v>65501089</v>
      </c>
      <c r="E56" s="264">
        <f>SUM(E40:E54)</f>
        <v>0</v>
      </c>
      <c r="F56" s="265">
        <f>SUM(F40:F54)</f>
        <v>0</v>
      </c>
      <c r="G56" s="266">
        <f>SUM(G40:G54)</f>
        <v>0</v>
      </c>
    </row>
    <row r="57" spans="1:7" ht="13.5" outlineLevel="1" thickBot="1" x14ac:dyDescent="0.25">
      <c r="A57" s="294"/>
      <c r="B57" s="261"/>
      <c r="C57" s="261"/>
      <c r="D57" s="261"/>
      <c r="E57" s="261"/>
      <c r="F57" s="261"/>
      <c r="G57" s="243"/>
    </row>
    <row r="58" spans="1:7" ht="30.75" outlineLevel="1" thickBot="1" x14ac:dyDescent="0.25">
      <c r="A58" s="294"/>
      <c r="B58" s="337" t="s">
        <v>566</v>
      </c>
      <c r="C58" s="336"/>
      <c r="D58" s="338">
        <f>$D$56*(('Solicitud para cumplimentar'!$M$91+'Solicitud para cumplimentar'!M112)/'Fórmulas y cálculos'!$C$96)</f>
        <v>0</v>
      </c>
      <c r="E58" s="261"/>
      <c r="F58" s="261"/>
      <c r="G58" s="243"/>
    </row>
    <row r="59" spans="1:7" outlineLevel="1" x14ac:dyDescent="0.2">
      <c r="A59" s="333"/>
      <c r="B59" s="334"/>
      <c r="C59" s="334"/>
      <c r="D59" s="334"/>
      <c r="E59" s="334"/>
      <c r="F59" s="334"/>
      <c r="G59" s="335"/>
    </row>
    <row r="60" spans="1:7" outlineLevel="1" x14ac:dyDescent="0.2">
      <c r="A60" s="1290" t="s">
        <v>628</v>
      </c>
      <c r="B60" s="1291"/>
      <c r="C60" s="1291"/>
      <c r="D60" s="1291"/>
      <c r="E60" s="1291"/>
      <c r="F60" s="1291"/>
      <c r="G60" s="1292"/>
    </row>
    <row r="61" spans="1:7" outlineLevel="1" x14ac:dyDescent="0.2">
      <c r="A61" s="294"/>
      <c r="B61" s="261"/>
      <c r="C61" s="261"/>
      <c r="D61" s="261"/>
      <c r="E61" s="261"/>
      <c r="F61" s="261"/>
      <c r="G61" s="243"/>
    </row>
    <row r="62" spans="1:7" outlineLevel="1" x14ac:dyDescent="0.2">
      <c r="A62" s="294"/>
      <c r="B62" s="261"/>
      <c r="C62" s="329" t="s">
        <v>621</v>
      </c>
      <c r="D62" s="261">
        <f>'Solicitud para cumplimentar'!D27</f>
        <v>2016</v>
      </c>
      <c r="E62" s="261">
        <f>D62+1</f>
        <v>2017</v>
      </c>
      <c r="F62" s="261">
        <f>E62+1</f>
        <v>2018</v>
      </c>
      <c r="G62" s="243">
        <f>F62+1</f>
        <v>2019</v>
      </c>
    </row>
    <row r="63" spans="1:7" outlineLevel="1" x14ac:dyDescent="0.2">
      <c r="A63" s="294"/>
      <c r="B63" s="261"/>
      <c r="C63" s="261" t="s">
        <v>623</v>
      </c>
      <c r="D63" s="261">
        <f>'Solicitud para cumplimentar'!C91</f>
        <v>0</v>
      </c>
      <c r="E63" s="261">
        <f>'Solicitud para cumplimentar'!E91</f>
        <v>0</v>
      </c>
      <c r="F63" s="261">
        <f>'Solicitud para cumplimentar'!G91</f>
        <v>0</v>
      </c>
      <c r="G63" s="243">
        <f>'Solicitud para cumplimentar'!I91</f>
        <v>0</v>
      </c>
    </row>
    <row r="64" spans="1:7" outlineLevel="1" x14ac:dyDescent="0.2">
      <c r="A64" s="294"/>
      <c r="B64" s="261"/>
      <c r="C64" s="261" t="s">
        <v>622</v>
      </c>
      <c r="D64" s="261">
        <f>'Solicitud para cumplimentar'!C112</f>
        <v>0</v>
      </c>
      <c r="E64" s="261">
        <f>'Solicitud para cumplimentar'!E112</f>
        <v>0</v>
      </c>
      <c r="F64" s="261">
        <f>'Solicitud para cumplimentar'!G112</f>
        <v>0</v>
      </c>
      <c r="G64" s="243">
        <f>'Solicitud para cumplimentar'!I112</f>
        <v>0</v>
      </c>
    </row>
    <row r="65" spans="1:7" outlineLevel="1" x14ac:dyDescent="0.2">
      <c r="A65" s="294"/>
      <c r="B65" s="330"/>
      <c r="C65" s="261"/>
      <c r="D65" s="261"/>
      <c r="E65" s="261"/>
      <c r="F65" s="261"/>
      <c r="G65" s="243"/>
    </row>
    <row r="66" spans="1:7" outlineLevel="1" x14ac:dyDescent="0.2">
      <c r="A66" s="294"/>
      <c r="B66" s="261"/>
      <c r="C66" s="261" t="s">
        <v>624</v>
      </c>
      <c r="D66" s="261">
        <f>SUM(D63:D64)</f>
        <v>0</v>
      </c>
      <c r="E66" s="261">
        <f>SUM(E63:E64)</f>
        <v>0</v>
      </c>
      <c r="F66" s="261">
        <f>SUM(F63:F64)</f>
        <v>0</v>
      </c>
      <c r="G66" s="243">
        <f>SUM(G63:G64)</f>
        <v>0</v>
      </c>
    </row>
    <row r="67" spans="1:7" outlineLevel="1" x14ac:dyDescent="0.2">
      <c r="A67" s="294"/>
      <c r="B67" s="261"/>
      <c r="C67" s="261"/>
      <c r="D67" s="261"/>
      <c r="E67" s="261"/>
      <c r="F67" s="261"/>
      <c r="G67" s="243"/>
    </row>
    <row r="68" spans="1:7" outlineLevel="1" x14ac:dyDescent="0.2">
      <c r="A68" s="294"/>
      <c r="B68" s="261"/>
      <c r="C68" s="330" t="s">
        <v>625</v>
      </c>
      <c r="D68" s="258">
        <f>$D$56*(D66/'Fórmulas y cálculos'!$C$96)</f>
        <v>0</v>
      </c>
      <c r="E68" s="258">
        <f>$D$56*(E66/'Fórmulas y cálculos'!$C$96)</f>
        <v>0</v>
      </c>
      <c r="F68" s="258">
        <f>$D$56*(F66/'Fórmulas y cálculos'!$C$96)</f>
        <v>0</v>
      </c>
      <c r="G68" s="259">
        <f>$D$56*(G66/'Fórmulas y cálculos'!$C$96)</f>
        <v>0</v>
      </c>
    </row>
    <row r="69" spans="1:7" outlineLevel="1" x14ac:dyDescent="0.2">
      <c r="A69" s="333"/>
      <c r="B69" s="334"/>
      <c r="C69" s="334"/>
      <c r="D69" s="334"/>
      <c r="E69" s="334"/>
      <c r="F69" s="334"/>
      <c r="G69" s="335"/>
    </row>
    <row r="70" spans="1:7" outlineLevel="1" x14ac:dyDescent="0.2">
      <c r="A70" s="1293" t="s">
        <v>627</v>
      </c>
      <c r="B70" s="1294"/>
      <c r="C70" s="1294"/>
      <c r="D70" s="1294"/>
      <c r="E70" s="1294"/>
      <c r="F70" s="1294"/>
      <c r="G70" s="1295"/>
    </row>
    <row r="71" spans="1:7" outlineLevel="1" x14ac:dyDescent="0.2">
      <c r="A71" s="294"/>
      <c r="B71" s="261"/>
      <c r="C71" s="261"/>
      <c r="D71" s="261"/>
      <c r="E71" s="261"/>
      <c r="F71" s="261"/>
      <c r="G71" s="243"/>
    </row>
    <row r="72" spans="1:7" outlineLevel="1" x14ac:dyDescent="0.2">
      <c r="A72" s="294"/>
      <c r="B72" s="261"/>
      <c r="C72" s="329" t="s">
        <v>621</v>
      </c>
      <c r="D72" s="261">
        <f>D62</f>
        <v>2016</v>
      </c>
      <c r="E72" s="261">
        <f>E62</f>
        <v>2017</v>
      </c>
      <c r="F72" s="261">
        <f>F62</f>
        <v>2018</v>
      </c>
      <c r="G72" s="243">
        <f>G62</f>
        <v>2019</v>
      </c>
    </row>
    <row r="73" spans="1:7" outlineLevel="1" x14ac:dyDescent="0.2">
      <c r="A73" s="294"/>
      <c r="B73" s="261"/>
      <c r="C73" s="331" t="s">
        <v>623</v>
      </c>
      <c r="D73" s="261"/>
      <c r="E73" s="261"/>
      <c r="F73" s="261"/>
      <c r="G73" s="243"/>
    </row>
    <row r="74" spans="1:7" outlineLevel="1" x14ac:dyDescent="0.2">
      <c r="A74" s="294"/>
      <c r="B74" s="261"/>
      <c r="C74" s="331" t="s">
        <v>622</v>
      </c>
      <c r="D74" s="261"/>
      <c r="E74" s="261"/>
      <c r="F74" s="261"/>
      <c r="G74" s="243"/>
    </row>
    <row r="75" spans="1:7" outlineLevel="1" x14ac:dyDescent="0.2">
      <c r="A75" s="294"/>
      <c r="B75" s="330"/>
      <c r="C75" s="331"/>
      <c r="D75" s="261"/>
      <c r="E75" s="261"/>
      <c r="F75" s="261"/>
      <c r="G75" s="243"/>
    </row>
    <row r="76" spans="1:7" outlineLevel="1" x14ac:dyDescent="0.2">
      <c r="A76" s="294"/>
      <c r="B76" s="261"/>
      <c r="C76" s="331" t="s">
        <v>624</v>
      </c>
      <c r="D76" s="261"/>
      <c r="E76" s="261"/>
      <c r="F76" s="261"/>
      <c r="G76" s="243"/>
    </row>
    <row r="77" spans="1:7" outlineLevel="1" x14ac:dyDescent="0.2">
      <c r="A77" s="294"/>
      <c r="B77" s="261"/>
      <c r="C77" s="331"/>
      <c r="D77" s="261"/>
      <c r="E77" s="261"/>
      <c r="F77" s="261"/>
      <c r="G77" s="243"/>
    </row>
    <row r="78" spans="1:7" outlineLevel="1" x14ac:dyDescent="0.2">
      <c r="A78" s="294"/>
      <c r="B78" s="261"/>
      <c r="C78" s="485" t="s">
        <v>626</v>
      </c>
      <c r="D78" s="258"/>
      <c r="E78" s="258"/>
      <c r="F78" s="258"/>
      <c r="G78" s="259"/>
    </row>
    <row r="79" spans="1:7" ht="13.5" outlineLevel="1" thickBot="1" x14ac:dyDescent="0.25">
      <c r="A79" s="306"/>
      <c r="B79" s="227"/>
      <c r="C79" s="227"/>
      <c r="D79" s="264"/>
      <c r="E79" s="264"/>
      <c r="F79" s="264"/>
      <c r="G79" s="332"/>
    </row>
    <row r="80" spans="1:7" ht="13.5" thickBot="1" x14ac:dyDescent="0.25"/>
    <row r="81" spans="1:7" ht="26.25" customHeight="1" thickBot="1" x14ac:dyDescent="0.25">
      <c r="A81" s="1299" t="s">
        <v>584</v>
      </c>
      <c r="B81" s="1300"/>
      <c r="C81" s="1300"/>
      <c r="D81" s="1300"/>
      <c r="E81" s="1300"/>
      <c r="F81" s="1300"/>
      <c r="G81" s="1301"/>
    </row>
    <row r="82" spans="1:7" outlineLevel="1" x14ac:dyDescent="0.2">
      <c r="A82" s="294"/>
      <c r="B82" s="261"/>
      <c r="C82" s="261"/>
      <c r="D82" s="261"/>
      <c r="E82" s="261"/>
      <c r="F82" s="261"/>
      <c r="G82" s="243"/>
    </row>
    <row r="83" spans="1:7" outlineLevel="1" x14ac:dyDescent="0.2">
      <c r="A83" s="1302" t="s">
        <v>585</v>
      </c>
      <c r="B83" s="1294"/>
      <c r="C83" s="1294"/>
      <c r="D83" s="1294"/>
      <c r="E83" s="1294"/>
      <c r="F83" s="1294"/>
      <c r="G83" s="1303"/>
    </row>
    <row r="84" spans="1:7" outlineLevel="1" x14ac:dyDescent="0.2">
      <c r="A84" s="294"/>
      <c r="B84" s="261"/>
      <c r="C84" s="261"/>
      <c r="D84" s="261"/>
      <c r="E84" s="261"/>
      <c r="F84" s="261"/>
      <c r="G84" s="243"/>
    </row>
    <row r="85" spans="1:7" outlineLevel="1" x14ac:dyDescent="0.2">
      <c r="A85" s="294"/>
      <c r="B85" s="261"/>
      <c r="C85" s="261" t="s">
        <v>621</v>
      </c>
      <c r="D85" s="261">
        <f>D62</f>
        <v>2016</v>
      </c>
      <c r="E85" s="261">
        <f>D85+1</f>
        <v>2017</v>
      </c>
      <c r="F85" s="261">
        <f>E85+1</f>
        <v>2018</v>
      </c>
      <c r="G85" s="243">
        <f>F85+1</f>
        <v>2019</v>
      </c>
    </row>
    <row r="86" spans="1:7" outlineLevel="1" x14ac:dyDescent="0.2">
      <c r="A86" s="294"/>
      <c r="B86" s="261"/>
      <c r="C86" s="261" t="s">
        <v>669</v>
      </c>
      <c r="D86" s="330">
        <f>'Solicitud para cumplimentar'!D93</f>
        <v>0</v>
      </c>
      <c r="E86" s="330">
        <f>'Solicitud para cumplimentar'!E93</f>
        <v>0</v>
      </c>
      <c r="F86" s="330">
        <f>'Solicitud para cumplimentar'!G93</f>
        <v>0</v>
      </c>
      <c r="G86" s="339">
        <f>'Solicitud para cumplimentar'!I93</f>
        <v>0</v>
      </c>
    </row>
    <row r="87" spans="1:7" outlineLevel="1" x14ac:dyDescent="0.2">
      <c r="A87" s="294"/>
      <c r="B87" s="261"/>
      <c r="C87" s="261" t="s">
        <v>586</v>
      </c>
      <c r="D87" s="330">
        <f>'Solicitud para cumplimentar'!C113</f>
        <v>0</v>
      </c>
      <c r="E87" s="330">
        <f>'Solicitud para cumplimentar'!E114</f>
        <v>0</v>
      </c>
      <c r="F87" s="330">
        <f>'Solicitud para cumplimentar'!G114</f>
        <v>0</v>
      </c>
      <c r="G87" s="339">
        <f>'Solicitud para cumplimentar'!I114</f>
        <v>0</v>
      </c>
    </row>
    <row r="88" spans="1:7" outlineLevel="1" x14ac:dyDescent="0.2">
      <c r="A88" s="294"/>
      <c r="B88" s="261"/>
      <c r="C88" s="261"/>
      <c r="D88" s="261"/>
      <c r="E88" s="261"/>
      <c r="F88" s="261"/>
      <c r="G88" s="243"/>
    </row>
    <row r="89" spans="1:7" outlineLevel="1" x14ac:dyDescent="0.2">
      <c r="A89" s="294"/>
      <c r="B89" s="261"/>
      <c r="C89" s="261" t="s">
        <v>587</v>
      </c>
      <c r="D89" s="330">
        <f>SUM(D86:D87)</f>
        <v>0</v>
      </c>
      <c r="E89" s="330">
        <f>SUM(E86:E87)</f>
        <v>0</v>
      </c>
      <c r="F89" s="330">
        <f>SUM(F86:F87)</f>
        <v>0</v>
      </c>
      <c r="G89" s="339">
        <f>SUM(G86:G87)</f>
        <v>0</v>
      </c>
    </row>
    <row r="90" spans="1:7" outlineLevel="1" x14ac:dyDescent="0.2">
      <c r="A90" s="294"/>
      <c r="B90" s="261"/>
      <c r="C90" s="261"/>
      <c r="D90" s="261"/>
      <c r="E90" s="261"/>
      <c r="F90" s="261"/>
      <c r="G90" s="243"/>
    </row>
    <row r="91" spans="1:7" outlineLevel="1" x14ac:dyDescent="0.2">
      <c r="A91" s="294"/>
      <c r="B91" s="261"/>
      <c r="C91" s="261" t="s">
        <v>625</v>
      </c>
      <c r="D91" s="330">
        <f>D87*0.2</f>
        <v>0</v>
      </c>
      <c r="E91" s="330">
        <f>E87*0.2</f>
        <v>0</v>
      </c>
      <c r="F91" s="330">
        <f>F87*0.2</f>
        <v>0</v>
      </c>
      <c r="G91" s="339">
        <f>G87*0.2</f>
        <v>0</v>
      </c>
    </row>
    <row r="92" spans="1:7" outlineLevel="1" x14ac:dyDescent="0.2">
      <c r="A92" s="294"/>
      <c r="B92" s="261"/>
      <c r="C92" s="261"/>
      <c r="D92" s="261"/>
      <c r="E92" s="261"/>
      <c r="F92" s="261"/>
      <c r="G92" s="243"/>
    </row>
    <row r="93" spans="1:7" outlineLevel="1" x14ac:dyDescent="0.2">
      <c r="A93" s="1302" t="s">
        <v>588</v>
      </c>
      <c r="B93" s="1294"/>
      <c r="C93" s="1294"/>
      <c r="D93" s="1294"/>
      <c r="E93" s="1294"/>
      <c r="F93" s="1294"/>
      <c r="G93" s="1303"/>
    </row>
    <row r="94" spans="1:7" outlineLevel="1" x14ac:dyDescent="0.2">
      <c r="A94" s="294"/>
      <c r="B94" s="261"/>
      <c r="C94" s="261"/>
      <c r="D94" s="261"/>
      <c r="E94" s="261"/>
      <c r="F94" s="261"/>
      <c r="G94" s="243"/>
    </row>
    <row r="95" spans="1:7" outlineLevel="1" x14ac:dyDescent="0.2">
      <c r="A95" s="294"/>
      <c r="B95" s="261"/>
      <c r="C95" s="261" t="s">
        <v>621</v>
      </c>
      <c r="D95" s="261">
        <f>D62</f>
        <v>2016</v>
      </c>
      <c r="E95" s="261">
        <f>D95+1</f>
        <v>2017</v>
      </c>
      <c r="F95" s="261">
        <f>E95+1</f>
        <v>2018</v>
      </c>
      <c r="G95" s="243">
        <f>F95+1</f>
        <v>2019</v>
      </c>
    </row>
    <row r="96" spans="1:7" outlineLevel="1" x14ac:dyDescent="0.2">
      <c r="A96" s="294"/>
      <c r="B96" s="261"/>
      <c r="C96" s="261" t="s">
        <v>623</v>
      </c>
      <c r="D96" s="258"/>
      <c r="E96" s="258"/>
      <c r="F96" s="258"/>
      <c r="G96" s="259"/>
    </row>
    <row r="97" spans="1:7" outlineLevel="1" x14ac:dyDescent="0.2">
      <c r="A97" s="294"/>
      <c r="B97" s="261"/>
      <c r="C97" s="261" t="s">
        <v>622</v>
      </c>
      <c r="D97" s="258"/>
      <c r="E97" s="258"/>
      <c r="F97" s="258"/>
      <c r="G97" s="259"/>
    </row>
    <row r="98" spans="1:7" outlineLevel="1" x14ac:dyDescent="0.2">
      <c r="A98" s="294"/>
      <c r="B98" s="261"/>
      <c r="C98" s="261"/>
      <c r="D98" s="258"/>
      <c r="E98" s="258"/>
      <c r="F98" s="258"/>
      <c r="G98" s="259"/>
    </row>
    <row r="99" spans="1:7" outlineLevel="1" x14ac:dyDescent="0.2">
      <c r="A99" s="294"/>
      <c r="B99" s="261"/>
      <c r="C99" s="261" t="s">
        <v>589</v>
      </c>
      <c r="D99" s="258">
        <f>SUM(D96:D97)</f>
        <v>0</v>
      </c>
      <c r="E99" s="258">
        <f>SUM(E96:E97)</f>
        <v>0</v>
      </c>
      <c r="F99" s="258">
        <f>SUM(F96:F97)</f>
        <v>0</v>
      </c>
      <c r="G99" s="259">
        <f>SUM(G96:G97)</f>
        <v>0</v>
      </c>
    </row>
    <row r="100" spans="1:7" outlineLevel="1" x14ac:dyDescent="0.2">
      <c r="A100" s="294"/>
      <c r="B100" s="261"/>
      <c r="C100" s="261"/>
      <c r="D100" s="258"/>
      <c r="E100" s="258"/>
      <c r="F100" s="258"/>
      <c r="G100" s="259"/>
    </row>
    <row r="101" spans="1:7" outlineLevel="1" x14ac:dyDescent="0.2">
      <c r="A101" s="294"/>
      <c r="B101" s="261"/>
      <c r="C101" s="261" t="s">
        <v>590</v>
      </c>
      <c r="D101" s="258">
        <f>D97*0.2</f>
        <v>0</v>
      </c>
      <c r="E101" s="258">
        <f>E97*0.2</f>
        <v>0</v>
      </c>
      <c r="F101" s="258">
        <f>F97*0.2</f>
        <v>0</v>
      </c>
      <c r="G101" s="259">
        <f>G97*0.2</f>
        <v>0</v>
      </c>
    </row>
    <row r="102" spans="1:7" ht="13.5" outlineLevel="1" thickBot="1" x14ac:dyDescent="0.25">
      <c r="A102" s="306"/>
      <c r="B102" s="227"/>
      <c r="C102" s="227"/>
      <c r="D102" s="227"/>
      <c r="E102" s="227"/>
      <c r="F102" s="227"/>
      <c r="G102" s="246"/>
    </row>
    <row r="103" spans="1:7" ht="13.5" thickBot="1" x14ac:dyDescent="0.25"/>
    <row r="104" spans="1:7" ht="59.25" customHeight="1" x14ac:dyDescent="0.2">
      <c r="A104" s="1296" t="s">
        <v>516</v>
      </c>
      <c r="B104" s="1297"/>
      <c r="C104" s="1297"/>
      <c r="D104" s="1297"/>
      <c r="E104" s="1298"/>
    </row>
    <row r="105" spans="1:7" ht="35.25" customHeight="1" thickBot="1" x14ac:dyDescent="0.3">
      <c r="A105" s="708" t="s">
        <v>402</v>
      </c>
      <c r="B105" s="694">
        <f>B19</f>
        <v>2016</v>
      </c>
      <c r="C105" s="695" t="str">
        <f>'Concesión-Justificación'!A16</f>
        <v>CONCESIÓN</v>
      </c>
      <c r="D105" s="696" t="str">
        <f>'Concesión-Justificación'!B16</f>
        <v>INICIAL</v>
      </c>
      <c r="E105" s="709"/>
    </row>
    <row r="106" spans="1:7" ht="24.75" hidden="1" customHeight="1" outlineLevel="1" thickBot="1" x14ac:dyDescent="0.25">
      <c r="A106" s="710" t="s">
        <v>569</v>
      </c>
      <c r="B106" s="700">
        <v>0</v>
      </c>
      <c r="C106" s="700"/>
      <c r="D106" s="700"/>
      <c r="E106" s="711"/>
      <c r="F106" s="353"/>
    </row>
    <row r="107" spans="1:7" ht="15.75" hidden="1" outlineLevel="1" x14ac:dyDescent="0.25">
      <c r="A107" s="712" t="str">
        <f>$A$28</f>
        <v>personal</v>
      </c>
      <c r="B107" s="697">
        <f>SUM(B108:B117)</f>
        <v>0</v>
      </c>
      <c r="C107" s="697">
        <f>SUM(C108:C117)</f>
        <v>0</v>
      </c>
      <c r="D107" s="697">
        <f>SUM(D108:D117)</f>
        <v>0</v>
      </c>
      <c r="E107" s="713">
        <f>SUM(E108:E117)</f>
        <v>0</v>
      </c>
    </row>
    <row r="108" spans="1:7" ht="12.75" hidden="1" customHeight="1" outlineLevel="2" x14ac:dyDescent="0.2">
      <c r="A108" s="714"/>
      <c r="B108" s="701"/>
      <c r="C108" s="701"/>
      <c r="D108" s="702"/>
      <c r="E108" s="715"/>
    </row>
    <row r="109" spans="1:7" ht="12.75" hidden="1" customHeight="1" outlineLevel="2" x14ac:dyDescent="0.2">
      <c r="A109" s="714"/>
      <c r="B109" s="701"/>
      <c r="C109" s="701"/>
      <c r="D109" s="701"/>
      <c r="E109" s="716"/>
    </row>
    <row r="110" spans="1:7" ht="12.75" hidden="1" customHeight="1" outlineLevel="2" x14ac:dyDescent="0.2">
      <c r="A110" s="714"/>
      <c r="B110" s="701"/>
      <c r="C110" s="701"/>
      <c r="D110" s="701"/>
      <c r="E110" s="716"/>
    </row>
    <row r="111" spans="1:7" ht="12.75" hidden="1" customHeight="1" outlineLevel="2" x14ac:dyDescent="0.2">
      <c r="A111" s="714"/>
      <c r="B111" s="701"/>
      <c r="C111" s="701"/>
      <c r="D111" s="701"/>
      <c r="E111" s="716"/>
    </row>
    <row r="112" spans="1:7" ht="12.75" hidden="1" customHeight="1" outlineLevel="2" x14ac:dyDescent="0.2">
      <c r="A112" s="714"/>
      <c r="B112" s="701"/>
      <c r="C112" s="701"/>
      <c r="D112" s="701"/>
      <c r="E112" s="716"/>
    </row>
    <row r="113" spans="1:71" ht="12.75" hidden="1" customHeight="1" outlineLevel="2" x14ac:dyDescent="0.2">
      <c r="A113" s="714"/>
      <c r="B113" s="701"/>
      <c r="C113" s="701"/>
      <c r="D113" s="701"/>
      <c r="E113" s="716"/>
    </row>
    <row r="114" spans="1:71" ht="12.75" hidden="1" customHeight="1" outlineLevel="2" x14ac:dyDescent="0.2">
      <c r="A114" s="717"/>
      <c r="B114" s="703"/>
      <c r="C114" s="701"/>
      <c r="D114" s="701"/>
      <c r="E114" s="716"/>
      <c r="BJ114" s="261"/>
      <c r="BK114" s="261"/>
      <c r="BL114" s="261"/>
      <c r="BM114" s="261"/>
      <c r="BN114" s="261"/>
      <c r="BO114" s="261"/>
      <c r="BP114" s="261"/>
      <c r="BQ114" s="261"/>
      <c r="BR114" s="261"/>
      <c r="BS114" s="261"/>
    </row>
    <row r="115" spans="1:71" ht="12.75" hidden="1" customHeight="1" outlineLevel="2" x14ac:dyDescent="0.2">
      <c r="A115" s="714"/>
      <c r="B115" s="701"/>
      <c r="C115" s="701"/>
      <c r="D115" s="701"/>
      <c r="E115" s="716"/>
    </row>
    <row r="116" spans="1:71" ht="12.75" hidden="1" customHeight="1" outlineLevel="2" x14ac:dyDescent="0.2">
      <c r="A116" s="717"/>
      <c r="B116" s="703"/>
      <c r="C116" s="701"/>
      <c r="D116" s="701"/>
      <c r="E116" s="716"/>
    </row>
    <row r="117" spans="1:71" ht="12.75" hidden="1" customHeight="1" outlineLevel="2" thickBot="1" x14ac:dyDescent="0.25">
      <c r="A117" s="718"/>
      <c r="B117" s="704"/>
      <c r="C117" s="704"/>
      <c r="D117" s="704"/>
      <c r="E117" s="719"/>
    </row>
    <row r="118" spans="1:71" ht="15.75" hidden="1" outlineLevel="1" x14ac:dyDescent="0.25">
      <c r="A118" s="712" t="str">
        <f>$A$29</f>
        <v>inventariable</v>
      </c>
      <c r="B118" s="697">
        <f>SUM(B119:B128)</f>
        <v>0</v>
      </c>
      <c r="C118" s="697">
        <f>SUM(C119:C128)</f>
        <v>0</v>
      </c>
      <c r="D118" s="697">
        <f>SUM(D119:D128)</f>
        <v>0</v>
      </c>
      <c r="E118" s="713">
        <f>SUM(E119:E128)</f>
        <v>0</v>
      </c>
    </row>
    <row r="119" spans="1:71" ht="12.75" hidden="1" customHeight="1" outlineLevel="2" x14ac:dyDescent="0.2">
      <c r="A119" s="714"/>
      <c r="B119" s="701"/>
      <c r="C119" s="701"/>
      <c r="D119" s="701"/>
      <c r="E119" s="720"/>
    </row>
    <row r="120" spans="1:71" ht="12.75" hidden="1" customHeight="1" outlineLevel="2" x14ac:dyDescent="0.2">
      <c r="A120" s="714"/>
      <c r="B120" s="701"/>
      <c r="C120" s="701"/>
      <c r="D120" s="701"/>
      <c r="E120" s="720"/>
    </row>
    <row r="121" spans="1:71" ht="12.75" hidden="1" customHeight="1" outlineLevel="2" x14ac:dyDescent="0.2">
      <c r="A121" s="714"/>
      <c r="B121" s="701"/>
      <c r="C121" s="701"/>
      <c r="D121" s="701"/>
      <c r="E121" s="720"/>
    </row>
    <row r="122" spans="1:71" ht="12.75" hidden="1" customHeight="1" outlineLevel="2" x14ac:dyDescent="0.2">
      <c r="A122" s="721"/>
      <c r="B122" s="705"/>
      <c r="C122" s="701"/>
      <c r="D122" s="701"/>
      <c r="E122" s="720"/>
    </row>
    <row r="123" spans="1:71" ht="12.75" hidden="1" customHeight="1" outlineLevel="2" x14ac:dyDescent="0.2">
      <c r="A123" s="714"/>
      <c r="B123" s="701"/>
      <c r="C123" s="701"/>
      <c r="D123" s="701"/>
      <c r="E123" s="720"/>
    </row>
    <row r="124" spans="1:71" ht="12.75" hidden="1" customHeight="1" outlineLevel="2" x14ac:dyDescent="0.2">
      <c r="A124" s="722"/>
      <c r="B124" s="706"/>
      <c r="C124" s="701"/>
      <c r="D124" s="701"/>
      <c r="E124" s="720"/>
    </row>
    <row r="125" spans="1:71" ht="12.75" hidden="1" customHeight="1" outlineLevel="2" x14ac:dyDescent="0.2">
      <c r="A125" s="714"/>
      <c r="B125" s="701"/>
      <c r="C125" s="701"/>
      <c r="D125" s="701"/>
      <c r="E125" s="720"/>
    </row>
    <row r="126" spans="1:71" ht="12.75" hidden="1" customHeight="1" outlineLevel="2" x14ac:dyDescent="0.2">
      <c r="A126" s="714"/>
      <c r="B126" s="701"/>
      <c r="C126" s="701"/>
      <c r="D126" s="701"/>
      <c r="E126" s="720"/>
    </row>
    <row r="127" spans="1:71" ht="12.75" hidden="1" customHeight="1" outlineLevel="2" x14ac:dyDescent="0.2">
      <c r="A127" s="714"/>
      <c r="B127" s="701"/>
      <c r="C127" s="701"/>
      <c r="D127" s="701"/>
      <c r="E127" s="720"/>
    </row>
    <row r="128" spans="1:71" ht="12.75" hidden="1" customHeight="1" outlineLevel="2" thickBot="1" x14ac:dyDescent="0.25">
      <c r="A128" s="723"/>
      <c r="B128" s="707"/>
      <c r="C128" s="704"/>
      <c r="D128" s="704"/>
      <c r="E128" s="724"/>
    </row>
    <row r="129" spans="1:5" ht="15.75" hidden="1" outlineLevel="1" x14ac:dyDescent="0.25">
      <c r="A129" s="712" t="str">
        <f>$A$30</f>
        <v>fungible</v>
      </c>
      <c r="B129" s="697">
        <f>SUM(B130:B139)</f>
        <v>0</v>
      </c>
      <c r="C129" s="697">
        <f>SUM(C130:C139)</f>
        <v>0</v>
      </c>
      <c r="D129" s="697">
        <f>SUM(D130:D139)</f>
        <v>0</v>
      </c>
      <c r="E129" s="713">
        <f>SUM(E130:E139)</f>
        <v>0</v>
      </c>
    </row>
    <row r="130" spans="1:5" ht="12.75" hidden="1" customHeight="1" outlineLevel="2" x14ac:dyDescent="0.2">
      <c r="A130" s="714"/>
      <c r="B130" s="701"/>
      <c r="C130" s="701"/>
      <c r="D130" s="701"/>
      <c r="E130" s="720"/>
    </row>
    <row r="131" spans="1:5" ht="12.75" hidden="1" customHeight="1" outlineLevel="2" x14ac:dyDescent="0.2">
      <c r="A131" s="714"/>
      <c r="B131" s="701"/>
      <c r="C131" s="701"/>
      <c r="D131" s="701"/>
      <c r="E131" s="720"/>
    </row>
    <row r="132" spans="1:5" ht="12.75" hidden="1" customHeight="1" outlineLevel="2" x14ac:dyDescent="0.2">
      <c r="A132" s="714"/>
      <c r="B132" s="701"/>
      <c r="C132" s="701"/>
      <c r="D132" s="701"/>
      <c r="E132" s="720"/>
    </row>
    <row r="133" spans="1:5" ht="12.75" hidden="1" customHeight="1" outlineLevel="2" x14ac:dyDescent="0.2">
      <c r="A133" s="714"/>
      <c r="B133" s="701"/>
      <c r="C133" s="701"/>
      <c r="D133" s="701"/>
      <c r="E133" s="720"/>
    </row>
    <row r="134" spans="1:5" ht="12.75" hidden="1" customHeight="1" outlineLevel="2" x14ac:dyDescent="0.2">
      <c r="A134" s="714"/>
      <c r="B134" s="701"/>
      <c r="C134" s="701"/>
      <c r="D134" s="701"/>
      <c r="E134" s="720"/>
    </row>
    <row r="135" spans="1:5" ht="12.75" hidden="1" customHeight="1" outlineLevel="2" x14ac:dyDescent="0.2">
      <c r="A135" s="714"/>
      <c r="B135" s="701"/>
      <c r="C135" s="701"/>
      <c r="D135" s="701"/>
      <c r="E135" s="720"/>
    </row>
    <row r="136" spans="1:5" ht="12.75" hidden="1" customHeight="1" outlineLevel="2" x14ac:dyDescent="0.2">
      <c r="A136" s="714"/>
      <c r="B136" s="701"/>
      <c r="C136" s="701"/>
      <c r="D136" s="701"/>
      <c r="E136" s="720"/>
    </row>
    <row r="137" spans="1:5" ht="12.75" hidden="1" customHeight="1" outlineLevel="2" x14ac:dyDescent="0.2">
      <c r="A137" s="714"/>
      <c r="B137" s="701"/>
      <c r="C137" s="701"/>
      <c r="D137" s="701"/>
      <c r="E137" s="720"/>
    </row>
    <row r="138" spans="1:5" ht="12.75" hidden="1" customHeight="1" outlineLevel="2" x14ac:dyDescent="0.2">
      <c r="A138" s="714"/>
      <c r="B138" s="701"/>
      <c r="C138" s="701"/>
      <c r="D138" s="701"/>
      <c r="E138" s="720"/>
    </row>
    <row r="139" spans="1:5" ht="12.75" hidden="1" customHeight="1" outlineLevel="2" thickBot="1" x14ac:dyDescent="0.25">
      <c r="A139" s="718"/>
      <c r="B139" s="704"/>
      <c r="C139" s="704"/>
      <c r="D139" s="704"/>
      <c r="E139" s="724"/>
    </row>
    <row r="140" spans="1:5" ht="15.75" hidden="1" outlineLevel="1" x14ac:dyDescent="0.25">
      <c r="A140" s="712" t="str">
        <f>$A$31</f>
        <v>viajes y dietas</v>
      </c>
      <c r="B140" s="697">
        <f>SUM(B141:B150)</f>
        <v>0</v>
      </c>
      <c r="C140" s="697">
        <f>SUM(C141:C150)</f>
        <v>0</v>
      </c>
      <c r="D140" s="697">
        <f>SUM(D141:D150)</f>
        <v>0</v>
      </c>
      <c r="E140" s="713">
        <f>SUM(E141:E150)</f>
        <v>0</v>
      </c>
    </row>
    <row r="141" spans="1:5" ht="12.75" hidden="1" customHeight="1" outlineLevel="2" x14ac:dyDescent="0.2">
      <c r="A141" s="714"/>
      <c r="B141" s="701"/>
      <c r="C141" s="701"/>
      <c r="D141" s="701"/>
      <c r="E141" s="720"/>
    </row>
    <row r="142" spans="1:5" ht="12.75" hidden="1" customHeight="1" outlineLevel="2" x14ac:dyDescent="0.2">
      <c r="A142" s="714"/>
      <c r="B142" s="701"/>
      <c r="C142" s="701"/>
      <c r="D142" s="701"/>
      <c r="E142" s="720"/>
    </row>
    <row r="143" spans="1:5" ht="12.75" hidden="1" customHeight="1" outlineLevel="2" x14ac:dyDescent="0.2">
      <c r="A143" s="714"/>
      <c r="B143" s="701"/>
      <c r="C143" s="701"/>
      <c r="D143" s="701"/>
      <c r="E143" s="720"/>
    </row>
    <row r="144" spans="1:5" ht="12.75" hidden="1" customHeight="1" outlineLevel="2" x14ac:dyDescent="0.2">
      <c r="A144" s="714"/>
      <c r="B144" s="701"/>
      <c r="C144" s="701"/>
      <c r="D144" s="701"/>
      <c r="E144" s="720"/>
    </row>
    <row r="145" spans="1:5" ht="12.75" hidden="1" customHeight="1" outlineLevel="2" x14ac:dyDescent="0.2">
      <c r="A145" s="714"/>
      <c r="B145" s="701"/>
      <c r="C145" s="701"/>
      <c r="D145" s="701"/>
      <c r="E145" s="720"/>
    </row>
    <row r="146" spans="1:5" ht="12.75" hidden="1" customHeight="1" outlineLevel="2" x14ac:dyDescent="0.2">
      <c r="A146" s="714"/>
      <c r="B146" s="701"/>
      <c r="C146" s="701"/>
      <c r="D146" s="701"/>
      <c r="E146" s="720"/>
    </row>
    <row r="147" spans="1:5" ht="12.75" hidden="1" customHeight="1" outlineLevel="2" x14ac:dyDescent="0.2">
      <c r="A147" s="714"/>
      <c r="B147" s="701"/>
      <c r="C147" s="701"/>
      <c r="D147" s="701"/>
      <c r="E147" s="720"/>
    </row>
    <row r="148" spans="1:5" ht="12.75" hidden="1" customHeight="1" outlineLevel="2" x14ac:dyDescent="0.2">
      <c r="A148" s="714"/>
      <c r="B148" s="701"/>
      <c r="C148" s="701"/>
      <c r="D148" s="701"/>
      <c r="E148" s="720"/>
    </row>
    <row r="149" spans="1:5" ht="12.75" hidden="1" customHeight="1" outlineLevel="2" x14ac:dyDescent="0.2">
      <c r="A149" s="714"/>
      <c r="B149" s="701"/>
      <c r="C149" s="701"/>
      <c r="D149" s="701"/>
      <c r="E149" s="720"/>
    </row>
    <row r="150" spans="1:5" ht="12.75" hidden="1" customHeight="1" outlineLevel="2" thickBot="1" x14ac:dyDescent="0.25">
      <c r="A150" s="718"/>
      <c r="B150" s="704"/>
      <c r="C150" s="704"/>
      <c r="D150" s="704"/>
      <c r="E150" s="724"/>
    </row>
    <row r="151" spans="1:5" ht="15.75" hidden="1" outlineLevel="1" x14ac:dyDescent="0.25">
      <c r="A151" s="712" t="str">
        <f>$A$32</f>
        <v>otros gastos</v>
      </c>
      <c r="B151" s="697">
        <f>SUM(B152:B161)</f>
        <v>0</v>
      </c>
      <c r="C151" s="697">
        <f>SUM(C152:C161)</f>
        <v>0</v>
      </c>
      <c r="D151" s="697">
        <f>SUM(D152:D161)</f>
        <v>0</v>
      </c>
      <c r="E151" s="713">
        <f>SUM(E152:E161)</f>
        <v>0</v>
      </c>
    </row>
    <row r="152" spans="1:5" ht="12.75" hidden="1" customHeight="1" outlineLevel="2" x14ac:dyDescent="0.2">
      <c r="A152" s="714"/>
      <c r="B152" s="701"/>
      <c r="C152" s="701"/>
      <c r="D152" s="701"/>
      <c r="E152" s="720"/>
    </row>
    <row r="153" spans="1:5" ht="12.75" hidden="1" customHeight="1" outlineLevel="2" x14ac:dyDescent="0.2">
      <c r="A153" s="714"/>
      <c r="B153" s="701"/>
      <c r="C153" s="701"/>
      <c r="D153" s="701"/>
      <c r="E153" s="720"/>
    </row>
    <row r="154" spans="1:5" ht="12.75" hidden="1" customHeight="1" outlineLevel="2" x14ac:dyDescent="0.2">
      <c r="A154" s="714"/>
      <c r="B154" s="701"/>
      <c r="C154" s="701"/>
      <c r="D154" s="701"/>
      <c r="E154" s="720"/>
    </row>
    <row r="155" spans="1:5" ht="12.75" hidden="1" customHeight="1" outlineLevel="2" x14ac:dyDescent="0.2">
      <c r="A155" s="714"/>
      <c r="B155" s="701"/>
      <c r="C155" s="701"/>
      <c r="D155" s="701"/>
      <c r="E155" s="720"/>
    </row>
    <row r="156" spans="1:5" ht="12.75" hidden="1" customHeight="1" outlineLevel="2" x14ac:dyDescent="0.2">
      <c r="A156" s="714"/>
      <c r="B156" s="701"/>
      <c r="C156" s="701"/>
      <c r="D156" s="701"/>
      <c r="E156" s="720"/>
    </row>
    <row r="157" spans="1:5" ht="12.75" hidden="1" customHeight="1" outlineLevel="2" x14ac:dyDescent="0.2">
      <c r="A157" s="714"/>
      <c r="B157" s="701"/>
      <c r="C157" s="701"/>
      <c r="D157" s="701"/>
      <c r="E157" s="720"/>
    </row>
    <row r="158" spans="1:5" ht="12.75" hidden="1" customHeight="1" outlineLevel="2" x14ac:dyDescent="0.2">
      <c r="A158" s="714"/>
      <c r="B158" s="701"/>
      <c r="C158" s="701"/>
      <c r="D158" s="701"/>
      <c r="E158" s="720"/>
    </row>
    <row r="159" spans="1:5" ht="12.75" hidden="1" customHeight="1" outlineLevel="2" x14ac:dyDescent="0.2">
      <c r="A159" s="714"/>
      <c r="B159" s="701"/>
      <c r="C159" s="701"/>
      <c r="D159" s="701"/>
      <c r="E159" s="720"/>
    </row>
    <row r="160" spans="1:5" ht="12.75" hidden="1" customHeight="1" outlineLevel="2" x14ac:dyDescent="0.2">
      <c r="A160" s="714"/>
      <c r="B160" s="701"/>
      <c r="C160" s="701"/>
      <c r="D160" s="701"/>
      <c r="E160" s="720"/>
    </row>
    <row r="161" spans="1:5" ht="12.75" hidden="1" customHeight="1" outlineLevel="2" thickBot="1" x14ac:dyDescent="0.25">
      <c r="A161" s="718"/>
      <c r="B161" s="704"/>
      <c r="C161" s="704"/>
      <c r="D161" s="704"/>
      <c r="E161" s="724"/>
    </row>
    <row r="162" spans="1:5" ht="15.75" hidden="1" outlineLevel="1" x14ac:dyDescent="0.25">
      <c r="A162" s="712" t="str">
        <f>$A$33</f>
        <v>PRUEBA</v>
      </c>
      <c r="B162" s="697">
        <f>SUM(B163:B172)</f>
        <v>0</v>
      </c>
      <c r="C162" s="697">
        <f>SUM(C163:C172)</f>
        <v>0</v>
      </c>
      <c r="D162" s="697">
        <f>SUM(D163:D172)</f>
        <v>0</v>
      </c>
      <c r="E162" s="713">
        <f>SUM(E163:E172)</f>
        <v>0</v>
      </c>
    </row>
    <row r="163" spans="1:5" ht="12.75" hidden="1" customHeight="1" outlineLevel="2" x14ac:dyDescent="0.2">
      <c r="A163" s="714"/>
      <c r="B163" s="701"/>
      <c r="C163" s="701"/>
      <c r="D163" s="701"/>
      <c r="E163" s="720"/>
    </row>
    <row r="164" spans="1:5" ht="12.75" hidden="1" customHeight="1" outlineLevel="2" x14ac:dyDescent="0.2">
      <c r="A164" s="714"/>
      <c r="B164" s="701"/>
      <c r="C164" s="701"/>
      <c r="D164" s="701"/>
      <c r="E164" s="720"/>
    </row>
    <row r="165" spans="1:5" ht="12.75" hidden="1" customHeight="1" outlineLevel="2" x14ac:dyDescent="0.2">
      <c r="A165" s="714"/>
      <c r="B165" s="701"/>
      <c r="C165" s="701"/>
      <c r="D165" s="701"/>
      <c r="E165" s="720"/>
    </row>
    <row r="166" spans="1:5" ht="12.75" hidden="1" customHeight="1" outlineLevel="2" x14ac:dyDescent="0.2">
      <c r="A166" s="714"/>
      <c r="B166" s="701"/>
      <c r="C166" s="701"/>
      <c r="D166" s="701"/>
      <c r="E166" s="720"/>
    </row>
    <row r="167" spans="1:5" ht="12.75" hidden="1" customHeight="1" outlineLevel="2" x14ac:dyDescent="0.2">
      <c r="A167" s="714"/>
      <c r="B167" s="701"/>
      <c r="C167" s="701"/>
      <c r="D167" s="701"/>
      <c r="E167" s="720"/>
    </row>
    <row r="168" spans="1:5" ht="12.75" hidden="1" customHeight="1" outlineLevel="2" x14ac:dyDescent="0.2">
      <c r="A168" s="714"/>
      <c r="B168" s="701"/>
      <c r="C168" s="701"/>
      <c r="D168" s="701"/>
      <c r="E168" s="720"/>
    </row>
    <row r="169" spans="1:5" ht="12.75" hidden="1" customHeight="1" outlineLevel="2" x14ac:dyDescent="0.2">
      <c r="A169" s="714"/>
      <c r="B169" s="701"/>
      <c r="C169" s="701"/>
      <c r="D169" s="701"/>
      <c r="E169" s="720"/>
    </row>
    <row r="170" spans="1:5" ht="12.75" hidden="1" customHeight="1" outlineLevel="2" x14ac:dyDescent="0.2">
      <c r="A170" s="714"/>
      <c r="B170" s="701"/>
      <c r="C170" s="701"/>
      <c r="D170" s="701"/>
      <c r="E170" s="720"/>
    </row>
    <row r="171" spans="1:5" ht="12.75" hidden="1" customHeight="1" outlineLevel="2" x14ac:dyDescent="0.2">
      <c r="A171" s="714"/>
      <c r="B171" s="701"/>
      <c r="C171" s="701"/>
      <c r="D171" s="701"/>
      <c r="E171" s="720"/>
    </row>
    <row r="172" spans="1:5" ht="12.75" hidden="1" customHeight="1" outlineLevel="2" thickBot="1" x14ac:dyDescent="0.25">
      <c r="A172" s="718"/>
      <c r="B172" s="704"/>
      <c r="C172" s="704"/>
      <c r="D172" s="704"/>
      <c r="E172" s="724"/>
    </row>
    <row r="173" spans="1:5" ht="15.75" hidden="1" outlineLevel="1" x14ac:dyDescent="0.25">
      <c r="A173" s="712" t="str">
        <f>$A$34</f>
        <v>PATATINA PATATÚN</v>
      </c>
      <c r="B173" s="697">
        <f>SUM(B174:B183)</f>
        <v>0</v>
      </c>
      <c r="C173" s="697">
        <f>SUM(C174:C183)</f>
        <v>0</v>
      </c>
      <c r="D173" s="697">
        <f>SUM(D174:D183)</f>
        <v>0</v>
      </c>
      <c r="E173" s="713">
        <f>SUM(E174:E183)</f>
        <v>0</v>
      </c>
    </row>
    <row r="174" spans="1:5" ht="12.75" hidden="1" customHeight="1" outlineLevel="2" x14ac:dyDescent="0.2">
      <c r="A174" s="722"/>
      <c r="B174" s="706"/>
      <c r="C174" s="706"/>
      <c r="D174" s="706"/>
      <c r="E174" s="720"/>
    </row>
    <row r="175" spans="1:5" ht="12.75" hidden="1" customHeight="1" outlineLevel="2" x14ac:dyDescent="0.2">
      <c r="A175" s="722"/>
      <c r="B175" s="706"/>
      <c r="C175" s="706"/>
      <c r="D175" s="706"/>
      <c r="E175" s="725"/>
    </row>
    <row r="176" spans="1:5" ht="12.75" hidden="1" customHeight="1" outlineLevel="2" x14ac:dyDescent="0.2">
      <c r="A176" s="722"/>
      <c r="B176" s="706"/>
      <c r="C176" s="706"/>
      <c r="D176" s="706"/>
      <c r="E176" s="720"/>
    </row>
    <row r="177" spans="1:5" ht="12.75" hidden="1" customHeight="1" outlineLevel="2" x14ac:dyDescent="0.2">
      <c r="A177" s="722"/>
      <c r="B177" s="706"/>
      <c r="C177" s="706"/>
      <c r="D177" s="706"/>
      <c r="E177" s="720"/>
    </row>
    <row r="178" spans="1:5" ht="12.75" hidden="1" customHeight="1" outlineLevel="2" x14ac:dyDescent="0.2">
      <c r="A178" s="722"/>
      <c r="B178" s="706"/>
      <c r="C178" s="706"/>
      <c r="D178" s="706"/>
      <c r="E178" s="725"/>
    </row>
    <row r="179" spans="1:5" ht="12.75" hidden="1" customHeight="1" outlineLevel="2" x14ac:dyDescent="0.2">
      <c r="A179" s="722"/>
      <c r="B179" s="706"/>
      <c r="C179" s="706"/>
      <c r="D179" s="706"/>
      <c r="E179" s="720"/>
    </row>
    <row r="180" spans="1:5" ht="12.75" hidden="1" customHeight="1" outlineLevel="2" x14ac:dyDescent="0.2">
      <c r="A180" s="722"/>
      <c r="B180" s="706"/>
      <c r="C180" s="706"/>
      <c r="D180" s="706"/>
      <c r="E180" s="720"/>
    </row>
    <row r="181" spans="1:5" ht="12.75" hidden="1" customHeight="1" outlineLevel="2" x14ac:dyDescent="0.2">
      <c r="A181" s="722"/>
      <c r="B181" s="706"/>
      <c r="C181" s="706"/>
      <c r="D181" s="706"/>
      <c r="E181" s="726"/>
    </row>
    <row r="182" spans="1:5" ht="12.75" hidden="1" customHeight="1" outlineLevel="2" x14ac:dyDescent="0.2">
      <c r="A182" s="722"/>
      <c r="B182" s="706"/>
      <c r="C182" s="706"/>
      <c r="D182" s="706"/>
      <c r="E182" s="720"/>
    </row>
    <row r="183" spans="1:5" ht="12.75" hidden="1" customHeight="1" outlineLevel="2" thickBot="1" x14ac:dyDescent="0.25">
      <c r="A183" s="718"/>
      <c r="B183" s="704"/>
      <c r="C183" s="704"/>
      <c r="D183" s="704"/>
      <c r="E183" s="724"/>
    </row>
    <row r="184" spans="1:5" ht="16.5" hidden="1" outlineLevel="1" thickBot="1" x14ac:dyDescent="0.3">
      <c r="A184" s="727" t="str">
        <f>$A$35</f>
        <v>costes indirectos</v>
      </c>
      <c r="B184" s="699">
        <v>0</v>
      </c>
      <c r="C184" s="699"/>
      <c r="D184" s="699"/>
      <c r="E184" s="728"/>
    </row>
    <row r="185" spans="1:5" ht="30" customHeight="1" collapsed="1" x14ac:dyDescent="0.2">
      <c r="A185" s="729" t="s">
        <v>515</v>
      </c>
      <c r="B185" s="698">
        <f>SUM(B107+B118+B129+B140+B151+B162+B173+B184)</f>
        <v>0</v>
      </c>
      <c r="C185" s="698">
        <f>SUM(C107+C118+C129+C140+C151+C162+C173+C184)</f>
        <v>0</v>
      </c>
      <c r="D185" s="698">
        <f>SUM(D107+D118+D129+D140+D151+D162+D173+D184)</f>
        <v>0</v>
      </c>
      <c r="E185" s="730">
        <f>SUM(E107+E118+E129+E140+E151+E162+E173+E184)</f>
        <v>0</v>
      </c>
    </row>
    <row r="186" spans="1:5" ht="18.75" thickBot="1" x14ac:dyDescent="0.3">
      <c r="A186" s="708" t="s">
        <v>401</v>
      </c>
      <c r="B186" s="694">
        <f>B20</f>
        <v>2017</v>
      </c>
      <c r="C186" s="695" t="str">
        <f>'Concesión-Justificación'!E16</f>
        <v>CONCESIÓN</v>
      </c>
      <c r="D186" s="696" t="str">
        <f>'Concesión-Justificación'!F16</f>
        <v>INICIAL</v>
      </c>
      <c r="E186" s="709"/>
    </row>
    <row r="187" spans="1:5" ht="16.5" hidden="1" outlineLevel="1" thickBot="1" x14ac:dyDescent="0.25">
      <c r="A187" s="710" t="s">
        <v>569</v>
      </c>
      <c r="B187" s="700">
        <v>0</v>
      </c>
      <c r="C187" s="700"/>
      <c r="D187" s="700"/>
      <c r="E187" s="711"/>
    </row>
    <row r="188" spans="1:5" ht="15.75" hidden="1" outlineLevel="1" x14ac:dyDescent="0.25">
      <c r="A188" s="712" t="str">
        <f>$A$28</f>
        <v>personal</v>
      </c>
      <c r="B188" s="697">
        <f>SUM(B189:B198)</f>
        <v>0</v>
      </c>
      <c r="C188" s="697">
        <f>SUM(C189:C198)</f>
        <v>0</v>
      </c>
      <c r="D188" s="697">
        <f>SUM(D189:D198)</f>
        <v>0</v>
      </c>
      <c r="E188" s="713">
        <f>SUM(E189:E198)</f>
        <v>0</v>
      </c>
    </row>
    <row r="189" spans="1:5" hidden="1" outlineLevel="2" x14ac:dyDescent="0.2">
      <c r="A189" s="714"/>
      <c r="B189" s="701"/>
      <c r="C189" s="701"/>
      <c r="D189" s="702"/>
      <c r="E189" s="715"/>
    </row>
    <row r="190" spans="1:5" hidden="1" outlineLevel="2" x14ac:dyDescent="0.2">
      <c r="A190" s="714"/>
      <c r="B190" s="701"/>
      <c r="C190" s="701"/>
      <c r="D190" s="701"/>
      <c r="E190" s="716"/>
    </row>
    <row r="191" spans="1:5" hidden="1" outlineLevel="2" x14ac:dyDescent="0.2">
      <c r="A191" s="714"/>
      <c r="B191" s="701"/>
      <c r="C191" s="701"/>
      <c r="D191" s="701"/>
      <c r="E191" s="716"/>
    </row>
    <row r="192" spans="1:5" hidden="1" outlineLevel="2" x14ac:dyDescent="0.2">
      <c r="A192" s="714"/>
      <c r="B192" s="701"/>
      <c r="C192" s="701"/>
      <c r="D192" s="701"/>
      <c r="E192" s="716"/>
    </row>
    <row r="193" spans="1:5" hidden="1" outlineLevel="2" x14ac:dyDescent="0.2">
      <c r="A193" s="714"/>
      <c r="B193" s="701"/>
      <c r="C193" s="701"/>
      <c r="D193" s="701"/>
      <c r="E193" s="716"/>
    </row>
    <row r="194" spans="1:5" hidden="1" outlineLevel="2" x14ac:dyDescent="0.2">
      <c r="A194" s="714"/>
      <c r="B194" s="701"/>
      <c r="C194" s="701"/>
      <c r="D194" s="701"/>
      <c r="E194" s="716"/>
    </row>
    <row r="195" spans="1:5" hidden="1" outlineLevel="2" x14ac:dyDescent="0.2">
      <c r="A195" s="717"/>
      <c r="B195" s="703"/>
      <c r="C195" s="701"/>
      <c r="D195" s="701"/>
      <c r="E195" s="716"/>
    </row>
    <row r="196" spans="1:5" hidden="1" outlineLevel="2" x14ac:dyDescent="0.2">
      <c r="A196" s="714"/>
      <c r="B196" s="701"/>
      <c r="C196" s="701"/>
      <c r="D196" s="701"/>
      <c r="E196" s="716"/>
    </row>
    <row r="197" spans="1:5" hidden="1" outlineLevel="2" x14ac:dyDescent="0.2">
      <c r="A197" s="717"/>
      <c r="B197" s="703"/>
      <c r="C197" s="701"/>
      <c r="D197" s="701"/>
      <c r="E197" s="716"/>
    </row>
    <row r="198" spans="1:5" ht="13.5" hidden="1" outlineLevel="2" thickBot="1" x14ac:dyDescent="0.25">
      <c r="A198" s="718"/>
      <c r="B198" s="704"/>
      <c r="C198" s="704"/>
      <c r="D198" s="704"/>
      <c r="E198" s="719"/>
    </row>
    <row r="199" spans="1:5" ht="15.75" hidden="1" outlineLevel="1" x14ac:dyDescent="0.25">
      <c r="A199" s="712" t="str">
        <f>$A$29</f>
        <v>inventariable</v>
      </c>
      <c r="B199" s="697">
        <f>SUM(B200:B209)</f>
        <v>0</v>
      </c>
      <c r="C199" s="697">
        <f>SUM(C200:C209)</f>
        <v>0</v>
      </c>
      <c r="D199" s="697">
        <f>SUM(D200:D209)</f>
        <v>0</v>
      </c>
      <c r="E199" s="713">
        <f>SUM(E200:E209)</f>
        <v>0</v>
      </c>
    </row>
    <row r="200" spans="1:5" hidden="1" outlineLevel="2" x14ac:dyDescent="0.2">
      <c r="A200" s="714"/>
      <c r="B200" s="701"/>
      <c r="C200" s="701"/>
      <c r="D200" s="701"/>
      <c r="E200" s="720"/>
    </row>
    <row r="201" spans="1:5" hidden="1" outlineLevel="2" x14ac:dyDescent="0.2">
      <c r="A201" s="714"/>
      <c r="B201" s="701"/>
      <c r="C201" s="701"/>
      <c r="D201" s="701"/>
      <c r="E201" s="720"/>
    </row>
    <row r="202" spans="1:5" hidden="1" outlineLevel="2" x14ac:dyDescent="0.2">
      <c r="A202" s="714"/>
      <c r="B202" s="701"/>
      <c r="C202" s="701"/>
      <c r="D202" s="701"/>
      <c r="E202" s="720"/>
    </row>
    <row r="203" spans="1:5" hidden="1" outlineLevel="2" x14ac:dyDescent="0.2">
      <c r="A203" s="721"/>
      <c r="B203" s="705"/>
      <c r="C203" s="701"/>
      <c r="D203" s="701"/>
      <c r="E203" s="720"/>
    </row>
    <row r="204" spans="1:5" hidden="1" outlineLevel="2" x14ac:dyDescent="0.2">
      <c r="A204" s="714"/>
      <c r="B204" s="701"/>
      <c r="C204" s="701"/>
      <c r="D204" s="701"/>
      <c r="E204" s="720"/>
    </row>
    <row r="205" spans="1:5" hidden="1" outlineLevel="2" x14ac:dyDescent="0.2">
      <c r="A205" s="722"/>
      <c r="B205" s="706"/>
      <c r="C205" s="701"/>
      <c r="D205" s="701"/>
      <c r="E205" s="720"/>
    </row>
    <row r="206" spans="1:5" hidden="1" outlineLevel="2" x14ac:dyDescent="0.2">
      <c r="A206" s="714"/>
      <c r="B206" s="701"/>
      <c r="C206" s="701"/>
      <c r="D206" s="701"/>
      <c r="E206" s="720"/>
    </row>
    <row r="207" spans="1:5" hidden="1" outlineLevel="2" x14ac:dyDescent="0.2">
      <c r="A207" s="714"/>
      <c r="B207" s="701"/>
      <c r="C207" s="701"/>
      <c r="D207" s="701"/>
      <c r="E207" s="720"/>
    </row>
    <row r="208" spans="1:5" hidden="1" outlineLevel="2" x14ac:dyDescent="0.2">
      <c r="A208" s="714"/>
      <c r="B208" s="701"/>
      <c r="C208" s="701"/>
      <c r="D208" s="701"/>
      <c r="E208" s="720"/>
    </row>
    <row r="209" spans="1:5" ht="13.5" hidden="1" outlineLevel="2" thickBot="1" x14ac:dyDescent="0.25">
      <c r="A209" s="723"/>
      <c r="B209" s="707"/>
      <c r="C209" s="704"/>
      <c r="D209" s="704"/>
      <c r="E209" s="724"/>
    </row>
    <row r="210" spans="1:5" ht="15.75" hidden="1" outlineLevel="1" x14ac:dyDescent="0.25">
      <c r="A210" s="712" t="str">
        <f>$A$30</f>
        <v>fungible</v>
      </c>
      <c r="B210" s="697">
        <f>SUM(B211:B220)</f>
        <v>0</v>
      </c>
      <c r="C210" s="697">
        <f>SUM(C211:C220)</f>
        <v>0</v>
      </c>
      <c r="D210" s="697">
        <f>SUM(D211:D220)</f>
        <v>0</v>
      </c>
      <c r="E210" s="713">
        <f>SUM(E211:E220)</f>
        <v>0</v>
      </c>
    </row>
    <row r="211" spans="1:5" hidden="1" outlineLevel="2" x14ac:dyDescent="0.2">
      <c r="A211" s="714"/>
      <c r="B211" s="701"/>
      <c r="C211" s="701"/>
      <c r="D211" s="701"/>
      <c r="E211" s="720"/>
    </row>
    <row r="212" spans="1:5" hidden="1" outlineLevel="2" x14ac:dyDescent="0.2">
      <c r="A212" s="714"/>
      <c r="B212" s="701"/>
      <c r="C212" s="701"/>
      <c r="D212" s="701"/>
      <c r="E212" s="720"/>
    </row>
    <row r="213" spans="1:5" hidden="1" outlineLevel="2" x14ac:dyDescent="0.2">
      <c r="A213" s="714"/>
      <c r="B213" s="701"/>
      <c r="C213" s="701"/>
      <c r="D213" s="701"/>
      <c r="E213" s="720"/>
    </row>
    <row r="214" spans="1:5" hidden="1" outlineLevel="2" x14ac:dyDescent="0.2">
      <c r="A214" s="714"/>
      <c r="B214" s="701"/>
      <c r="C214" s="701"/>
      <c r="D214" s="701"/>
      <c r="E214" s="720"/>
    </row>
    <row r="215" spans="1:5" hidden="1" outlineLevel="2" x14ac:dyDescent="0.2">
      <c r="A215" s="714"/>
      <c r="B215" s="701"/>
      <c r="C215" s="701"/>
      <c r="D215" s="701"/>
      <c r="E215" s="720"/>
    </row>
    <row r="216" spans="1:5" hidden="1" outlineLevel="2" x14ac:dyDescent="0.2">
      <c r="A216" s="714"/>
      <c r="B216" s="701"/>
      <c r="C216" s="701"/>
      <c r="D216" s="701"/>
      <c r="E216" s="720"/>
    </row>
    <row r="217" spans="1:5" hidden="1" outlineLevel="2" x14ac:dyDescent="0.2">
      <c r="A217" s="714"/>
      <c r="B217" s="701"/>
      <c r="C217" s="701"/>
      <c r="D217" s="701"/>
      <c r="E217" s="720"/>
    </row>
    <row r="218" spans="1:5" hidden="1" outlineLevel="2" x14ac:dyDescent="0.2">
      <c r="A218" s="714"/>
      <c r="B218" s="701"/>
      <c r="C218" s="701"/>
      <c r="D218" s="701"/>
      <c r="E218" s="720"/>
    </row>
    <row r="219" spans="1:5" hidden="1" outlineLevel="2" x14ac:dyDescent="0.2">
      <c r="A219" s="714"/>
      <c r="B219" s="701"/>
      <c r="C219" s="701"/>
      <c r="D219" s="701"/>
      <c r="E219" s="720"/>
    </row>
    <row r="220" spans="1:5" ht="13.5" hidden="1" outlineLevel="2" thickBot="1" x14ac:dyDescent="0.25">
      <c r="A220" s="718"/>
      <c r="B220" s="704"/>
      <c r="C220" s="704"/>
      <c r="D220" s="704"/>
      <c r="E220" s="724"/>
    </row>
    <row r="221" spans="1:5" ht="15.75" hidden="1" outlineLevel="1" x14ac:dyDescent="0.25">
      <c r="A221" s="712" t="str">
        <f>$A$31</f>
        <v>viajes y dietas</v>
      </c>
      <c r="B221" s="697">
        <f>SUM(B222:B231)</f>
        <v>0</v>
      </c>
      <c r="C221" s="697">
        <f>SUM(C222:C231)</f>
        <v>0</v>
      </c>
      <c r="D221" s="697">
        <f>SUM(D222:D231)</f>
        <v>0</v>
      </c>
      <c r="E221" s="713">
        <f>SUM(E222:E231)</f>
        <v>0</v>
      </c>
    </row>
    <row r="222" spans="1:5" hidden="1" outlineLevel="2" x14ac:dyDescent="0.2">
      <c r="A222" s="714"/>
      <c r="B222" s="701"/>
      <c r="C222" s="701"/>
      <c r="D222" s="701"/>
      <c r="E222" s="720"/>
    </row>
    <row r="223" spans="1:5" hidden="1" outlineLevel="2" x14ac:dyDescent="0.2">
      <c r="A223" s="714"/>
      <c r="B223" s="701"/>
      <c r="C223" s="701"/>
      <c r="D223" s="701"/>
      <c r="E223" s="720"/>
    </row>
    <row r="224" spans="1:5" hidden="1" outlineLevel="2" x14ac:dyDescent="0.2">
      <c r="A224" s="714"/>
      <c r="B224" s="701"/>
      <c r="C224" s="701"/>
      <c r="D224" s="701"/>
      <c r="E224" s="720"/>
    </row>
    <row r="225" spans="1:5" hidden="1" outlineLevel="2" x14ac:dyDescent="0.2">
      <c r="A225" s="714"/>
      <c r="B225" s="701"/>
      <c r="C225" s="701"/>
      <c r="D225" s="701"/>
      <c r="E225" s="720"/>
    </row>
    <row r="226" spans="1:5" hidden="1" outlineLevel="2" x14ac:dyDescent="0.2">
      <c r="A226" s="714"/>
      <c r="B226" s="701"/>
      <c r="C226" s="701"/>
      <c r="D226" s="701"/>
      <c r="E226" s="720"/>
    </row>
    <row r="227" spans="1:5" hidden="1" outlineLevel="2" x14ac:dyDescent="0.2">
      <c r="A227" s="714"/>
      <c r="B227" s="701"/>
      <c r="C227" s="701"/>
      <c r="D227" s="701"/>
      <c r="E227" s="720"/>
    </row>
    <row r="228" spans="1:5" hidden="1" outlineLevel="2" x14ac:dyDescent="0.2">
      <c r="A228" s="714"/>
      <c r="B228" s="701"/>
      <c r="C228" s="701"/>
      <c r="D228" s="701"/>
      <c r="E228" s="720"/>
    </row>
    <row r="229" spans="1:5" hidden="1" outlineLevel="2" x14ac:dyDescent="0.2">
      <c r="A229" s="714"/>
      <c r="B229" s="701"/>
      <c r="C229" s="701"/>
      <c r="D229" s="701"/>
      <c r="E229" s="720"/>
    </row>
    <row r="230" spans="1:5" hidden="1" outlineLevel="2" x14ac:dyDescent="0.2">
      <c r="A230" s="714"/>
      <c r="B230" s="701"/>
      <c r="C230" s="701"/>
      <c r="D230" s="701"/>
      <c r="E230" s="720"/>
    </row>
    <row r="231" spans="1:5" ht="13.5" hidden="1" outlineLevel="2" thickBot="1" x14ac:dyDescent="0.25">
      <c r="A231" s="718"/>
      <c r="B231" s="704"/>
      <c r="C231" s="704"/>
      <c r="D231" s="704"/>
      <c r="E231" s="724"/>
    </row>
    <row r="232" spans="1:5" ht="15.75" hidden="1" outlineLevel="1" x14ac:dyDescent="0.25">
      <c r="A232" s="712" t="str">
        <f>$A$32</f>
        <v>otros gastos</v>
      </c>
      <c r="B232" s="697">
        <f>SUM(B233:B242)</f>
        <v>0</v>
      </c>
      <c r="C232" s="697">
        <f>SUM(C233:C242)</f>
        <v>0</v>
      </c>
      <c r="D232" s="697">
        <f>SUM(D233:D242)</f>
        <v>0</v>
      </c>
      <c r="E232" s="713">
        <f>SUM(E233:E242)</f>
        <v>0</v>
      </c>
    </row>
    <row r="233" spans="1:5" hidden="1" outlineLevel="2" x14ac:dyDescent="0.2">
      <c r="A233" s="714"/>
      <c r="B233" s="701"/>
      <c r="C233" s="701"/>
      <c r="D233" s="701"/>
      <c r="E233" s="720"/>
    </row>
    <row r="234" spans="1:5" hidden="1" outlineLevel="2" x14ac:dyDescent="0.2">
      <c r="A234" s="714"/>
      <c r="B234" s="701"/>
      <c r="C234" s="701"/>
      <c r="D234" s="701"/>
      <c r="E234" s="720"/>
    </row>
    <row r="235" spans="1:5" hidden="1" outlineLevel="2" x14ac:dyDescent="0.2">
      <c r="A235" s="714"/>
      <c r="B235" s="701"/>
      <c r="C235" s="701"/>
      <c r="D235" s="701"/>
      <c r="E235" s="720"/>
    </row>
    <row r="236" spans="1:5" hidden="1" outlineLevel="2" x14ac:dyDescent="0.2">
      <c r="A236" s="714"/>
      <c r="B236" s="701"/>
      <c r="C236" s="701"/>
      <c r="D236" s="701"/>
      <c r="E236" s="720"/>
    </row>
    <row r="237" spans="1:5" hidden="1" outlineLevel="2" x14ac:dyDescent="0.2">
      <c r="A237" s="714"/>
      <c r="B237" s="701"/>
      <c r="C237" s="701"/>
      <c r="D237" s="701"/>
      <c r="E237" s="720"/>
    </row>
    <row r="238" spans="1:5" hidden="1" outlineLevel="2" x14ac:dyDescent="0.2">
      <c r="A238" s="714"/>
      <c r="B238" s="701"/>
      <c r="C238" s="701"/>
      <c r="D238" s="701"/>
      <c r="E238" s="720"/>
    </row>
    <row r="239" spans="1:5" hidden="1" outlineLevel="2" x14ac:dyDescent="0.2">
      <c r="A239" s="714"/>
      <c r="B239" s="701"/>
      <c r="C239" s="701"/>
      <c r="D239" s="701"/>
      <c r="E239" s="720"/>
    </row>
    <row r="240" spans="1:5" hidden="1" outlineLevel="2" x14ac:dyDescent="0.2">
      <c r="A240" s="714"/>
      <c r="B240" s="701"/>
      <c r="C240" s="701"/>
      <c r="D240" s="701"/>
      <c r="E240" s="720"/>
    </row>
    <row r="241" spans="1:5" hidden="1" outlineLevel="2" x14ac:dyDescent="0.2">
      <c r="A241" s="714"/>
      <c r="B241" s="701"/>
      <c r="C241" s="701"/>
      <c r="D241" s="701"/>
      <c r="E241" s="720"/>
    </row>
    <row r="242" spans="1:5" ht="13.5" hidden="1" outlineLevel="2" thickBot="1" x14ac:dyDescent="0.25">
      <c r="A242" s="718"/>
      <c r="B242" s="704"/>
      <c r="C242" s="704"/>
      <c r="D242" s="704"/>
      <c r="E242" s="724"/>
    </row>
    <row r="243" spans="1:5" ht="15.75" hidden="1" outlineLevel="1" x14ac:dyDescent="0.25">
      <c r="A243" s="712" t="str">
        <f>$A$33</f>
        <v>PRUEBA</v>
      </c>
      <c r="B243" s="697">
        <f>SUM(B244:B253)</f>
        <v>0</v>
      </c>
      <c r="C243" s="697">
        <f>SUM(C244:C253)</f>
        <v>0</v>
      </c>
      <c r="D243" s="697">
        <f>SUM(D244:D253)</f>
        <v>0</v>
      </c>
      <c r="E243" s="713">
        <f>SUM(E244:E253)</f>
        <v>0</v>
      </c>
    </row>
    <row r="244" spans="1:5" hidden="1" outlineLevel="2" x14ac:dyDescent="0.2">
      <c r="A244" s="714"/>
      <c r="B244" s="701"/>
      <c r="C244" s="701"/>
      <c r="D244" s="701"/>
      <c r="E244" s="720"/>
    </row>
    <row r="245" spans="1:5" hidden="1" outlineLevel="2" x14ac:dyDescent="0.2">
      <c r="A245" s="714"/>
      <c r="B245" s="701"/>
      <c r="C245" s="701"/>
      <c r="D245" s="701"/>
      <c r="E245" s="720"/>
    </row>
    <row r="246" spans="1:5" hidden="1" outlineLevel="2" x14ac:dyDescent="0.2">
      <c r="A246" s="714"/>
      <c r="B246" s="701"/>
      <c r="C246" s="701"/>
      <c r="D246" s="701"/>
      <c r="E246" s="720"/>
    </row>
    <row r="247" spans="1:5" hidden="1" outlineLevel="2" x14ac:dyDescent="0.2">
      <c r="A247" s="714"/>
      <c r="B247" s="701"/>
      <c r="C247" s="701"/>
      <c r="D247" s="701"/>
      <c r="E247" s="720"/>
    </row>
    <row r="248" spans="1:5" hidden="1" outlineLevel="2" x14ac:dyDescent="0.2">
      <c r="A248" s="714"/>
      <c r="B248" s="701"/>
      <c r="C248" s="701"/>
      <c r="D248" s="701"/>
      <c r="E248" s="720"/>
    </row>
    <row r="249" spans="1:5" hidden="1" outlineLevel="2" x14ac:dyDescent="0.2">
      <c r="A249" s="714"/>
      <c r="B249" s="701"/>
      <c r="C249" s="701"/>
      <c r="D249" s="701"/>
      <c r="E249" s="720"/>
    </row>
    <row r="250" spans="1:5" hidden="1" outlineLevel="2" x14ac:dyDescent="0.2">
      <c r="A250" s="714"/>
      <c r="B250" s="701"/>
      <c r="C250" s="701"/>
      <c r="D250" s="701"/>
      <c r="E250" s="720"/>
    </row>
    <row r="251" spans="1:5" hidden="1" outlineLevel="2" x14ac:dyDescent="0.2">
      <c r="A251" s="714"/>
      <c r="B251" s="701"/>
      <c r="C251" s="701"/>
      <c r="D251" s="701"/>
      <c r="E251" s="720"/>
    </row>
    <row r="252" spans="1:5" hidden="1" outlineLevel="2" x14ac:dyDescent="0.2">
      <c r="A252" s="714"/>
      <c r="B252" s="701"/>
      <c r="C252" s="701"/>
      <c r="D252" s="701"/>
      <c r="E252" s="720"/>
    </row>
    <row r="253" spans="1:5" ht="13.5" hidden="1" outlineLevel="2" thickBot="1" x14ac:dyDescent="0.25">
      <c r="A253" s="718"/>
      <c r="B253" s="704"/>
      <c r="C253" s="704"/>
      <c r="D253" s="704"/>
      <c r="E253" s="724"/>
    </row>
    <row r="254" spans="1:5" ht="15.75" hidden="1" outlineLevel="1" x14ac:dyDescent="0.25">
      <c r="A254" s="712" t="str">
        <f>$A$34</f>
        <v>PATATINA PATATÚN</v>
      </c>
      <c r="B254" s="697">
        <f>SUM(B255:B264)</f>
        <v>0</v>
      </c>
      <c r="C254" s="697">
        <f>SUM(C255:C264)</f>
        <v>0</v>
      </c>
      <c r="D254" s="697">
        <f>SUM(D255:D264)</f>
        <v>0</v>
      </c>
      <c r="E254" s="713">
        <f>SUM(E255:E264)</f>
        <v>0</v>
      </c>
    </row>
    <row r="255" spans="1:5" hidden="1" outlineLevel="2" x14ac:dyDescent="0.2">
      <c r="A255" s="722"/>
      <c r="B255" s="706"/>
      <c r="C255" s="706"/>
      <c r="D255" s="706"/>
      <c r="E255" s="720"/>
    </row>
    <row r="256" spans="1:5" hidden="1" outlineLevel="2" x14ac:dyDescent="0.2">
      <c r="A256" s="722"/>
      <c r="B256" s="706"/>
      <c r="C256" s="706"/>
      <c r="D256" s="706"/>
      <c r="E256" s="725"/>
    </row>
    <row r="257" spans="1:5" hidden="1" outlineLevel="2" x14ac:dyDescent="0.2">
      <c r="A257" s="722"/>
      <c r="B257" s="706"/>
      <c r="C257" s="706"/>
      <c r="D257" s="706"/>
      <c r="E257" s="720"/>
    </row>
    <row r="258" spans="1:5" hidden="1" outlineLevel="2" x14ac:dyDescent="0.2">
      <c r="A258" s="722"/>
      <c r="B258" s="706"/>
      <c r="C258" s="706"/>
      <c r="D258" s="706"/>
      <c r="E258" s="720"/>
    </row>
    <row r="259" spans="1:5" hidden="1" outlineLevel="2" x14ac:dyDescent="0.2">
      <c r="A259" s="722"/>
      <c r="B259" s="706"/>
      <c r="C259" s="706"/>
      <c r="D259" s="706"/>
      <c r="E259" s="725"/>
    </row>
    <row r="260" spans="1:5" hidden="1" outlineLevel="2" x14ac:dyDescent="0.2">
      <c r="A260" s="722"/>
      <c r="B260" s="706"/>
      <c r="C260" s="706"/>
      <c r="D260" s="706"/>
      <c r="E260" s="720"/>
    </row>
    <row r="261" spans="1:5" hidden="1" outlineLevel="2" x14ac:dyDescent="0.2">
      <c r="A261" s="722"/>
      <c r="B261" s="706"/>
      <c r="C261" s="706"/>
      <c r="D261" s="706"/>
      <c r="E261" s="720"/>
    </row>
    <row r="262" spans="1:5" hidden="1" outlineLevel="2" x14ac:dyDescent="0.2">
      <c r="A262" s="722"/>
      <c r="B262" s="706"/>
      <c r="C262" s="706"/>
      <c r="D262" s="706"/>
      <c r="E262" s="726"/>
    </row>
    <row r="263" spans="1:5" hidden="1" outlineLevel="2" x14ac:dyDescent="0.2">
      <c r="A263" s="722"/>
      <c r="B263" s="706"/>
      <c r="C263" s="706"/>
      <c r="D263" s="706"/>
      <c r="E263" s="720"/>
    </row>
    <row r="264" spans="1:5" ht="13.5" hidden="1" outlineLevel="2" thickBot="1" x14ac:dyDescent="0.25">
      <c r="A264" s="718"/>
      <c r="B264" s="704"/>
      <c r="C264" s="704"/>
      <c r="D264" s="704"/>
      <c r="E264" s="724"/>
    </row>
    <row r="265" spans="1:5" ht="16.5" hidden="1" outlineLevel="1" thickBot="1" x14ac:dyDescent="0.3">
      <c r="A265" s="727" t="str">
        <f>$A$35</f>
        <v>costes indirectos</v>
      </c>
      <c r="B265" s="699">
        <v>0</v>
      </c>
      <c r="C265" s="699"/>
      <c r="D265" s="699"/>
      <c r="E265" s="728"/>
    </row>
    <row r="266" spans="1:5" ht="30" customHeight="1" collapsed="1" x14ac:dyDescent="0.2">
      <c r="A266" s="729" t="s">
        <v>515</v>
      </c>
      <c r="B266" s="698">
        <f>SUM(B188+B199+B210+B221+B232+B243+B254+B265)</f>
        <v>0</v>
      </c>
      <c r="C266" s="698">
        <f>SUM(C188+C199+C210+C221+C232+C243+C254+C265)</f>
        <v>0</v>
      </c>
      <c r="D266" s="698">
        <f>SUM(D188+D199+D210+D221+D232+D243+D254+D265)</f>
        <v>0</v>
      </c>
      <c r="E266" s="730">
        <f>SUM(E188+E199+E210+E221+E232+E243+E254+E265)</f>
        <v>0</v>
      </c>
    </row>
    <row r="267" spans="1:5" ht="18.75" thickBot="1" x14ac:dyDescent="0.3">
      <c r="A267" s="708" t="s">
        <v>401</v>
      </c>
      <c r="B267" s="694">
        <f>B21</f>
        <v>2018</v>
      </c>
      <c r="C267" s="695" t="str">
        <f>'Concesión-Justificación'!I16</f>
        <v>CONCESIÓN</v>
      </c>
      <c r="D267" s="696" t="str">
        <f>'Concesión-Justificación'!J16</f>
        <v>INICIAL</v>
      </c>
      <c r="E267" s="709"/>
    </row>
    <row r="268" spans="1:5" ht="16.5" hidden="1" outlineLevel="1" thickBot="1" x14ac:dyDescent="0.25">
      <c r="A268" s="710" t="s">
        <v>569</v>
      </c>
      <c r="B268" s="700">
        <v>0</v>
      </c>
      <c r="C268" s="700"/>
      <c r="D268" s="700"/>
      <c r="E268" s="711"/>
    </row>
    <row r="269" spans="1:5" ht="15.75" hidden="1" outlineLevel="1" x14ac:dyDescent="0.25">
      <c r="A269" s="712" t="str">
        <f>$A$28</f>
        <v>personal</v>
      </c>
      <c r="B269" s="697">
        <f>SUM(B270:B279)</f>
        <v>0</v>
      </c>
      <c r="C269" s="697">
        <f>SUM(C270:C279)</f>
        <v>0</v>
      </c>
      <c r="D269" s="697">
        <f>SUM(D270:D279)</f>
        <v>0</v>
      </c>
      <c r="E269" s="713">
        <f>SUM(E270:E279)</f>
        <v>0</v>
      </c>
    </row>
    <row r="270" spans="1:5" hidden="1" outlineLevel="2" x14ac:dyDescent="0.2">
      <c r="A270" s="714"/>
      <c r="B270" s="701"/>
      <c r="C270" s="701"/>
      <c r="D270" s="702"/>
      <c r="E270" s="715"/>
    </row>
    <row r="271" spans="1:5" hidden="1" outlineLevel="2" x14ac:dyDescent="0.2">
      <c r="A271" s="714"/>
      <c r="B271" s="701"/>
      <c r="C271" s="701"/>
      <c r="D271" s="701"/>
      <c r="E271" s="716"/>
    </row>
    <row r="272" spans="1:5" hidden="1" outlineLevel="2" x14ac:dyDescent="0.2">
      <c r="A272" s="714"/>
      <c r="B272" s="701"/>
      <c r="C272" s="701"/>
      <c r="D272" s="701"/>
      <c r="E272" s="716"/>
    </row>
    <row r="273" spans="1:5" hidden="1" outlineLevel="2" x14ac:dyDescent="0.2">
      <c r="A273" s="714"/>
      <c r="B273" s="701"/>
      <c r="C273" s="701"/>
      <c r="D273" s="701"/>
      <c r="E273" s="716"/>
    </row>
    <row r="274" spans="1:5" hidden="1" outlineLevel="2" x14ac:dyDescent="0.2">
      <c r="A274" s="714"/>
      <c r="B274" s="701"/>
      <c r="C274" s="701"/>
      <c r="D274" s="701"/>
      <c r="E274" s="716"/>
    </row>
    <row r="275" spans="1:5" hidden="1" outlineLevel="2" x14ac:dyDescent="0.2">
      <c r="A275" s="714"/>
      <c r="B275" s="701"/>
      <c r="C275" s="701"/>
      <c r="D275" s="701"/>
      <c r="E275" s="716"/>
    </row>
    <row r="276" spans="1:5" hidden="1" outlineLevel="2" x14ac:dyDescent="0.2">
      <c r="A276" s="717"/>
      <c r="B276" s="703"/>
      <c r="C276" s="701"/>
      <c r="D276" s="701"/>
      <c r="E276" s="716"/>
    </row>
    <row r="277" spans="1:5" hidden="1" outlineLevel="2" x14ac:dyDescent="0.2">
      <c r="A277" s="714"/>
      <c r="B277" s="701"/>
      <c r="C277" s="701"/>
      <c r="D277" s="701"/>
      <c r="E277" s="716"/>
    </row>
    <row r="278" spans="1:5" hidden="1" outlineLevel="2" x14ac:dyDescent="0.2">
      <c r="A278" s="717"/>
      <c r="B278" s="703"/>
      <c r="C278" s="701"/>
      <c r="D278" s="701"/>
      <c r="E278" s="716"/>
    </row>
    <row r="279" spans="1:5" ht="13.5" hidden="1" outlineLevel="2" thickBot="1" x14ac:dyDescent="0.25">
      <c r="A279" s="718"/>
      <c r="B279" s="704"/>
      <c r="C279" s="704"/>
      <c r="D279" s="704"/>
      <c r="E279" s="719"/>
    </row>
    <row r="280" spans="1:5" ht="15.75" hidden="1" outlineLevel="1" x14ac:dyDescent="0.25">
      <c r="A280" s="712" t="str">
        <f>$A$29</f>
        <v>inventariable</v>
      </c>
      <c r="B280" s="697">
        <f>SUM(B281:B290)</f>
        <v>0</v>
      </c>
      <c r="C280" s="697">
        <f>SUM(C281:C290)</f>
        <v>0</v>
      </c>
      <c r="D280" s="697">
        <f>SUM(D281:D290)</f>
        <v>0</v>
      </c>
      <c r="E280" s="713">
        <f>SUM(E281:E290)</f>
        <v>0</v>
      </c>
    </row>
    <row r="281" spans="1:5" hidden="1" outlineLevel="2" x14ac:dyDescent="0.2">
      <c r="A281" s="714"/>
      <c r="B281" s="701"/>
      <c r="C281" s="701"/>
      <c r="D281" s="701"/>
      <c r="E281" s="720"/>
    </row>
    <row r="282" spans="1:5" hidden="1" outlineLevel="2" x14ac:dyDescent="0.2">
      <c r="A282" s="714"/>
      <c r="B282" s="701"/>
      <c r="C282" s="701"/>
      <c r="D282" s="701"/>
      <c r="E282" s="720"/>
    </row>
    <row r="283" spans="1:5" hidden="1" outlineLevel="2" x14ac:dyDescent="0.2">
      <c r="A283" s="714"/>
      <c r="B283" s="701"/>
      <c r="C283" s="701"/>
      <c r="D283" s="701"/>
      <c r="E283" s="720"/>
    </row>
    <row r="284" spans="1:5" hidden="1" outlineLevel="2" x14ac:dyDescent="0.2">
      <c r="A284" s="721"/>
      <c r="B284" s="705"/>
      <c r="C284" s="701"/>
      <c r="D284" s="701"/>
      <c r="E284" s="720"/>
    </row>
    <row r="285" spans="1:5" hidden="1" outlineLevel="2" x14ac:dyDescent="0.2">
      <c r="A285" s="714"/>
      <c r="B285" s="701"/>
      <c r="C285" s="701"/>
      <c r="D285" s="701"/>
      <c r="E285" s="720"/>
    </row>
    <row r="286" spans="1:5" hidden="1" outlineLevel="2" x14ac:dyDescent="0.2">
      <c r="A286" s="722"/>
      <c r="B286" s="706"/>
      <c r="C286" s="701"/>
      <c r="D286" s="701"/>
      <c r="E286" s="720"/>
    </row>
    <row r="287" spans="1:5" hidden="1" outlineLevel="2" x14ac:dyDescent="0.2">
      <c r="A287" s="714"/>
      <c r="B287" s="701"/>
      <c r="C287" s="701"/>
      <c r="D287" s="701"/>
      <c r="E287" s="720"/>
    </row>
    <row r="288" spans="1:5" hidden="1" outlineLevel="2" x14ac:dyDescent="0.2">
      <c r="A288" s="714"/>
      <c r="B288" s="701"/>
      <c r="C288" s="701"/>
      <c r="D288" s="701"/>
      <c r="E288" s="720"/>
    </row>
    <row r="289" spans="1:5" hidden="1" outlineLevel="2" x14ac:dyDescent="0.2">
      <c r="A289" s="714"/>
      <c r="B289" s="701"/>
      <c r="C289" s="701"/>
      <c r="D289" s="701"/>
      <c r="E289" s="720"/>
    </row>
    <row r="290" spans="1:5" ht="13.5" hidden="1" outlineLevel="2" thickBot="1" x14ac:dyDescent="0.25">
      <c r="A290" s="723"/>
      <c r="B290" s="707"/>
      <c r="C290" s="704"/>
      <c r="D290" s="704"/>
      <c r="E290" s="724"/>
    </row>
    <row r="291" spans="1:5" ht="15.75" hidden="1" outlineLevel="1" x14ac:dyDescent="0.25">
      <c r="A291" s="712" t="str">
        <f>$A$30</f>
        <v>fungible</v>
      </c>
      <c r="B291" s="697">
        <f>SUM(B292:B301)</f>
        <v>0</v>
      </c>
      <c r="C291" s="697">
        <f>SUM(C292:C301)</f>
        <v>0</v>
      </c>
      <c r="D291" s="697">
        <f>SUM(D292:D301)</f>
        <v>0</v>
      </c>
      <c r="E291" s="713">
        <f>SUM(E292:E301)</f>
        <v>0</v>
      </c>
    </row>
    <row r="292" spans="1:5" hidden="1" outlineLevel="2" x14ac:dyDescent="0.2">
      <c r="A292" s="714"/>
      <c r="B292" s="701"/>
      <c r="C292" s="701"/>
      <c r="D292" s="701"/>
      <c r="E292" s="720"/>
    </row>
    <row r="293" spans="1:5" hidden="1" outlineLevel="2" x14ac:dyDescent="0.2">
      <c r="A293" s="714"/>
      <c r="B293" s="701"/>
      <c r="C293" s="701"/>
      <c r="D293" s="701"/>
      <c r="E293" s="720"/>
    </row>
    <row r="294" spans="1:5" hidden="1" outlineLevel="2" x14ac:dyDescent="0.2">
      <c r="A294" s="714"/>
      <c r="B294" s="701"/>
      <c r="C294" s="701"/>
      <c r="D294" s="701"/>
      <c r="E294" s="720"/>
    </row>
    <row r="295" spans="1:5" hidden="1" outlineLevel="2" x14ac:dyDescent="0.2">
      <c r="A295" s="714"/>
      <c r="B295" s="701"/>
      <c r="C295" s="701"/>
      <c r="D295" s="701"/>
      <c r="E295" s="720"/>
    </row>
    <row r="296" spans="1:5" hidden="1" outlineLevel="2" x14ac:dyDescent="0.2">
      <c r="A296" s="714"/>
      <c r="B296" s="701"/>
      <c r="C296" s="701"/>
      <c r="D296" s="701"/>
      <c r="E296" s="720"/>
    </row>
    <row r="297" spans="1:5" hidden="1" outlineLevel="2" x14ac:dyDescent="0.2">
      <c r="A297" s="714"/>
      <c r="B297" s="701"/>
      <c r="C297" s="701"/>
      <c r="D297" s="701"/>
      <c r="E297" s="720"/>
    </row>
    <row r="298" spans="1:5" hidden="1" outlineLevel="2" x14ac:dyDescent="0.2">
      <c r="A298" s="714"/>
      <c r="B298" s="701"/>
      <c r="C298" s="701"/>
      <c r="D298" s="701"/>
      <c r="E298" s="720"/>
    </row>
    <row r="299" spans="1:5" hidden="1" outlineLevel="2" x14ac:dyDescent="0.2">
      <c r="A299" s="714"/>
      <c r="B299" s="701"/>
      <c r="C299" s="701"/>
      <c r="D299" s="701"/>
      <c r="E299" s="720"/>
    </row>
    <row r="300" spans="1:5" hidden="1" outlineLevel="2" x14ac:dyDescent="0.2">
      <c r="A300" s="714"/>
      <c r="B300" s="701"/>
      <c r="C300" s="701"/>
      <c r="D300" s="701"/>
      <c r="E300" s="720"/>
    </row>
    <row r="301" spans="1:5" ht="13.5" hidden="1" outlineLevel="2" thickBot="1" x14ac:dyDescent="0.25">
      <c r="A301" s="718"/>
      <c r="B301" s="704"/>
      <c r="C301" s="704"/>
      <c r="D301" s="704"/>
      <c r="E301" s="724"/>
    </row>
    <row r="302" spans="1:5" ht="15.75" hidden="1" outlineLevel="1" x14ac:dyDescent="0.25">
      <c r="A302" s="712" t="str">
        <f>$A$31</f>
        <v>viajes y dietas</v>
      </c>
      <c r="B302" s="697">
        <f>SUM(B303:B312)</f>
        <v>0</v>
      </c>
      <c r="C302" s="697">
        <f>SUM(C303:C312)</f>
        <v>0</v>
      </c>
      <c r="D302" s="697">
        <f>SUM(D303:D312)</f>
        <v>0</v>
      </c>
      <c r="E302" s="713">
        <f>SUM(E303:E312)</f>
        <v>0</v>
      </c>
    </row>
    <row r="303" spans="1:5" hidden="1" outlineLevel="2" x14ac:dyDescent="0.2">
      <c r="A303" s="714"/>
      <c r="B303" s="701"/>
      <c r="C303" s="701"/>
      <c r="D303" s="701"/>
      <c r="E303" s="720"/>
    </row>
    <row r="304" spans="1:5" hidden="1" outlineLevel="2" x14ac:dyDescent="0.2">
      <c r="A304" s="714"/>
      <c r="B304" s="701"/>
      <c r="C304" s="701"/>
      <c r="D304" s="701"/>
      <c r="E304" s="720"/>
    </row>
    <row r="305" spans="1:5" hidden="1" outlineLevel="2" x14ac:dyDescent="0.2">
      <c r="A305" s="714"/>
      <c r="B305" s="701"/>
      <c r="C305" s="701"/>
      <c r="D305" s="701"/>
      <c r="E305" s="720"/>
    </row>
    <row r="306" spans="1:5" hidden="1" outlineLevel="2" x14ac:dyDescent="0.2">
      <c r="A306" s="714"/>
      <c r="B306" s="701"/>
      <c r="C306" s="701"/>
      <c r="D306" s="701"/>
      <c r="E306" s="720"/>
    </row>
    <row r="307" spans="1:5" hidden="1" outlineLevel="2" x14ac:dyDescent="0.2">
      <c r="A307" s="714"/>
      <c r="B307" s="701"/>
      <c r="C307" s="701"/>
      <c r="D307" s="701"/>
      <c r="E307" s="720"/>
    </row>
    <row r="308" spans="1:5" hidden="1" outlineLevel="2" x14ac:dyDescent="0.2">
      <c r="A308" s="714"/>
      <c r="B308" s="701"/>
      <c r="C308" s="701"/>
      <c r="D308" s="701"/>
      <c r="E308" s="720"/>
    </row>
    <row r="309" spans="1:5" hidden="1" outlineLevel="2" x14ac:dyDescent="0.2">
      <c r="A309" s="714"/>
      <c r="B309" s="701"/>
      <c r="C309" s="701"/>
      <c r="D309" s="701"/>
      <c r="E309" s="720"/>
    </row>
    <row r="310" spans="1:5" hidden="1" outlineLevel="2" x14ac:dyDescent="0.2">
      <c r="A310" s="714"/>
      <c r="B310" s="701"/>
      <c r="C310" s="701"/>
      <c r="D310" s="701"/>
      <c r="E310" s="720"/>
    </row>
    <row r="311" spans="1:5" hidden="1" outlineLevel="2" x14ac:dyDescent="0.2">
      <c r="A311" s="714"/>
      <c r="B311" s="701"/>
      <c r="C311" s="701"/>
      <c r="D311" s="701"/>
      <c r="E311" s="720"/>
    </row>
    <row r="312" spans="1:5" ht="13.5" hidden="1" outlineLevel="2" thickBot="1" x14ac:dyDescent="0.25">
      <c r="A312" s="718"/>
      <c r="B312" s="704"/>
      <c r="C312" s="704"/>
      <c r="D312" s="704"/>
      <c r="E312" s="724"/>
    </row>
    <row r="313" spans="1:5" ht="15.75" hidden="1" outlineLevel="1" x14ac:dyDescent="0.25">
      <c r="A313" s="712" t="str">
        <f>$A$32</f>
        <v>otros gastos</v>
      </c>
      <c r="B313" s="697">
        <f>SUM(B314:B323)</f>
        <v>0</v>
      </c>
      <c r="C313" s="697">
        <f>SUM(C314:C323)</f>
        <v>0</v>
      </c>
      <c r="D313" s="697">
        <f>SUM(D314:D323)</f>
        <v>0</v>
      </c>
      <c r="E313" s="713">
        <f>SUM(E314:E323)</f>
        <v>0</v>
      </c>
    </row>
    <row r="314" spans="1:5" hidden="1" outlineLevel="2" x14ac:dyDescent="0.2">
      <c r="A314" s="714"/>
      <c r="B314" s="701"/>
      <c r="C314" s="701"/>
      <c r="D314" s="701"/>
      <c r="E314" s="720"/>
    </row>
    <row r="315" spans="1:5" hidden="1" outlineLevel="2" x14ac:dyDescent="0.2">
      <c r="A315" s="714"/>
      <c r="B315" s="701"/>
      <c r="C315" s="701"/>
      <c r="D315" s="701"/>
      <c r="E315" s="720"/>
    </row>
    <row r="316" spans="1:5" hidden="1" outlineLevel="2" x14ac:dyDescent="0.2">
      <c r="A316" s="714"/>
      <c r="B316" s="701"/>
      <c r="C316" s="701"/>
      <c r="D316" s="701"/>
      <c r="E316" s="720"/>
    </row>
    <row r="317" spans="1:5" hidden="1" outlineLevel="2" x14ac:dyDescent="0.2">
      <c r="A317" s="714"/>
      <c r="B317" s="701"/>
      <c r="C317" s="701"/>
      <c r="D317" s="701"/>
      <c r="E317" s="720"/>
    </row>
    <row r="318" spans="1:5" hidden="1" outlineLevel="2" x14ac:dyDescent="0.2">
      <c r="A318" s="714"/>
      <c r="B318" s="701"/>
      <c r="C318" s="701"/>
      <c r="D318" s="701"/>
      <c r="E318" s="720"/>
    </row>
    <row r="319" spans="1:5" hidden="1" outlineLevel="2" x14ac:dyDescent="0.2">
      <c r="A319" s="714"/>
      <c r="B319" s="701"/>
      <c r="C319" s="701"/>
      <c r="D319" s="701"/>
      <c r="E319" s="720"/>
    </row>
    <row r="320" spans="1:5" hidden="1" outlineLevel="2" x14ac:dyDescent="0.2">
      <c r="A320" s="714"/>
      <c r="B320" s="701"/>
      <c r="C320" s="701"/>
      <c r="D320" s="701"/>
      <c r="E320" s="720"/>
    </row>
    <row r="321" spans="1:5" hidden="1" outlineLevel="2" x14ac:dyDescent="0.2">
      <c r="A321" s="714"/>
      <c r="B321" s="701"/>
      <c r="C321" s="701"/>
      <c r="D321" s="701"/>
      <c r="E321" s="720"/>
    </row>
    <row r="322" spans="1:5" hidden="1" outlineLevel="2" x14ac:dyDescent="0.2">
      <c r="A322" s="714"/>
      <c r="B322" s="701"/>
      <c r="C322" s="701"/>
      <c r="D322" s="701"/>
      <c r="E322" s="720"/>
    </row>
    <row r="323" spans="1:5" ht="13.5" hidden="1" outlineLevel="2" thickBot="1" x14ac:dyDescent="0.25">
      <c r="A323" s="718"/>
      <c r="B323" s="704"/>
      <c r="C323" s="704"/>
      <c r="D323" s="704"/>
      <c r="E323" s="724"/>
    </row>
    <row r="324" spans="1:5" ht="15.75" hidden="1" outlineLevel="1" x14ac:dyDescent="0.25">
      <c r="A324" s="712" t="str">
        <f>$A$33</f>
        <v>PRUEBA</v>
      </c>
      <c r="B324" s="697">
        <f>SUM(B325:B334)</f>
        <v>0</v>
      </c>
      <c r="C324" s="697">
        <f>SUM(C325:C334)</f>
        <v>0</v>
      </c>
      <c r="D324" s="697">
        <f>SUM(D325:D334)</f>
        <v>0</v>
      </c>
      <c r="E324" s="713">
        <f>SUM(E325:E334)</f>
        <v>0</v>
      </c>
    </row>
    <row r="325" spans="1:5" hidden="1" outlineLevel="2" x14ac:dyDescent="0.2">
      <c r="A325" s="714"/>
      <c r="B325" s="701"/>
      <c r="C325" s="701"/>
      <c r="D325" s="701"/>
      <c r="E325" s="720"/>
    </row>
    <row r="326" spans="1:5" hidden="1" outlineLevel="2" x14ac:dyDescent="0.2">
      <c r="A326" s="714"/>
      <c r="B326" s="701"/>
      <c r="C326" s="701"/>
      <c r="D326" s="701"/>
      <c r="E326" s="720"/>
    </row>
    <row r="327" spans="1:5" hidden="1" outlineLevel="2" x14ac:dyDescent="0.2">
      <c r="A327" s="714"/>
      <c r="B327" s="701"/>
      <c r="C327" s="701"/>
      <c r="D327" s="701"/>
      <c r="E327" s="720"/>
    </row>
    <row r="328" spans="1:5" hidden="1" outlineLevel="2" x14ac:dyDescent="0.2">
      <c r="A328" s="714"/>
      <c r="B328" s="701"/>
      <c r="C328" s="701"/>
      <c r="D328" s="701"/>
      <c r="E328" s="720"/>
    </row>
    <row r="329" spans="1:5" hidden="1" outlineLevel="2" x14ac:dyDescent="0.2">
      <c r="A329" s="714"/>
      <c r="B329" s="701"/>
      <c r="C329" s="701"/>
      <c r="D329" s="701"/>
      <c r="E329" s="720"/>
    </row>
    <row r="330" spans="1:5" hidden="1" outlineLevel="2" x14ac:dyDescent="0.2">
      <c r="A330" s="714"/>
      <c r="B330" s="701"/>
      <c r="C330" s="701"/>
      <c r="D330" s="701"/>
      <c r="E330" s="720"/>
    </row>
    <row r="331" spans="1:5" hidden="1" outlineLevel="2" x14ac:dyDescent="0.2">
      <c r="A331" s="714"/>
      <c r="B331" s="701"/>
      <c r="C331" s="701"/>
      <c r="D331" s="701"/>
      <c r="E331" s="720"/>
    </row>
    <row r="332" spans="1:5" hidden="1" outlineLevel="2" x14ac:dyDescent="0.2">
      <c r="A332" s="714"/>
      <c r="B332" s="701"/>
      <c r="C332" s="701"/>
      <c r="D332" s="701"/>
      <c r="E332" s="720"/>
    </row>
    <row r="333" spans="1:5" hidden="1" outlineLevel="2" x14ac:dyDescent="0.2">
      <c r="A333" s="714"/>
      <c r="B333" s="701"/>
      <c r="C333" s="701"/>
      <c r="D333" s="701"/>
      <c r="E333" s="720"/>
    </row>
    <row r="334" spans="1:5" ht="13.5" hidden="1" outlineLevel="2" thickBot="1" x14ac:dyDescent="0.25">
      <c r="A334" s="718"/>
      <c r="B334" s="704"/>
      <c r="C334" s="704"/>
      <c r="D334" s="704"/>
      <c r="E334" s="724"/>
    </row>
    <row r="335" spans="1:5" ht="15.75" hidden="1" outlineLevel="1" x14ac:dyDescent="0.25">
      <c r="A335" s="712" t="str">
        <f>$A$34</f>
        <v>PATATINA PATATÚN</v>
      </c>
      <c r="B335" s="697">
        <f>SUM(B336:B345)</f>
        <v>0</v>
      </c>
      <c r="C335" s="697">
        <f>SUM(C336:C345)</f>
        <v>0</v>
      </c>
      <c r="D335" s="697">
        <f>SUM(D336:D345)</f>
        <v>0</v>
      </c>
      <c r="E335" s="713">
        <f>SUM(E336:E345)</f>
        <v>0</v>
      </c>
    </row>
    <row r="336" spans="1:5" hidden="1" outlineLevel="2" x14ac:dyDescent="0.2">
      <c r="A336" s="722"/>
      <c r="B336" s="706"/>
      <c r="C336" s="706"/>
      <c r="D336" s="706"/>
      <c r="E336" s="720"/>
    </row>
    <row r="337" spans="1:5" hidden="1" outlineLevel="2" x14ac:dyDescent="0.2">
      <c r="A337" s="722"/>
      <c r="B337" s="706"/>
      <c r="C337" s="706"/>
      <c r="D337" s="706"/>
      <c r="E337" s="725"/>
    </row>
    <row r="338" spans="1:5" hidden="1" outlineLevel="2" x14ac:dyDescent="0.2">
      <c r="A338" s="722"/>
      <c r="B338" s="706"/>
      <c r="C338" s="706"/>
      <c r="D338" s="706"/>
      <c r="E338" s="720"/>
    </row>
    <row r="339" spans="1:5" hidden="1" outlineLevel="2" x14ac:dyDescent="0.2">
      <c r="A339" s="722"/>
      <c r="B339" s="706"/>
      <c r="C339" s="706"/>
      <c r="D339" s="706"/>
      <c r="E339" s="720"/>
    </row>
    <row r="340" spans="1:5" hidden="1" outlineLevel="2" x14ac:dyDescent="0.2">
      <c r="A340" s="722"/>
      <c r="B340" s="706"/>
      <c r="C340" s="706"/>
      <c r="D340" s="706"/>
      <c r="E340" s="725"/>
    </row>
    <row r="341" spans="1:5" hidden="1" outlineLevel="2" x14ac:dyDescent="0.2">
      <c r="A341" s="722"/>
      <c r="B341" s="706"/>
      <c r="C341" s="706"/>
      <c r="D341" s="706"/>
      <c r="E341" s="720"/>
    </row>
    <row r="342" spans="1:5" hidden="1" outlineLevel="2" x14ac:dyDescent="0.2">
      <c r="A342" s="722"/>
      <c r="B342" s="706"/>
      <c r="C342" s="706"/>
      <c r="D342" s="706"/>
      <c r="E342" s="720"/>
    </row>
    <row r="343" spans="1:5" hidden="1" outlineLevel="2" x14ac:dyDescent="0.2">
      <c r="A343" s="722"/>
      <c r="B343" s="706"/>
      <c r="C343" s="706"/>
      <c r="D343" s="706"/>
      <c r="E343" s="726"/>
    </row>
    <row r="344" spans="1:5" hidden="1" outlineLevel="2" x14ac:dyDescent="0.2">
      <c r="A344" s="722"/>
      <c r="B344" s="706"/>
      <c r="C344" s="706"/>
      <c r="D344" s="706"/>
      <c r="E344" s="720"/>
    </row>
    <row r="345" spans="1:5" ht="13.5" hidden="1" outlineLevel="2" thickBot="1" x14ac:dyDescent="0.25">
      <c r="A345" s="718"/>
      <c r="B345" s="704"/>
      <c r="C345" s="704"/>
      <c r="D345" s="704"/>
      <c r="E345" s="724"/>
    </row>
    <row r="346" spans="1:5" ht="16.5" hidden="1" outlineLevel="1" thickBot="1" x14ac:dyDescent="0.3">
      <c r="A346" s="727" t="str">
        <f>$A$35</f>
        <v>costes indirectos</v>
      </c>
      <c r="B346" s="699">
        <v>0</v>
      </c>
      <c r="C346" s="699"/>
      <c r="D346" s="699"/>
      <c r="E346" s="728"/>
    </row>
    <row r="347" spans="1:5" ht="30" customHeight="1" collapsed="1" x14ac:dyDescent="0.2">
      <c r="A347" s="729" t="s">
        <v>515</v>
      </c>
      <c r="B347" s="698">
        <f>SUM(B269+B280+B291+B302+B313+B324+B335+B346)</f>
        <v>0</v>
      </c>
      <c r="C347" s="698">
        <f>SUM(C269+C280+C291+C302+C313+C324+C335+C346)</f>
        <v>0</v>
      </c>
      <c r="D347" s="698">
        <f>SUM(D269+D280+D291+D302+D313+D324+D335+D346)</f>
        <v>0</v>
      </c>
      <c r="E347" s="730">
        <f>SUM(E269+E280+E291+E302+E313+E324+E335+E346)</f>
        <v>0</v>
      </c>
    </row>
    <row r="348" spans="1:5" ht="18.75" thickBot="1" x14ac:dyDescent="0.3">
      <c r="A348" s="708" t="s">
        <v>401</v>
      </c>
      <c r="B348" s="694">
        <f>B22</f>
        <v>2019</v>
      </c>
      <c r="C348" s="695" t="str">
        <f>'Concesión-Justificación'!M16</f>
        <v>CONCESIÓN</v>
      </c>
      <c r="D348" s="696" t="str">
        <f>'Concesión-Justificación'!N16</f>
        <v>INICIAL</v>
      </c>
      <c r="E348" s="709"/>
    </row>
    <row r="349" spans="1:5" ht="16.5" hidden="1" outlineLevel="1" thickBot="1" x14ac:dyDescent="0.25">
      <c r="A349" s="710" t="s">
        <v>569</v>
      </c>
      <c r="B349" s="700">
        <v>0</v>
      </c>
      <c r="C349" s="700"/>
      <c r="D349" s="700"/>
      <c r="E349" s="711"/>
    </row>
    <row r="350" spans="1:5" ht="15.75" hidden="1" outlineLevel="1" x14ac:dyDescent="0.25">
      <c r="A350" s="712" t="str">
        <f>$A$28</f>
        <v>personal</v>
      </c>
      <c r="B350" s="697">
        <f>SUM(B351:B360)</f>
        <v>0</v>
      </c>
      <c r="C350" s="697">
        <f>SUM(C351:C360)</f>
        <v>0</v>
      </c>
      <c r="D350" s="697">
        <f>SUM(D351:D360)</f>
        <v>0</v>
      </c>
      <c r="E350" s="713">
        <f>SUM(E351:E360)</f>
        <v>0</v>
      </c>
    </row>
    <row r="351" spans="1:5" hidden="1" outlineLevel="2" x14ac:dyDescent="0.2">
      <c r="A351" s="714"/>
      <c r="B351" s="701"/>
      <c r="C351" s="701"/>
      <c r="D351" s="702"/>
      <c r="E351" s="715"/>
    </row>
    <row r="352" spans="1:5" hidden="1" outlineLevel="2" x14ac:dyDescent="0.2">
      <c r="A352" s="714"/>
      <c r="B352" s="701"/>
      <c r="C352" s="701"/>
      <c r="D352" s="701"/>
      <c r="E352" s="716"/>
    </row>
    <row r="353" spans="1:5" hidden="1" outlineLevel="2" x14ac:dyDescent="0.2">
      <c r="A353" s="714"/>
      <c r="B353" s="701"/>
      <c r="C353" s="701"/>
      <c r="D353" s="701"/>
      <c r="E353" s="716"/>
    </row>
    <row r="354" spans="1:5" hidden="1" outlineLevel="2" x14ac:dyDescent="0.2">
      <c r="A354" s="714"/>
      <c r="B354" s="701"/>
      <c r="C354" s="701"/>
      <c r="D354" s="701"/>
      <c r="E354" s="716"/>
    </row>
    <row r="355" spans="1:5" hidden="1" outlineLevel="2" x14ac:dyDescent="0.2">
      <c r="A355" s="714"/>
      <c r="B355" s="701"/>
      <c r="C355" s="701"/>
      <c r="D355" s="701"/>
      <c r="E355" s="716"/>
    </row>
    <row r="356" spans="1:5" hidden="1" outlineLevel="2" x14ac:dyDescent="0.2">
      <c r="A356" s="714"/>
      <c r="B356" s="701"/>
      <c r="C356" s="701"/>
      <c r="D356" s="701"/>
      <c r="E356" s="716"/>
    </row>
    <row r="357" spans="1:5" hidden="1" outlineLevel="2" x14ac:dyDescent="0.2">
      <c r="A357" s="717"/>
      <c r="B357" s="703"/>
      <c r="C357" s="701"/>
      <c r="D357" s="701"/>
      <c r="E357" s="716"/>
    </row>
    <row r="358" spans="1:5" hidden="1" outlineLevel="2" x14ac:dyDescent="0.2">
      <c r="A358" s="714"/>
      <c r="B358" s="701"/>
      <c r="C358" s="701"/>
      <c r="D358" s="701"/>
      <c r="E358" s="716"/>
    </row>
    <row r="359" spans="1:5" hidden="1" outlineLevel="2" x14ac:dyDescent="0.2">
      <c r="A359" s="717"/>
      <c r="B359" s="703"/>
      <c r="C359" s="701"/>
      <c r="D359" s="701"/>
      <c r="E359" s="716"/>
    </row>
    <row r="360" spans="1:5" ht="13.5" hidden="1" outlineLevel="2" thickBot="1" x14ac:dyDescent="0.25">
      <c r="A360" s="718"/>
      <c r="B360" s="704"/>
      <c r="C360" s="704"/>
      <c r="D360" s="704"/>
      <c r="E360" s="719"/>
    </row>
    <row r="361" spans="1:5" ht="15.75" hidden="1" outlineLevel="1" x14ac:dyDescent="0.25">
      <c r="A361" s="712" t="str">
        <f>$A$29</f>
        <v>inventariable</v>
      </c>
      <c r="B361" s="697">
        <f>SUM(B362:B371)</f>
        <v>0</v>
      </c>
      <c r="C361" s="697">
        <f>SUM(C362:C371)</f>
        <v>0</v>
      </c>
      <c r="D361" s="697">
        <f>SUM(D362:D371)</f>
        <v>0</v>
      </c>
      <c r="E361" s="713">
        <f>SUM(E362:E371)</f>
        <v>0</v>
      </c>
    </row>
    <row r="362" spans="1:5" hidden="1" outlineLevel="2" x14ac:dyDescent="0.2">
      <c r="A362" s="714"/>
      <c r="B362" s="701"/>
      <c r="C362" s="701"/>
      <c r="D362" s="701"/>
      <c r="E362" s="720"/>
    </row>
    <row r="363" spans="1:5" hidden="1" outlineLevel="2" x14ac:dyDescent="0.2">
      <c r="A363" s="714"/>
      <c r="B363" s="701"/>
      <c r="C363" s="701"/>
      <c r="D363" s="701"/>
      <c r="E363" s="720"/>
    </row>
    <row r="364" spans="1:5" hidden="1" outlineLevel="2" x14ac:dyDescent="0.2">
      <c r="A364" s="714"/>
      <c r="B364" s="701"/>
      <c r="C364" s="701"/>
      <c r="D364" s="701"/>
      <c r="E364" s="720"/>
    </row>
    <row r="365" spans="1:5" hidden="1" outlineLevel="2" x14ac:dyDescent="0.2">
      <c r="A365" s="721"/>
      <c r="B365" s="705"/>
      <c r="C365" s="701"/>
      <c r="D365" s="701"/>
      <c r="E365" s="720"/>
    </row>
    <row r="366" spans="1:5" hidden="1" outlineLevel="2" x14ac:dyDescent="0.2">
      <c r="A366" s="714"/>
      <c r="B366" s="701"/>
      <c r="C366" s="701"/>
      <c r="D366" s="701"/>
      <c r="E366" s="720"/>
    </row>
    <row r="367" spans="1:5" hidden="1" outlineLevel="2" x14ac:dyDescent="0.2">
      <c r="A367" s="722"/>
      <c r="B367" s="706"/>
      <c r="C367" s="701"/>
      <c r="D367" s="701"/>
      <c r="E367" s="720"/>
    </row>
    <row r="368" spans="1:5" hidden="1" outlineLevel="2" x14ac:dyDescent="0.2">
      <c r="A368" s="714"/>
      <c r="B368" s="701"/>
      <c r="C368" s="701"/>
      <c r="D368" s="701"/>
      <c r="E368" s="720"/>
    </row>
    <row r="369" spans="1:5" hidden="1" outlineLevel="2" x14ac:dyDescent="0.2">
      <c r="A369" s="714"/>
      <c r="B369" s="701"/>
      <c r="C369" s="701"/>
      <c r="D369" s="701"/>
      <c r="E369" s="720"/>
    </row>
    <row r="370" spans="1:5" hidden="1" outlineLevel="2" x14ac:dyDescent="0.2">
      <c r="A370" s="714"/>
      <c r="B370" s="701"/>
      <c r="C370" s="701"/>
      <c r="D370" s="701"/>
      <c r="E370" s="720"/>
    </row>
    <row r="371" spans="1:5" ht="13.5" hidden="1" outlineLevel="2" thickBot="1" x14ac:dyDescent="0.25">
      <c r="A371" s="723"/>
      <c r="B371" s="707"/>
      <c r="C371" s="704"/>
      <c r="D371" s="704"/>
      <c r="E371" s="724"/>
    </row>
    <row r="372" spans="1:5" ht="15.75" hidden="1" outlineLevel="1" x14ac:dyDescent="0.25">
      <c r="A372" s="712" t="str">
        <f>$A$30</f>
        <v>fungible</v>
      </c>
      <c r="B372" s="697">
        <f>SUM(B373:B382)</f>
        <v>0</v>
      </c>
      <c r="C372" s="697">
        <f>SUM(C373:C382)</f>
        <v>0</v>
      </c>
      <c r="D372" s="697">
        <f>SUM(D373:D382)</f>
        <v>0</v>
      </c>
      <c r="E372" s="713">
        <f>SUM(E373:E382)</f>
        <v>0</v>
      </c>
    </row>
    <row r="373" spans="1:5" hidden="1" outlineLevel="2" x14ac:dyDescent="0.2">
      <c r="A373" s="714"/>
      <c r="B373" s="701"/>
      <c r="C373" s="701"/>
      <c r="D373" s="701"/>
      <c r="E373" s="720"/>
    </row>
    <row r="374" spans="1:5" hidden="1" outlineLevel="2" x14ac:dyDescent="0.2">
      <c r="A374" s="714"/>
      <c r="B374" s="701"/>
      <c r="C374" s="701"/>
      <c r="D374" s="701"/>
      <c r="E374" s="720"/>
    </row>
    <row r="375" spans="1:5" hidden="1" outlineLevel="2" x14ac:dyDescent="0.2">
      <c r="A375" s="714"/>
      <c r="B375" s="701"/>
      <c r="C375" s="701"/>
      <c r="D375" s="701"/>
      <c r="E375" s="720"/>
    </row>
    <row r="376" spans="1:5" hidden="1" outlineLevel="2" x14ac:dyDescent="0.2">
      <c r="A376" s="714"/>
      <c r="B376" s="701"/>
      <c r="C376" s="701"/>
      <c r="D376" s="701"/>
      <c r="E376" s="720"/>
    </row>
    <row r="377" spans="1:5" hidden="1" outlineLevel="2" x14ac:dyDescent="0.2">
      <c r="A377" s="714"/>
      <c r="B377" s="701"/>
      <c r="C377" s="701"/>
      <c r="D377" s="701"/>
      <c r="E377" s="720"/>
    </row>
    <row r="378" spans="1:5" hidden="1" outlineLevel="2" x14ac:dyDescent="0.2">
      <c r="A378" s="714"/>
      <c r="B378" s="701"/>
      <c r="C378" s="701"/>
      <c r="D378" s="701"/>
      <c r="E378" s="720"/>
    </row>
    <row r="379" spans="1:5" hidden="1" outlineLevel="2" x14ac:dyDescent="0.2">
      <c r="A379" s="714"/>
      <c r="B379" s="701"/>
      <c r="C379" s="701"/>
      <c r="D379" s="701"/>
      <c r="E379" s="720"/>
    </row>
    <row r="380" spans="1:5" hidden="1" outlineLevel="2" x14ac:dyDescent="0.2">
      <c r="A380" s="714"/>
      <c r="B380" s="701"/>
      <c r="C380" s="701"/>
      <c r="D380" s="701"/>
      <c r="E380" s="720"/>
    </row>
    <row r="381" spans="1:5" hidden="1" outlineLevel="2" x14ac:dyDescent="0.2">
      <c r="A381" s="714"/>
      <c r="B381" s="701"/>
      <c r="C381" s="701"/>
      <c r="D381" s="701"/>
      <c r="E381" s="720"/>
    </row>
    <row r="382" spans="1:5" ht="13.5" hidden="1" outlineLevel="2" thickBot="1" x14ac:dyDescent="0.25">
      <c r="A382" s="718"/>
      <c r="B382" s="704"/>
      <c r="C382" s="704"/>
      <c r="D382" s="704"/>
      <c r="E382" s="724"/>
    </row>
    <row r="383" spans="1:5" ht="15.75" hidden="1" outlineLevel="1" x14ac:dyDescent="0.25">
      <c r="A383" s="712" t="str">
        <f>$A$31</f>
        <v>viajes y dietas</v>
      </c>
      <c r="B383" s="697">
        <f>SUM(B384:B393)</f>
        <v>0</v>
      </c>
      <c r="C383" s="697">
        <f>SUM(C384:C393)</f>
        <v>0</v>
      </c>
      <c r="D383" s="697">
        <f>SUM(D384:D393)</f>
        <v>0</v>
      </c>
      <c r="E383" s="713">
        <f>SUM(E384:E393)</f>
        <v>0</v>
      </c>
    </row>
    <row r="384" spans="1:5" hidden="1" outlineLevel="2" x14ac:dyDescent="0.2">
      <c r="A384" s="714"/>
      <c r="B384" s="701"/>
      <c r="C384" s="701"/>
      <c r="D384" s="701"/>
      <c r="E384" s="720"/>
    </row>
    <row r="385" spans="1:5" hidden="1" outlineLevel="2" x14ac:dyDescent="0.2">
      <c r="A385" s="714"/>
      <c r="B385" s="701"/>
      <c r="C385" s="701"/>
      <c r="D385" s="701"/>
      <c r="E385" s="720"/>
    </row>
    <row r="386" spans="1:5" hidden="1" outlineLevel="2" x14ac:dyDescent="0.2">
      <c r="A386" s="714"/>
      <c r="B386" s="701"/>
      <c r="C386" s="701"/>
      <c r="D386" s="701"/>
      <c r="E386" s="720"/>
    </row>
    <row r="387" spans="1:5" hidden="1" outlineLevel="2" x14ac:dyDescent="0.2">
      <c r="A387" s="714"/>
      <c r="B387" s="701"/>
      <c r="C387" s="701"/>
      <c r="D387" s="701"/>
      <c r="E387" s="720"/>
    </row>
    <row r="388" spans="1:5" hidden="1" outlineLevel="2" x14ac:dyDescent="0.2">
      <c r="A388" s="714"/>
      <c r="B388" s="701"/>
      <c r="C388" s="701"/>
      <c r="D388" s="701"/>
      <c r="E388" s="720"/>
    </row>
    <row r="389" spans="1:5" hidden="1" outlineLevel="2" x14ac:dyDescent="0.2">
      <c r="A389" s="714"/>
      <c r="B389" s="701"/>
      <c r="C389" s="701"/>
      <c r="D389" s="701"/>
      <c r="E389" s="720"/>
    </row>
    <row r="390" spans="1:5" hidden="1" outlineLevel="2" x14ac:dyDescent="0.2">
      <c r="A390" s="714"/>
      <c r="B390" s="701"/>
      <c r="C390" s="701"/>
      <c r="D390" s="701"/>
      <c r="E390" s="720"/>
    </row>
    <row r="391" spans="1:5" hidden="1" outlineLevel="2" x14ac:dyDescent="0.2">
      <c r="A391" s="714"/>
      <c r="B391" s="701"/>
      <c r="C391" s="701"/>
      <c r="D391" s="701"/>
      <c r="E391" s="720"/>
    </row>
    <row r="392" spans="1:5" hidden="1" outlineLevel="2" x14ac:dyDescent="0.2">
      <c r="A392" s="714"/>
      <c r="B392" s="701"/>
      <c r="C392" s="701"/>
      <c r="D392" s="701"/>
      <c r="E392" s="720"/>
    </row>
    <row r="393" spans="1:5" ht="13.5" hidden="1" outlineLevel="2" thickBot="1" x14ac:dyDescent="0.25">
      <c r="A393" s="718"/>
      <c r="B393" s="704"/>
      <c r="C393" s="704"/>
      <c r="D393" s="704"/>
      <c r="E393" s="724"/>
    </row>
    <row r="394" spans="1:5" ht="15.75" hidden="1" outlineLevel="1" x14ac:dyDescent="0.25">
      <c r="A394" s="712" t="str">
        <f>$A$32</f>
        <v>otros gastos</v>
      </c>
      <c r="B394" s="697">
        <f>SUM(B395:B404)</f>
        <v>0</v>
      </c>
      <c r="C394" s="697">
        <f>SUM(C395:C404)</f>
        <v>0</v>
      </c>
      <c r="D394" s="697">
        <f>SUM(D395:D404)</f>
        <v>0</v>
      </c>
      <c r="E394" s="713">
        <f>SUM(E395:E404)</f>
        <v>0</v>
      </c>
    </row>
    <row r="395" spans="1:5" hidden="1" outlineLevel="2" x14ac:dyDescent="0.2">
      <c r="A395" s="714"/>
      <c r="B395" s="701"/>
      <c r="C395" s="701"/>
      <c r="D395" s="701"/>
      <c r="E395" s="720"/>
    </row>
    <row r="396" spans="1:5" hidden="1" outlineLevel="2" x14ac:dyDescent="0.2">
      <c r="A396" s="714"/>
      <c r="B396" s="701"/>
      <c r="C396" s="701"/>
      <c r="D396" s="701"/>
      <c r="E396" s="720"/>
    </row>
    <row r="397" spans="1:5" hidden="1" outlineLevel="2" x14ac:dyDescent="0.2">
      <c r="A397" s="714"/>
      <c r="B397" s="701"/>
      <c r="C397" s="701"/>
      <c r="D397" s="701"/>
      <c r="E397" s="720"/>
    </row>
    <row r="398" spans="1:5" hidden="1" outlineLevel="2" x14ac:dyDescent="0.2">
      <c r="A398" s="714"/>
      <c r="B398" s="701"/>
      <c r="C398" s="701"/>
      <c r="D398" s="701"/>
      <c r="E398" s="720"/>
    </row>
    <row r="399" spans="1:5" hidden="1" outlineLevel="2" x14ac:dyDescent="0.2">
      <c r="A399" s="714"/>
      <c r="B399" s="701"/>
      <c r="C399" s="701"/>
      <c r="D399" s="701"/>
      <c r="E399" s="720"/>
    </row>
    <row r="400" spans="1:5" hidden="1" outlineLevel="2" x14ac:dyDescent="0.2">
      <c r="A400" s="714"/>
      <c r="B400" s="701"/>
      <c r="C400" s="701"/>
      <c r="D400" s="701"/>
      <c r="E400" s="720"/>
    </row>
    <row r="401" spans="1:5" hidden="1" outlineLevel="2" x14ac:dyDescent="0.2">
      <c r="A401" s="714"/>
      <c r="B401" s="701"/>
      <c r="C401" s="701"/>
      <c r="D401" s="701"/>
      <c r="E401" s="720"/>
    </row>
    <row r="402" spans="1:5" hidden="1" outlineLevel="2" x14ac:dyDescent="0.2">
      <c r="A402" s="714"/>
      <c r="B402" s="701"/>
      <c r="C402" s="701"/>
      <c r="D402" s="701"/>
      <c r="E402" s="720"/>
    </row>
    <row r="403" spans="1:5" hidden="1" outlineLevel="2" x14ac:dyDescent="0.2">
      <c r="A403" s="714"/>
      <c r="B403" s="701"/>
      <c r="C403" s="701"/>
      <c r="D403" s="701"/>
      <c r="E403" s="720"/>
    </row>
    <row r="404" spans="1:5" ht="13.5" hidden="1" outlineLevel="2" thickBot="1" x14ac:dyDescent="0.25">
      <c r="A404" s="718"/>
      <c r="B404" s="704"/>
      <c r="C404" s="704"/>
      <c r="D404" s="704"/>
      <c r="E404" s="724"/>
    </row>
    <row r="405" spans="1:5" ht="15.75" hidden="1" outlineLevel="1" x14ac:dyDescent="0.25">
      <c r="A405" s="712" t="str">
        <f>$A$33</f>
        <v>PRUEBA</v>
      </c>
      <c r="B405" s="697">
        <f>SUM(B406:B415)</f>
        <v>0</v>
      </c>
      <c r="C405" s="697">
        <f>SUM(C406:C415)</f>
        <v>0</v>
      </c>
      <c r="D405" s="697">
        <f>SUM(D406:D415)</f>
        <v>0</v>
      </c>
      <c r="E405" s="713">
        <f>SUM(E406:E415)</f>
        <v>0</v>
      </c>
    </row>
    <row r="406" spans="1:5" hidden="1" outlineLevel="2" x14ac:dyDescent="0.2">
      <c r="A406" s="714"/>
      <c r="B406" s="701"/>
      <c r="C406" s="701"/>
      <c r="D406" s="701"/>
      <c r="E406" s="720"/>
    </row>
    <row r="407" spans="1:5" hidden="1" outlineLevel="2" x14ac:dyDescent="0.2">
      <c r="A407" s="714"/>
      <c r="B407" s="701"/>
      <c r="C407" s="701"/>
      <c r="D407" s="701"/>
      <c r="E407" s="720"/>
    </row>
    <row r="408" spans="1:5" hidden="1" outlineLevel="2" x14ac:dyDescent="0.2">
      <c r="A408" s="714"/>
      <c r="B408" s="701"/>
      <c r="C408" s="701"/>
      <c r="D408" s="701"/>
      <c r="E408" s="720"/>
    </row>
    <row r="409" spans="1:5" hidden="1" outlineLevel="2" x14ac:dyDescent="0.2">
      <c r="A409" s="714"/>
      <c r="B409" s="701"/>
      <c r="C409" s="701"/>
      <c r="D409" s="701"/>
      <c r="E409" s="720"/>
    </row>
    <row r="410" spans="1:5" hidden="1" outlineLevel="2" x14ac:dyDescent="0.2">
      <c r="A410" s="714"/>
      <c r="B410" s="701"/>
      <c r="C410" s="701"/>
      <c r="D410" s="701"/>
      <c r="E410" s="720"/>
    </row>
    <row r="411" spans="1:5" hidden="1" outlineLevel="2" x14ac:dyDescent="0.2">
      <c r="A411" s="714"/>
      <c r="B411" s="701"/>
      <c r="C411" s="701"/>
      <c r="D411" s="701"/>
      <c r="E411" s="720"/>
    </row>
    <row r="412" spans="1:5" hidden="1" outlineLevel="2" x14ac:dyDescent="0.2">
      <c r="A412" s="714"/>
      <c r="B412" s="701"/>
      <c r="C412" s="701"/>
      <c r="D412" s="701"/>
      <c r="E412" s="720"/>
    </row>
    <row r="413" spans="1:5" hidden="1" outlineLevel="2" x14ac:dyDescent="0.2">
      <c r="A413" s="714"/>
      <c r="B413" s="701"/>
      <c r="C413" s="701"/>
      <c r="D413" s="701"/>
      <c r="E413" s="720"/>
    </row>
    <row r="414" spans="1:5" hidden="1" outlineLevel="2" x14ac:dyDescent="0.2">
      <c r="A414" s="714"/>
      <c r="B414" s="701"/>
      <c r="C414" s="701"/>
      <c r="D414" s="701"/>
      <c r="E414" s="720"/>
    </row>
    <row r="415" spans="1:5" ht="13.5" hidden="1" outlineLevel="2" thickBot="1" x14ac:dyDescent="0.25">
      <c r="A415" s="718"/>
      <c r="B415" s="704"/>
      <c r="C415" s="704"/>
      <c r="D415" s="704"/>
      <c r="E415" s="724"/>
    </row>
    <row r="416" spans="1:5" ht="15.75" hidden="1" outlineLevel="1" x14ac:dyDescent="0.25">
      <c r="A416" s="712" t="str">
        <f>$A$34</f>
        <v>PATATINA PATATÚN</v>
      </c>
      <c r="B416" s="697">
        <f>SUM(B417:B426)</f>
        <v>0</v>
      </c>
      <c r="C416" s="697">
        <f>SUM(C417:C426)</f>
        <v>0</v>
      </c>
      <c r="D416" s="697">
        <f>SUM(D417:D426)</f>
        <v>0</v>
      </c>
      <c r="E416" s="713">
        <f>SUM(E417:E426)</f>
        <v>0</v>
      </c>
    </row>
    <row r="417" spans="1:5" hidden="1" outlineLevel="2" x14ac:dyDescent="0.2">
      <c r="A417" s="722"/>
      <c r="B417" s="706"/>
      <c r="C417" s="706"/>
      <c r="D417" s="706"/>
      <c r="E417" s="720"/>
    </row>
    <row r="418" spans="1:5" hidden="1" outlineLevel="2" x14ac:dyDescent="0.2">
      <c r="A418" s="722"/>
      <c r="B418" s="706"/>
      <c r="C418" s="706"/>
      <c r="D418" s="706"/>
      <c r="E418" s="725"/>
    </row>
    <row r="419" spans="1:5" hidden="1" outlineLevel="2" x14ac:dyDescent="0.2">
      <c r="A419" s="722"/>
      <c r="B419" s="706"/>
      <c r="C419" s="706"/>
      <c r="D419" s="706"/>
      <c r="E419" s="720"/>
    </row>
    <row r="420" spans="1:5" hidden="1" outlineLevel="2" x14ac:dyDescent="0.2">
      <c r="A420" s="722"/>
      <c r="B420" s="706"/>
      <c r="C420" s="706"/>
      <c r="D420" s="706"/>
      <c r="E420" s="720"/>
    </row>
    <row r="421" spans="1:5" hidden="1" outlineLevel="2" x14ac:dyDescent="0.2">
      <c r="A421" s="722"/>
      <c r="B421" s="706"/>
      <c r="C421" s="706"/>
      <c r="D421" s="706"/>
      <c r="E421" s="725"/>
    </row>
    <row r="422" spans="1:5" hidden="1" outlineLevel="2" x14ac:dyDescent="0.2">
      <c r="A422" s="722"/>
      <c r="B422" s="706"/>
      <c r="C422" s="706"/>
      <c r="D422" s="706"/>
      <c r="E422" s="720"/>
    </row>
    <row r="423" spans="1:5" hidden="1" outlineLevel="2" x14ac:dyDescent="0.2">
      <c r="A423" s="722"/>
      <c r="B423" s="706"/>
      <c r="C423" s="706"/>
      <c r="D423" s="706"/>
      <c r="E423" s="720"/>
    </row>
    <row r="424" spans="1:5" hidden="1" outlineLevel="2" x14ac:dyDescent="0.2">
      <c r="A424" s="722"/>
      <c r="B424" s="706"/>
      <c r="C424" s="706"/>
      <c r="D424" s="706"/>
      <c r="E424" s="726"/>
    </row>
    <row r="425" spans="1:5" hidden="1" outlineLevel="2" x14ac:dyDescent="0.2">
      <c r="A425" s="722"/>
      <c r="B425" s="706"/>
      <c r="C425" s="706"/>
      <c r="D425" s="706"/>
      <c r="E425" s="720"/>
    </row>
    <row r="426" spans="1:5" ht="13.5" hidden="1" outlineLevel="2" thickBot="1" x14ac:dyDescent="0.25">
      <c r="A426" s="718"/>
      <c r="B426" s="704"/>
      <c r="C426" s="704"/>
      <c r="D426" s="704"/>
      <c r="E426" s="724"/>
    </row>
    <row r="427" spans="1:5" ht="16.5" hidden="1" outlineLevel="1" thickBot="1" x14ac:dyDescent="0.3">
      <c r="A427" s="727" t="str">
        <f>$A$35</f>
        <v>costes indirectos</v>
      </c>
      <c r="B427" s="699">
        <v>0</v>
      </c>
      <c r="C427" s="699"/>
      <c r="D427" s="699"/>
      <c r="E427" s="728"/>
    </row>
    <row r="428" spans="1:5" ht="30" customHeight="1" collapsed="1" thickBot="1" x14ac:dyDescent="0.25">
      <c r="A428" s="731" t="s">
        <v>515</v>
      </c>
      <c r="B428" s="732">
        <f>SUM(B350+B361+B372+B383+B394+B405+B416+B427)</f>
        <v>0</v>
      </c>
      <c r="C428" s="732">
        <f>SUM(C350+C361+C372+C383+C394+C405+C416+C427)</f>
        <v>0</v>
      </c>
      <c r="D428" s="732">
        <f>SUM(D350+D361+D372+D383+D394+D405+D416+D427)</f>
        <v>0</v>
      </c>
      <c r="E428" s="733">
        <f>SUM(E350+E361+E372+E383+E394+E405+E416+E427)</f>
        <v>0</v>
      </c>
    </row>
  </sheetData>
  <mergeCells count="12">
    <mergeCell ref="A1:B1"/>
    <mergeCell ref="A5:A7"/>
    <mergeCell ref="A38:G38"/>
    <mergeCell ref="A26:C26"/>
    <mergeCell ref="B5:B7"/>
    <mergeCell ref="A17:D17"/>
    <mergeCell ref="A60:G60"/>
    <mergeCell ref="A70:G70"/>
    <mergeCell ref="A104:E104"/>
    <mergeCell ref="A81:G81"/>
    <mergeCell ref="A83:G83"/>
    <mergeCell ref="A93:G93"/>
  </mergeCells>
  <phoneticPr fontId="3" type="noConversion"/>
  <dataValidations count="2">
    <dataValidation type="list" allowBlank="1" showInputMessage="1" showErrorMessage="1" sqref="C40:C54">
      <formula1>SINO</formula1>
    </dataValidation>
    <dataValidation type="list" allowBlank="1" showInputMessage="1" showErrorMessage="1" sqref="B106:E106 B187:E187 B268:E268 B349:E349">
      <formula1>"0,1,2,3"</formula1>
    </dataValidation>
  </dataValidations>
  <pageMargins left="0.75" right="0.75" top="1" bottom="1" header="0" footer="0"/>
  <pageSetup paperSize="9" scale="4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W186"/>
  <sheetViews>
    <sheetView topLeftCell="N1" zoomScale="115" workbookViewId="0">
      <selection activeCell="U1" sqref="U1:U5"/>
    </sheetView>
  </sheetViews>
  <sheetFormatPr baseColWidth="10" defaultRowHeight="12.75" x14ac:dyDescent="0.2"/>
  <cols>
    <col min="1" max="1" width="42.28515625" bestFit="1" customWidth="1"/>
    <col min="3" max="3" width="31.140625" bestFit="1" customWidth="1"/>
    <col min="5" max="5" width="21.28515625" bestFit="1" customWidth="1"/>
    <col min="11" max="11" width="31.85546875" bestFit="1" customWidth="1"/>
    <col min="13" max="13" width="26.42578125" bestFit="1" customWidth="1"/>
    <col min="23" max="23" width="27" customWidth="1"/>
  </cols>
  <sheetData>
    <row r="1" spans="1:23" x14ac:dyDescent="0.2">
      <c r="A1" s="2" t="s">
        <v>675</v>
      </c>
      <c r="C1" s="4" t="s">
        <v>42</v>
      </c>
      <c r="E1" s="22" t="s">
        <v>189</v>
      </c>
      <c r="G1">
        <f>'Solicitud para cumplimentar'!D3</f>
        <v>2016</v>
      </c>
      <c r="I1" t="s">
        <v>222</v>
      </c>
      <c r="K1" t="s">
        <v>228</v>
      </c>
      <c r="M1" s="7" t="s">
        <v>234</v>
      </c>
      <c r="O1" t="s">
        <v>630</v>
      </c>
      <c r="Q1" s="132" t="s">
        <v>324</v>
      </c>
      <c r="S1" t="s">
        <v>407</v>
      </c>
      <c r="U1" t="s">
        <v>429</v>
      </c>
      <c r="W1" t="s">
        <v>527</v>
      </c>
    </row>
    <row r="2" spans="1:23" x14ac:dyDescent="0.2">
      <c r="A2" s="2" t="s">
        <v>676</v>
      </c>
      <c r="C2" s="2" t="s">
        <v>677</v>
      </c>
      <c r="E2" s="22" t="s">
        <v>190</v>
      </c>
      <c r="G2">
        <f>G1+1</f>
        <v>2017</v>
      </c>
      <c r="I2" t="s">
        <v>223</v>
      </c>
      <c r="K2" t="s">
        <v>229</v>
      </c>
      <c r="M2" s="7" t="s">
        <v>235</v>
      </c>
      <c r="O2" t="s">
        <v>631</v>
      </c>
      <c r="Q2" s="132" t="s">
        <v>325</v>
      </c>
      <c r="S2" t="s">
        <v>408</v>
      </c>
      <c r="U2" t="s">
        <v>430</v>
      </c>
      <c r="W2" t="s">
        <v>528</v>
      </c>
    </row>
    <row r="3" spans="1:23" x14ac:dyDescent="0.2">
      <c r="A3" s="2" t="s">
        <v>677</v>
      </c>
      <c r="C3" s="2" t="s">
        <v>678</v>
      </c>
      <c r="E3" s="22" t="s">
        <v>191</v>
      </c>
      <c r="G3">
        <f>G2+1</f>
        <v>2018</v>
      </c>
      <c r="K3" t="s">
        <v>230</v>
      </c>
      <c r="M3" s="7" t="s">
        <v>236</v>
      </c>
      <c r="O3" t="s">
        <v>280</v>
      </c>
      <c r="Q3" s="132" t="s">
        <v>316</v>
      </c>
      <c r="U3" t="s">
        <v>431</v>
      </c>
    </row>
    <row r="4" spans="1:23" x14ac:dyDescent="0.2">
      <c r="A4" s="2" t="s">
        <v>678</v>
      </c>
      <c r="C4" s="2" t="s">
        <v>43</v>
      </c>
      <c r="E4" s="22" t="s">
        <v>192</v>
      </c>
      <c r="G4">
        <f>G3+1</f>
        <v>2019</v>
      </c>
      <c r="K4" t="s">
        <v>231</v>
      </c>
      <c r="M4" s="7" t="s">
        <v>237</v>
      </c>
      <c r="O4" t="s">
        <v>634</v>
      </c>
      <c r="Q4" s="132" t="s">
        <v>317</v>
      </c>
      <c r="U4" t="s">
        <v>561</v>
      </c>
    </row>
    <row r="5" spans="1:23" x14ac:dyDescent="0.2">
      <c r="A5" s="2" t="s">
        <v>679</v>
      </c>
      <c r="C5" s="2" t="s">
        <v>44</v>
      </c>
      <c r="E5" s="22" t="s">
        <v>192</v>
      </c>
      <c r="M5" s="7" t="s">
        <v>238</v>
      </c>
      <c r="Q5" s="132" t="s">
        <v>318</v>
      </c>
      <c r="U5" t="s">
        <v>435</v>
      </c>
    </row>
    <row r="6" spans="1:23" x14ac:dyDescent="0.2">
      <c r="A6" s="2" t="s">
        <v>680</v>
      </c>
      <c r="C6" s="2" t="s">
        <v>45</v>
      </c>
      <c r="E6" s="22" t="s">
        <v>193</v>
      </c>
      <c r="Q6" s="132" t="s">
        <v>319</v>
      </c>
    </row>
    <row r="7" spans="1:23" x14ac:dyDescent="0.2">
      <c r="A7" s="2" t="s">
        <v>681</v>
      </c>
      <c r="C7" s="2" t="s">
        <v>682</v>
      </c>
      <c r="E7" s="22" t="s">
        <v>194</v>
      </c>
      <c r="Q7" s="132" t="s">
        <v>320</v>
      </c>
    </row>
    <row r="8" spans="1:23" x14ac:dyDescent="0.2">
      <c r="A8" s="2" t="s">
        <v>683</v>
      </c>
      <c r="C8" s="2" t="s">
        <v>46</v>
      </c>
      <c r="E8" s="22" t="s">
        <v>195</v>
      </c>
      <c r="Q8" s="132" t="s">
        <v>321</v>
      </c>
    </row>
    <row r="9" spans="1:23" x14ac:dyDescent="0.2">
      <c r="A9" s="2" t="s">
        <v>684</v>
      </c>
      <c r="C9" s="2" t="s">
        <v>685</v>
      </c>
      <c r="E9" s="22" t="s">
        <v>196</v>
      </c>
      <c r="Q9" s="132" t="s">
        <v>322</v>
      </c>
    </row>
    <row r="10" spans="1:23" x14ac:dyDescent="0.2">
      <c r="A10" s="2" t="s">
        <v>685</v>
      </c>
      <c r="C10" s="2" t="s">
        <v>686</v>
      </c>
      <c r="E10" s="22" t="s">
        <v>197</v>
      </c>
      <c r="Q10" s="132" t="s">
        <v>323</v>
      </c>
    </row>
    <row r="11" spans="1:23" x14ac:dyDescent="0.2">
      <c r="A11" s="2" t="s">
        <v>686</v>
      </c>
      <c r="C11" s="2" t="s">
        <v>47</v>
      </c>
      <c r="E11" s="22" t="s">
        <v>198</v>
      </c>
    </row>
    <row r="12" spans="1:23" x14ac:dyDescent="0.2">
      <c r="A12" s="2" t="s">
        <v>687</v>
      </c>
      <c r="C12" s="2" t="s">
        <v>48</v>
      </c>
      <c r="E12" s="22" t="s">
        <v>199</v>
      </c>
    </row>
    <row r="13" spans="1:23" x14ac:dyDescent="0.2">
      <c r="A13" s="2" t="s">
        <v>688</v>
      </c>
      <c r="C13" s="2" t="s">
        <v>49</v>
      </c>
      <c r="E13" s="22" t="s">
        <v>200</v>
      </c>
    </row>
    <row r="14" spans="1:23" x14ac:dyDescent="0.2">
      <c r="A14" s="2" t="s">
        <v>689</v>
      </c>
      <c r="C14" s="2" t="s">
        <v>50</v>
      </c>
      <c r="E14" s="22" t="s">
        <v>201</v>
      </c>
    </row>
    <row r="15" spans="1:23" x14ac:dyDescent="0.2">
      <c r="A15" s="2" t="s">
        <v>690</v>
      </c>
      <c r="C15" s="2" t="s">
        <v>51</v>
      </c>
      <c r="E15" s="22" t="s">
        <v>202</v>
      </c>
    </row>
    <row r="16" spans="1:23" x14ac:dyDescent="0.2">
      <c r="A16" s="2" t="s">
        <v>691</v>
      </c>
      <c r="C16" s="2" t="s">
        <v>52</v>
      </c>
      <c r="E16" s="22" t="s">
        <v>203</v>
      </c>
    </row>
    <row r="17" spans="1:5" x14ac:dyDescent="0.2">
      <c r="A17" s="2" t="s">
        <v>692</v>
      </c>
      <c r="C17" s="2" t="s">
        <v>53</v>
      </c>
      <c r="E17" s="22" t="s">
        <v>204</v>
      </c>
    </row>
    <row r="18" spans="1:5" x14ac:dyDescent="0.2">
      <c r="A18" s="2" t="s">
        <v>693</v>
      </c>
      <c r="C18" s="2" t="s">
        <v>54</v>
      </c>
      <c r="E18" s="22" t="s">
        <v>204</v>
      </c>
    </row>
    <row r="19" spans="1:5" x14ac:dyDescent="0.2">
      <c r="A19" s="2" t="s">
        <v>694</v>
      </c>
      <c r="C19" s="5" t="s">
        <v>55</v>
      </c>
      <c r="E19" s="22" t="s">
        <v>204</v>
      </c>
    </row>
    <row r="20" spans="1:5" x14ac:dyDescent="0.2">
      <c r="A20" s="2" t="s">
        <v>695</v>
      </c>
      <c r="C20" s="2" t="s">
        <v>56</v>
      </c>
      <c r="E20" s="22" t="s">
        <v>205</v>
      </c>
    </row>
    <row r="21" spans="1:5" x14ac:dyDescent="0.2">
      <c r="A21" s="2" t="s">
        <v>696</v>
      </c>
      <c r="C21" s="2" t="s">
        <v>57</v>
      </c>
      <c r="E21" s="22" t="s">
        <v>206</v>
      </c>
    </row>
    <row r="22" spans="1:5" x14ac:dyDescent="0.2">
      <c r="A22" s="2" t="s">
        <v>697</v>
      </c>
      <c r="C22" s="2" t="s">
        <v>58</v>
      </c>
      <c r="E22" s="22" t="s">
        <v>207</v>
      </c>
    </row>
    <row r="23" spans="1:5" x14ac:dyDescent="0.2">
      <c r="A23" s="2" t="s">
        <v>698</v>
      </c>
      <c r="C23" s="2" t="s">
        <v>59</v>
      </c>
      <c r="E23" s="22" t="s">
        <v>208</v>
      </c>
    </row>
    <row r="24" spans="1:5" x14ac:dyDescent="0.2">
      <c r="A24" s="2" t="s">
        <v>699</v>
      </c>
      <c r="C24" s="2" t="s">
        <v>60</v>
      </c>
      <c r="E24" s="22" t="s">
        <v>209</v>
      </c>
    </row>
    <row r="25" spans="1:5" x14ac:dyDescent="0.2">
      <c r="A25" s="2" t="s">
        <v>700</v>
      </c>
      <c r="C25" s="2" t="s">
        <v>61</v>
      </c>
      <c r="E25" s="22" t="s">
        <v>210</v>
      </c>
    </row>
    <row r="26" spans="1:5" x14ac:dyDescent="0.2">
      <c r="A26" s="2" t="s">
        <v>701</v>
      </c>
      <c r="C26" s="2" t="s">
        <v>62</v>
      </c>
      <c r="E26" s="22" t="s">
        <v>211</v>
      </c>
    </row>
    <row r="27" spans="1:5" x14ac:dyDescent="0.2">
      <c r="A27" s="2" t="s">
        <v>702</v>
      </c>
      <c r="C27" s="2" t="s">
        <v>695</v>
      </c>
      <c r="E27" s="22" t="s">
        <v>591</v>
      </c>
    </row>
    <row r="28" spans="1:5" x14ac:dyDescent="0.2">
      <c r="A28" s="2" t="s">
        <v>703</v>
      </c>
      <c r="C28" s="2" t="s">
        <v>696</v>
      </c>
      <c r="E28" s="22" t="s">
        <v>212</v>
      </c>
    </row>
    <row r="29" spans="1:5" x14ac:dyDescent="0.2">
      <c r="A29" s="2" t="s">
        <v>704</v>
      </c>
      <c r="C29" s="2" t="s">
        <v>697</v>
      </c>
      <c r="E29" s="22" t="s">
        <v>213</v>
      </c>
    </row>
    <row r="30" spans="1:5" x14ac:dyDescent="0.2">
      <c r="A30" s="2" t="s">
        <v>705</v>
      </c>
      <c r="C30" s="2" t="s">
        <v>698</v>
      </c>
      <c r="E30" s="22" t="s">
        <v>214</v>
      </c>
    </row>
    <row r="31" spans="1:5" x14ac:dyDescent="0.2">
      <c r="A31" s="2" t="s">
        <v>706</v>
      </c>
      <c r="C31" s="2" t="s">
        <v>700</v>
      </c>
      <c r="E31" s="22" t="s">
        <v>215</v>
      </c>
    </row>
    <row r="32" spans="1:5" x14ac:dyDescent="0.2">
      <c r="A32" s="2" t="s">
        <v>707</v>
      </c>
      <c r="C32" s="2" t="s">
        <v>701</v>
      </c>
    </row>
    <row r="33" spans="1:3" x14ac:dyDescent="0.2">
      <c r="A33" s="2" t="s">
        <v>708</v>
      </c>
      <c r="C33" s="2" t="s">
        <v>63</v>
      </c>
    </row>
    <row r="34" spans="1:3" x14ac:dyDescent="0.2">
      <c r="A34" s="2" t="s">
        <v>709</v>
      </c>
      <c r="C34" s="2" t="s">
        <v>64</v>
      </c>
    </row>
    <row r="35" spans="1:3" x14ac:dyDescent="0.2">
      <c r="A35" s="2" t="s">
        <v>709</v>
      </c>
      <c r="C35" s="2" t="s">
        <v>704</v>
      </c>
    </row>
    <row r="36" spans="1:3" x14ac:dyDescent="0.2">
      <c r="A36" s="2" t="s">
        <v>710</v>
      </c>
      <c r="C36" s="2" t="s">
        <v>705</v>
      </c>
    </row>
    <row r="37" spans="1:3" x14ac:dyDescent="0.2">
      <c r="A37" s="2" t="s">
        <v>711</v>
      </c>
      <c r="C37" s="2" t="s">
        <v>706</v>
      </c>
    </row>
    <row r="38" spans="1:3" x14ac:dyDescent="0.2">
      <c r="A38" s="2" t="s">
        <v>712</v>
      </c>
      <c r="C38" s="2" t="s">
        <v>707</v>
      </c>
    </row>
    <row r="39" spans="1:3" x14ac:dyDescent="0.2">
      <c r="A39" s="2" t="s">
        <v>713</v>
      </c>
      <c r="C39" s="2" t="s">
        <v>65</v>
      </c>
    </row>
    <row r="40" spans="1:3" x14ac:dyDescent="0.2">
      <c r="A40" s="2" t="s">
        <v>714</v>
      </c>
      <c r="C40" s="2" t="s">
        <v>66</v>
      </c>
    </row>
    <row r="41" spans="1:3" x14ac:dyDescent="0.2">
      <c r="A41" s="2" t="s">
        <v>715</v>
      </c>
      <c r="C41" s="2" t="s">
        <v>67</v>
      </c>
    </row>
    <row r="42" spans="1:3" x14ac:dyDescent="0.2">
      <c r="A42" s="2" t="s">
        <v>716</v>
      </c>
      <c r="C42" s="2" t="s">
        <v>711</v>
      </c>
    </row>
    <row r="43" spans="1:3" x14ac:dyDescent="0.2">
      <c r="A43" s="2" t="s">
        <v>717</v>
      </c>
      <c r="C43" s="2" t="s">
        <v>712</v>
      </c>
    </row>
    <row r="44" spans="1:3" x14ac:dyDescent="0.2">
      <c r="A44" s="2" t="s">
        <v>718</v>
      </c>
      <c r="C44" s="2" t="s">
        <v>714</v>
      </c>
    </row>
    <row r="45" spans="1:3" x14ac:dyDescent="0.2">
      <c r="A45" s="2" t="s">
        <v>719</v>
      </c>
      <c r="C45" s="2" t="s">
        <v>715</v>
      </c>
    </row>
    <row r="46" spans="1:3" x14ac:dyDescent="0.2">
      <c r="A46" s="2" t="s">
        <v>720</v>
      </c>
      <c r="C46" s="2" t="s">
        <v>85</v>
      </c>
    </row>
    <row r="47" spans="1:3" x14ac:dyDescent="0.2">
      <c r="A47" s="2" t="s">
        <v>721</v>
      </c>
      <c r="C47" s="2" t="s">
        <v>716</v>
      </c>
    </row>
    <row r="48" spans="1:3" x14ac:dyDescent="0.2">
      <c r="A48" s="2" t="s">
        <v>722</v>
      </c>
      <c r="C48" s="2" t="s">
        <v>717</v>
      </c>
    </row>
    <row r="49" spans="1:3" x14ac:dyDescent="0.2">
      <c r="A49" s="2" t="s">
        <v>723</v>
      </c>
      <c r="C49" s="2" t="s">
        <v>86</v>
      </c>
    </row>
    <row r="50" spans="1:3" x14ac:dyDescent="0.2">
      <c r="A50" s="2" t="s">
        <v>724</v>
      </c>
      <c r="C50" s="2" t="s">
        <v>87</v>
      </c>
    </row>
    <row r="51" spans="1:3" x14ac:dyDescent="0.2">
      <c r="A51" s="2" t="s">
        <v>725</v>
      </c>
      <c r="C51" s="2" t="s">
        <v>88</v>
      </c>
    </row>
    <row r="52" spans="1:3" x14ac:dyDescent="0.2">
      <c r="A52" s="2" t="s">
        <v>726</v>
      </c>
      <c r="C52" s="2" t="s">
        <v>89</v>
      </c>
    </row>
    <row r="53" spans="1:3" x14ac:dyDescent="0.2">
      <c r="A53" s="2" t="s">
        <v>727</v>
      </c>
      <c r="C53" s="2" t="s">
        <v>90</v>
      </c>
    </row>
    <row r="54" spans="1:3" x14ac:dyDescent="0.2">
      <c r="A54" s="2" t="s">
        <v>728</v>
      </c>
      <c r="C54" s="2" t="s">
        <v>91</v>
      </c>
    </row>
    <row r="55" spans="1:3" x14ac:dyDescent="0.2">
      <c r="A55" s="2" t="s">
        <v>729</v>
      </c>
      <c r="C55" s="2" t="s">
        <v>92</v>
      </c>
    </row>
    <row r="56" spans="1:3" x14ac:dyDescent="0.2">
      <c r="A56" s="2" t="s">
        <v>730</v>
      </c>
      <c r="C56" s="2" t="s">
        <v>93</v>
      </c>
    </row>
    <row r="57" spans="1:3" x14ac:dyDescent="0.2">
      <c r="A57" s="2" t="s">
        <v>731</v>
      </c>
      <c r="C57" s="2" t="s">
        <v>94</v>
      </c>
    </row>
    <row r="58" spans="1:3" x14ac:dyDescent="0.2">
      <c r="A58" s="2" t="s">
        <v>732</v>
      </c>
      <c r="C58" s="2" t="s">
        <v>95</v>
      </c>
    </row>
    <row r="59" spans="1:3" x14ac:dyDescent="0.2">
      <c r="A59" s="2" t="s">
        <v>733</v>
      </c>
      <c r="C59" s="2" t="s">
        <v>723</v>
      </c>
    </row>
    <row r="60" spans="1:3" x14ac:dyDescent="0.2">
      <c r="A60" s="2" t="s">
        <v>734</v>
      </c>
      <c r="C60" s="2" t="s">
        <v>724</v>
      </c>
    </row>
    <row r="61" spans="1:3" x14ac:dyDescent="0.2">
      <c r="A61" s="2" t="s">
        <v>735</v>
      </c>
      <c r="C61" s="2" t="s">
        <v>96</v>
      </c>
    </row>
    <row r="62" spans="1:3" x14ac:dyDescent="0.2">
      <c r="A62" s="2" t="s">
        <v>736</v>
      </c>
      <c r="C62" s="2" t="s">
        <v>97</v>
      </c>
    </row>
    <row r="63" spans="1:3" x14ac:dyDescent="0.2">
      <c r="A63" s="2" t="s">
        <v>737</v>
      </c>
      <c r="C63" s="2" t="s">
        <v>98</v>
      </c>
    </row>
    <row r="64" spans="1:3" x14ac:dyDescent="0.2">
      <c r="A64" s="2" t="s">
        <v>738</v>
      </c>
      <c r="C64" s="2" t="s">
        <v>99</v>
      </c>
    </row>
    <row r="65" spans="1:3" x14ac:dyDescent="0.2">
      <c r="A65" s="2" t="s">
        <v>739</v>
      </c>
      <c r="C65" s="2" t="s">
        <v>100</v>
      </c>
    </row>
    <row r="66" spans="1:3" x14ac:dyDescent="0.2">
      <c r="A66" s="2" t="s">
        <v>740</v>
      </c>
      <c r="C66" s="2" t="s">
        <v>101</v>
      </c>
    </row>
    <row r="67" spans="1:3" x14ac:dyDescent="0.2">
      <c r="A67" s="2" t="s">
        <v>741</v>
      </c>
      <c r="C67" s="2" t="s">
        <v>102</v>
      </c>
    </row>
    <row r="68" spans="1:3" x14ac:dyDescent="0.2">
      <c r="A68" s="2" t="s">
        <v>742</v>
      </c>
      <c r="C68" s="2" t="s">
        <v>728</v>
      </c>
    </row>
    <row r="69" spans="1:3" x14ac:dyDescent="0.2">
      <c r="A69" s="2" t="s">
        <v>743</v>
      </c>
      <c r="C69" s="2" t="s">
        <v>729</v>
      </c>
    </row>
    <row r="70" spans="1:3" x14ac:dyDescent="0.2">
      <c r="A70" s="2" t="s">
        <v>744</v>
      </c>
      <c r="C70" s="2" t="s">
        <v>103</v>
      </c>
    </row>
    <row r="71" spans="1:3" x14ac:dyDescent="0.2">
      <c r="A71" s="2" t="s">
        <v>744</v>
      </c>
      <c r="C71" s="2" t="s">
        <v>104</v>
      </c>
    </row>
    <row r="72" spans="1:3" x14ac:dyDescent="0.2">
      <c r="A72" s="2" t="s">
        <v>745</v>
      </c>
      <c r="C72" s="2" t="s">
        <v>730</v>
      </c>
    </row>
    <row r="73" spans="1:3" x14ac:dyDescent="0.2">
      <c r="A73" s="2" t="s">
        <v>746</v>
      </c>
      <c r="C73" s="2" t="s">
        <v>731</v>
      </c>
    </row>
    <row r="74" spans="1:3" x14ac:dyDescent="0.2">
      <c r="A74" s="2" t="s">
        <v>747</v>
      </c>
      <c r="C74" s="2" t="s">
        <v>105</v>
      </c>
    </row>
    <row r="75" spans="1:3" x14ac:dyDescent="0.2">
      <c r="A75" s="2" t="s">
        <v>748</v>
      </c>
      <c r="C75" s="2" t="s">
        <v>732</v>
      </c>
    </row>
    <row r="76" spans="1:3" x14ac:dyDescent="0.2">
      <c r="A76" s="2" t="s">
        <v>749</v>
      </c>
      <c r="C76" s="2" t="s">
        <v>106</v>
      </c>
    </row>
    <row r="77" spans="1:3" x14ac:dyDescent="0.2">
      <c r="A77" s="2" t="s">
        <v>750</v>
      </c>
      <c r="C77" s="2" t="s">
        <v>107</v>
      </c>
    </row>
    <row r="78" spans="1:3" x14ac:dyDescent="0.2">
      <c r="A78" s="2" t="s">
        <v>751</v>
      </c>
      <c r="C78" s="2" t="s">
        <v>108</v>
      </c>
    </row>
    <row r="79" spans="1:3" x14ac:dyDescent="0.2">
      <c r="A79" s="2" t="s">
        <v>752</v>
      </c>
      <c r="C79" s="2" t="s">
        <v>734</v>
      </c>
    </row>
    <row r="80" spans="1:3" x14ac:dyDescent="0.2">
      <c r="A80" s="2" t="s">
        <v>753</v>
      </c>
      <c r="C80" s="2" t="s">
        <v>109</v>
      </c>
    </row>
    <row r="81" spans="1:3" x14ac:dyDescent="0.2">
      <c r="A81" s="2" t="s">
        <v>754</v>
      </c>
      <c r="C81" s="2" t="s">
        <v>110</v>
      </c>
    </row>
    <row r="82" spans="1:3" x14ac:dyDescent="0.2">
      <c r="A82" s="2" t="s">
        <v>755</v>
      </c>
      <c r="C82" s="2" t="s">
        <v>111</v>
      </c>
    </row>
    <row r="83" spans="1:3" x14ac:dyDescent="0.2">
      <c r="A83" s="2" t="s">
        <v>756</v>
      </c>
      <c r="C83" s="2" t="s">
        <v>737</v>
      </c>
    </row>
    <row r="84" spans="1:3" x14ac:dyDescent="0.2">
      <c r="A84" s="2" t="s">
        <v>757</v>
      </c>
      <c r="C84" s="2" t="s">
        <v>738</v>
      </c>
    </row>
    <row r="85" spans="1:3" x14ac:dyDescent="0.2">
      <c r="A85" s="2" t="s">
        <v>0</v>
      </c>
      <c r="C85" s="2" t="s">
        <v>112</v>
      </c>
    </row>
    <row r="86" spans="1:3" x14ac:dyDescent="0.2">
      <c r="A86" s="2" t="s">
        <v>1</v>
      </c>
      <c r="C86" s="2" t="s">
        <v>113</v>
      </c>
    </row>
    <row r="87" spans="1:3" x14ac:dyDescent="0.2">
      <c r="A87" s="2" t="s">
        <v>2</v>
      </c>
      <c r="C87" s="2" t="s">
        <v>114</v>
      </c>
    </row>
    <row r="88" spans="1:3" x14ac:dyDescent="0.2">
      <c r="A88" s="2" t="s">
        <v>3</v>
      </c>
      <c r="C88" s="2" t="s">
        <v>115</v>
      </c>
    </row>
    <row r="89" spans="1:3" x14ac:dyDescent="0.2">
      <c r="A89" s="2" t="s">
        <v>4</v>
      </c>
      <c r="C89" s="2" t="s">
        <v>116</v>
      </c>
    </row>
    <row r="90" spans="1:3" x14ac:dyDescent="0.2">
      <c r="A90" s="2" t="s">
        <v>5</v>
      </c>
      <c r="C90" s="2" t="s">
        <v>117</v>
      </c>
    </row>
    <row r="91" spans="1:3" x14ac:dyDescent="0.2">
      <c r="A91" s="2" t="s">
        <v>6</v>
      </c>
      <c r="C91" s="2" t="s">
        <v>118</v>
      </c>
    </row>
    <row r="92" spans="1:3" x14ac:dyDescent="0.2">
      <c r="A92" s="2" t="s">
        <v>7</v>
      </c>
      <c r="C92" s="6" t="s">
        <v>119</v>
      </c>
    </row>
    <row r="93" spans="1:3" x14ac:dyDescent="0.2">
      <c r="A93" s="2" t="s">
        <v>8</v>
      </c>
      <c r="C93" s="2" t="s">
        <v>120</v>
      </c>
    </row>
    <row r="94" spans="1:3" x14ac:dyDescent="0.2">
      <c r="A94" s="2" t="s">
        <v>9</v>
      </c>
      <c r="C94" s="4" t="s">
        <v>121</v>
      </c>
    </row>
    <row r="95" spans="1:3" x14ac:dyDescent="0.2">
      <c r="A95" s="2" t="s">
        <v>10</v>
      </c>
      <c r="C95" s="2" t="s">
        <v>122</v>
      </c>
    </row>
    <row r="96" spans="1:3" x14ac:dyDescent="0.2">
      <c r="A96" s="2" t="s">
        <v>11</v>
      </c>
      <c r="C96" s="2" t="s">
        <v>123</v>
      </c>
    </row>
    <row r="97" spans="1:3" x14ac:dyDescent="0.2">
      <c r="A97" s="2" t="s">
        <v>12</v>
      </c>
      <c r="C97" s="2" t="s">
        <v>124</v>
      </c>
    </row>
    <row r="98" spans="1:3" x14ac:dyDescent="0.2">
      <c r="A98" s="2" t="s">
        <v>13</v>
      </c>
      <c r="C98" s="2" t="s">
        <v>125</v>
      </c>
    </row>
    <row r="99" spans="1:3" x14ac:dyDescent="0.2">
      <c r="A99" s="2" t="s">
        <v>13</v>
      </c>
      <c r="C99" s="2" t="s">
        <v>745</v>
      </c>
    </row>
    <row r="100" spans="1:3" x14ac:dyDescent="0.2">
      <c r="A100" s="2" t="s">
        <v>14</v>
      </c>
      <c r="C100" s="2" t="s">
        <v>126</v>
      </c>
    </row>
    <row r="101" spans="1:3" x14ac:dyDescent="0.2">
      <c r="A101" s="2" t="s">
        <v>15</v>
      </c>
      <c r="C101" s="2" t="s">
        <v>127</v>
      </c>
    </row>
    <row r="102" spans="1:3" x14ac:dyDescent="0.2">
      <c r="A102" s="2" t="s">
        <v>16</v>
      </c>
      <c r="C102" s="2" t="s">
        <v>128</v>
      </c>
    </row>
    <row r="103" spans="1:3" x14ac:dyDescent="0.2">
      <c r="A103" s="2" t="s">
        <v>17</v>
      </c>
      <c r="C103" s="2" t="s">
        <v>129</v>
      </c>
    </row>
    <row r="104" spans="1:3" x14ac:dyDescent="0.2">
      <c r="A104" s="2" t="s">
        <v>18</v>
      </c>
      <c r="C104" s="2" t="s">
        <v>747</v>
      </c>
    </row>
    <row r="105" spans="1:3" x14ac:dyDescent="0.2">
      <c r="A105" s="2" t="s">
        <v>18</v>
      </c>
      <c r="C105" s="2" t="s">
        <v>130</v>
      </c>
    </row>
    <row r="106" spans="1:3" x14ac:dyDescent="0.2">
      <c r="A106" s="2" t="s">
        <v>19</v>
      </c>
      <c r="C106" s="2" t="s">
        <v>749</v>
      </c>
    </row>
    <row r="107" spans="1:3" x14ac:dyDescent="0.2">
      <c r="A107" s="2" t="s">
        <v>20</v>
      </c>
      <c r="C107" s="2" t="s">
        <v>750</v>
      </c>
    </row>
    <row r="108" spans="1:3" x14ac:dyDescent="0.2">
      <c r="A108" s="2" t="s">
        <v>21</v>
      </c>
      <c r="C108" s="2" t="s">
        <v>751</v>
      </c>
    </row>
    <row r="109" spans="1:3" x14ac:dyDescent="0.2">
      <c r="A109" s="2" t="s">
        <v>22</v>
      </c>
      <c r="C109" s="2" t="s">
        <v>752</v>
      </c>
    </row>
    <row r="110" spans="1:3" x14ac:dyDescent="0.2">
      <c r="A110" s="2" t="s">
        <v>23</v>
      </c>
      <c r="C110" s="2" t="s">
        <v>131</v>
      </c>
    </row>
    <row r="111" spans="1:3" x14ac:dyDescent="0.2">
      <c r="A111" s="2" t="s">
        <v>24</v>
      </c>
      <c r="C111" s="2" t="s">
        <v>132</v>
      </c>
    </row>
    <row r="112" spans="1:3" x14ac:dyDescent="0.2">
      <c r="A112" s="2" t="s">
        <v>25</v>
      </c>
      <c r="C112" s="2" t="s">
        <v>133</v>
      </c>
    </row>
    <row r="113" spans="1:3" x14ac:dyDescent="0.2">
      <c r="A113" s="2" t="s">
        <v>26</v>
      </c>
      <c r="C113" s="2" t="s">
        <v>134</v>
      </c>
    </row>
    <row r="114" spans="1:3" x14ac:dyDescent="0.2">
      <c r="A114" s="2" t="s">
        <v>27</v>
      </c>
      <c r="C114" s="2" t="s">
        <v>135</v>
      </c>
    </row>
    <row r="115" spans="1:3" x14ac:dyDescent="0.2">
      <c r="A115" s="2" t="s">
        <v>28</v>
      </c>
      <c r="C115" s="2" t="s">
        <v>136</v>
      </c>
    </row>
    <row r="116" spans="1:3" x14ac:dyDescent="0.2">
      <c r="A116" s="2" t="s">
        <v>29</v>
      </c>
      <c r="C116" s="2" t="s">
        <v>137</v>
      </c>
    </row>
    <row r="117" spans="1:3" x14ac:dyDescent="0.2">
      <c r="A117" s="2" t="s">
        <v>30</v>
      </c>
      <c r="C117" s="2" t="s">
        <v>138</v>
      </c>
    </row>
    <row r="118" spans="1:3" x14ac:dyDescent="0.2">
      <c r="A118" s="2" t="s">
        <v>31</v>
      </c>
      <c r="C118" s="2" t="s">
        <v>756</v>
      </c>
    </row>
    <row r="119" spans="1:3" x14ac:dyDescent="0.2">
      <c r="A119" s="2" t="s">
        <v>32</v>
      </c>
      <c r="C119" s="2" t="s">
        <v>139</v>
      </c>
    </row>
    <row r="120" spans="1:3" x14ac:dyDescent="0.2">
      <c r="A120" s="2" t="s">
        <v>33</v>
      </c>
      <c r="C120" s="2" t="s">
        <v>757</v>
      </c>
    </row>
    <row r="121" spans="1:3" x14ac:dyDescent="0.2">
      <c r="A121" s="2" t="s">
        <v>34</v>
      </c>
      <c r="C121" s="2" t="s">
        <v>0</v>
      </c>
    </row>
    <row r="122" spans="1:3" x14ac:dyDescent="0.2">
      <c r="A122" s="2" t="s">
        <v>35</v>
      </c>
      <c r="C122" s="2" t="s">
        <v>1</v>
      </c>
    </row>
    <row r="123" spans="1:3" x14ac:dyDescent="0.2">
      <c r="A123" s="2" t="s">
        <v>36</v>
      </c>
      <c r="C123" s="2" t="s">
        <v>140</v>
      </c>
    </row>
    <row r="124" spans="1:3" x14ac:dyDescent="0.2">
      <c r="A124" s="2" t="s">
        <v>37</v>
      </c>
      <c r="C124" s="2" t="s">
        <v>141</v>
      </c>
    </row>
    <row r="125" spans="1:3" x14ac:dyDescent="0.2">
      <c r="A125" s="2" t="s">
        <v>38</v>
      </c>
      <c r="C125" s="2" t="s">
        <v>5</v>
      </c>
    </row>
    <row r="126" spans="1:3" x14ac:dyDescent="0.2">
      <c r="A126" s="2" t="s">
        <v>39</v>
      </c>
      <c r="C126" s="2" t="s">
        <v>6</v>
      </c>
    </row>
    <row r="127" spans="1:3" x14ac:dyDescent="0.2">
      <c r="A127" s="2" t="s">
        <v>40</v>
      </c>
      <c r="C127" s="2" t="s">
        <v>142</v>
      </c>
    </row>
    <row r="128" spans="1:3" x14ac:dyDescent="0.2">
      <c r="A128" s="3" t="s">
        <v>41</v>
      </c>
      <c r="C128" s="2" t="s">
        <v>143</v>
      </c>
    </row>
    <row r="129" spans="3:3" x14ac:dyDescent="0.2">
      <c r="C129" s="2" t="s">
        <v>144</v>
      </c>
    </row>
    <row r="130" spans="3:3" x14ac:dyDescent="0.2">
      <c r="C130" s="2" t="s">
        <v>145</v>
      </c>
    </row>
    <row r="131" spans="3:3" x14ac:dyDescent="0.2">
      <c r="C131" s="2" t="s">
        <v>146</v>
      </c>
    </row>
    <row r="132" spans="3:3" x14ac:dyDescent="0.2">
      <c r="C132" s="2" t="s">
        <v>10</v>
      </c>
    </row>
    <row r="133" spans="3:3" x14ac:dyDescent="0.2">
      <c r="C133" s="2" t="s">
        <v>153</v>
      </c>
    </row>
    <row r="134" spans="3:3" x14ac:dyDescent="0.2">
      <c r="C134" s="2" t="s">
        <v>154</v>
      </c>
    </row>
    <row r="135" spans="3:3" x14ac:dyDescent="0.2">
      <c r="C135" s="2" t="s">
        <v>155</v>
      </c>
    </row>
    <row r="136" spans="3:3" x14ac:dyDescent="0.2">
      <c r="C136" s="2" t="s">
        <v>156</v>
      </c>
    </row>
    <row r="137" spans="3:3" x14ac:dyDescent="0.2">
      <c r="C137" s="2" t="s">
        <v>157</v>
      </c>
    </row>
    <row r="138" spans="3:3" x14ac:dyDescent="0.2">
      <c r="C138" s="2" t="s">
        <v>158</v>
      </c>
    </row>
    <row r="139" spans="3:3" x14ac:dyDescent="0.2">
      <c r="C139" s="2" t="s">
        <v>159</v>
      </c>
    </row>
    <row r="140" spans="3:3" x14ac:dyDescent="0.2">
      <c r="C140" s="2" t="s">
        <v>160</v>
      </c>
    </row>
    <row r="141" spans="3:3" x14ac:dyDescent="0.2">
      <c r="C141" s="2" t="s">
        <v>161</v>
      </c>
    </row>
    <row r="142" spans="3:3" x14ac:dyDescent="0.2">
      <c r="C142" s="2" t="s">
        <v>16</v>
      </c>
    </row>
    <row r="143" spans="3:3" x14ac:dyDescent="0.2">
      <c r="C143" s="2" t="s">
        <v>162</v>
      </c>
    </row>
    <row r="144" spans="3:3" x14ac:dyDescent="0.2">
      <c r="C144" s="2" t="s">
        <v>18</v>
      </c>
    </row>
    <row r="145" spans="3:3" x14ac:dyDescent="0.2">
      <c r="C145" s="2" t="s">
        <v>163</v>
      </c>
    </row>
    <row r="146" spans="3:3" x14ac:dyDescent="0.2">
      <c r="C146" s="2" t="s">
        <v>19</v>
      </c>
    </row>
    <row r="147" spans="3:3" x14ac:dyDescent="0.2">
      <c r="C147" s="2" t="s">
        <v>20</v>
      </c>
    </row>
    <row r="148" spans="3:3" x14ac:dyDescent="0.2">
      <c r="C148" s="2" t="s">
        <v>21</v>
      </c>
    </row>
    <row r="149" spans="3:3" x14ac:dyDescent="0.2">
      <c r="C149" s="2" t="s">
        <v>22</v>
      </c>
    </row>
    <row r="150" spans="3:3" x14ac:dyDescent="0.2">
      <c r="C150" s="2" t="s">
        <v>164</v>
      </c>
    </row>
    <row r="151" spans="3:3" x14ac:dyDescent="0.2">
      <c r="C151" s="2" t="s">
        <v>165</v>
      </c>
    </row>
    <row r="152" spans="3:3" x14ac:dyDescent="0.2">
      <c r="C152" s="2" t="s">
        <v>166</v>
      </c>
    </row>
    <row r="153" spans="3:3" x14ac:dyDescent="0.2">
      <c r="C153" s="2" t="s">
        <v>167</v>
      </c>
    </row>
    <row r="154" spans="3:3" x14ac:dyDescent="0.2">
      <c r="C154" s="2" t="s">
        <v>168</v>
      </c>
    </row>
    <row r="155" spans="3:3" x14ac:dyDescent="0.2">
      <c r="C155" s="2" t="s">
        <v>169</v>
      </c>
    </row>
    <row r="156" spans="3:3" x14ac:dyDescent="0.2">
      <c r="C156" s="2" t="s">
        <v>25</v>
      </c>
    </row>
    <row r="157" spans="3:3" x14ac:dyDescent="0.2">
      <c r="C157" s="2" t="s">
        <v>26</v>
      </c>
    </row>
    <row r="158" spans="3:3" x14ac:dyDescent="0.2">
      <c r="C158" s="2" t="s">
        <v>27</v>
      </c>
    </row>
    <row r="159" spans="3:3" x14ac:dyDescent="0.2">
      <c r="C159" s="2" t="s">
        <v>28</v>
      </c>
    </row>
    <row r="160" spans="3:3" x14ac:dyDescent="0.2">
      <c r="C160" s="2" t="s">
        <v>29</v>
      </c>
    </row>
    <row r="161" spans="3:3" x14ac:dyDescent="0.2">
      <c r="C161" s="2" t="s">
        <v>170</v>
      </c>
    </row>
    <row r="162" spans="3:3" x14ac:dyDescent="0.2">
      <c r="C162" s="2" t="s">
        <v>171</v>
      </c>
    </row>
    <row r="163" spans="3:3" x14ac:dyDescent="0.2">
      <c r="C163" s="2" t="s">
        <v>31</v>
      </c>
    </row>
    <row r="164" spans="3:3" x14ac:dyDescent="0.2">
      <c r="C164" s="2" t="s">
        <v>32</v>
      </c>
    </row>
    <row r="165" spans="3:3" x14ac:dyDescent="0.2">
      <c r="C165" s="2" t="s">
        <v>33</v>
      </c>
    </row>
    <row r="166" spans="3:3" x14ac:dyDescent="0.2">
      <c r="C166" s="2" t="s">
        <v>34</v>
      </c>
    </row>
    <row r="167" spans="3:3" x14ac:dyDescent="0.2">
      <c r="C167" s="2" t="s">
        <v>172</v>
      </c>
    </row>
    <row r="168" spans="3:3" x14ac:dyDescent="0.2">
      <c r="C168" s="2" t="s">
        <v>173</v>
      </c>
    </row>
    <row r="169" spans="3:3" x14ac:dyDescent="0.2">
      <c r="C169" s="2" t="s">
        <v>174</v>
      </c>
    </row>
    <row r="170" spans="3:3" x14ac:dyDescent="0.2">
      <c r="C170" s="2" t="s">
        <v>175</v>
      </c>
    </row>
    <row r="171" spans="3:3" x14ac:dyDescent="0.2">
      <c r="C171" s="2" t="s">
        <v>176</v>
      </c>
    </row>
    <row r="172" spans="3:3" x14ac:dyDescent="0.2">
      <c r="C172" s="2" t="s">
        <v>177</v>
      </c>
    </row>
    <row r="173" spans="3:3" x14ac:dyDescent="0.2">
      <c r="C173" s="2" t="s">
        <v>38</v>
      </c>
    </row>
    <row r="174" spans="3:3" x14ac:dyDescent="0.2">
      <c r="C174" s="2" t="s">
        <v>178</v>
      </c>
    </row>
    <row r="175" spans="3:3" x14ac:dyDescent="0.2">
      <c r="C175" s="2" t="s">
        <v>179</v>
      </c>
    </row>
    <row r="176" spans="3:3" x14ac:dyDescent="0.2">
      <c r="C176" s="2" t="s">
        <v>180</v>
      </c>
    </row>
    <row r="177" spans="3:3" x14ac:dyDescent="0.2">
      <c r="C177" s="2" t="s">
        <v>181</v>
      </c>
    </row>
    <row r="178" spans="3:3" x14ac:dyDescent="0.2">
      <c r="C178" s="2" t="s">
        <v>182</v>
      </c>
    </row>
    <row r="179" spans="3:3" x14ac:dyDescent="0.2">
      <c r="C179" s="2" t="s">
        <v>183</v>
      </c>
    </row>
    <row r="180" spans="3:3" x14ac:dyDescent="0.2">
      <c r="C180" s="2" t="s">
        <v>184</v>
      </c>
    </row>
    <row r="181" spans="3:3" x14ac:dyDescent="0.2">
      <c r="C181" s="2" t="s">
        <v>185</v>
      </c>
    </row>
    <row r="182" spans="3:3" x14ac:dyDescent="0.2">
      <c r="C182" s="2" t="s">
        <v>40</v>
      </c>
    </row>
    <row r="183" spans="3:3" x14ac:dyDescent="0.2">
      <c r="C183" s="2" t="s">
        <v>186</v>
      </c>
    </row>
    <row r="184" spans="3:3" x14ac:dyDescent="0.2">
      <c r="C184" s="2" t="s">
        <v>187</v>
      </c>
    </row>
    <row r="185" spans="3:3" x14ac:dyDescent="0.2">
      <c r="C185" s="2" t="s">
        <v>41</v>
      </c>
    </row>
    <row r="186" spans="3:3" x14ac:dyDescent="0.2">
      <c r="C186" s="3" t="s">
        <v>188</v>
      </c>
    </row>
  </sheetData>
  <phoneticPr fontId="3" type="noConversion"/>
  <pageMargins left="0.75" right="0.75" top="1" bottom="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G149"/>
  <sheetViews>
    <sheetView showGridLines="0" topLeftCell="A145" zoomScale="80" workbookViewId="0">
      <selection activeCell="F19" sqref="F19"/>
    </sheetView>
  </sheetViews>
  <sheetFormatPr baseColWidth="10" defaultRowHeight="12.75" x14ac:dyDescent="0.2"/>
  <cols>
    <col min="1" max="1" width="33" bestFit="1" customWidth="1"/>
    <col min="2" max="2" width="31.85546875" style="169" bestFit="1" customWidth="1"/>
    <col min="3" max="5" width="32.28515625" style="169" customWidth="1"/>
    <col min="6" max="11" width="32.28515625" customWidth="1"/>
  </cols>
  <sheetData>
    <row r="2" spans="1:5" ht="26.25" customHeight="1" thickBot="1" x14ac:dyDescent="0.25">
      <c r="B2" s="1319" t="s">
        <v>358</v>
      </c>
      <c r="C2" s="1319"/>
      <c r="D2" s="1319"/>
      <c r="E2" s="1319"/>
    </row>
    <row r="3" spans="1:5" x14ac:dyDescent="0.2">
      <c r="A3" s="168"/>
      <c r="B3" s="170" t="s">
        <v>228</v>
      </c>
      <c r="C3" s="170" t="s">
        <v>229</v>
      </c>
      <c r="D3" s="170" t="s">
        <v>230</v>
      </c>
      <c r="E3" s="170" t="s">
        <v>231</v>
      </c>
    </row>
    <row r="4" spans="1:5" x14ac:dyDescent="0.2">
      <c r="A4" s="173" t="s">
        <v>351</v>
      </c>
      <c r="B4" s="174">
        <f>IF($B$3='Solicitud para cumplimentar'!$B97,1,0)</f>
        <v>0</v>
      </c>
      <c r="C4" s="174" t="s">
        <v>860</v>
      </c>
      <c r="D4" s="174">
        <f>IF($D$3='Solicitud para cumplimentar'!$B97,1,0)</f>
        <v>0</v>
      </c>
      <c r="E4" s="174">
        <f>IF($E$3='Solicitud para cumplimentar'!$B97,1,0)</f>
        <v>0</v>
      </c>
    </row>
    <row r="5" spans="1:5" x14ac:dyDescent="0.2">
      <c r="A5" s="173" t="s">
        <v>352</v>
      </c>
      <c r="B5" s="174">
        <f>IF($B$3='Solicitud para cumplimentar'!$B98,1,0)</f>
        <v>0</v>
      </c>
      <c r="C5" s="174" t="s">
        <v>860</v>
      </c>
      <c r="D5" s="174">
        <f>IF($D$3='Solicitud para cumplimentar'!$B98,1,0)</f>
        <v>0</v>
      </c>
      <c r="E5" s="174">
        <f>IF($E$3='Solicitud para cumplimentar'!$B98,1,0)</f>
        <v>0</v>
      </c>
    </row>
    <row r="6" spans="1:5" x14ac:dyDescent="0.2">
      <c r="A6" s="173" t="s">
        <v>353</v>
      </c>
      <c r="B6" s="174">
        <f>IF($B$3='Solicitud para cumplimentar'!$B99,1,0)</f>
        <v>0</v>
      </c>
      <c r="C6" s="174">
        <f>IF($C$3='Solicitud para cumplimentar'!$B99,1,0)</f>
        <v>0</v>
      </c>
      <c r="D6" s="174">
        <f>IF($D$3='Solicitud para cumplimentar'!$B99,1,0)</f>
        <v>0</v>
      </c>
      <c r="E6" s="174">
        <f>IF($E$3='Solicitud para cumplimentar'!$B99,1,0)</f>
        <v>0</v>
      </c>
    </row>
    <row r="7" spans="1:5" x14ac:dyDescent="0.2">
      <c r="A7" s="173" t="s">
        <v>354</v>
      </c>
      <c r="B7" s="174">
        <f>IF($B$3='Solicitud para cumplimentar'!$B100,1,0)</f>
        <v>0</v>
      </c>
      <c r="C7" s="174">
        <f>IF($C$3='Solicitud para cumplimentar'!$B100,1,0)</f>
        <v>0</v>
      </c>
      <c r="D7" s="174">
        <f>IF($D$3='Solicitud para cumplimentar'!$B100,1,0)</f>
        <v>0</v>
      </c>
      <c r="E7" s="174">
        <f>IF($E$3='Solicitud para cumplimentar'!$B100,1,0)</f>
        <v>0</v>
      </c>
    </row>
    <row r="8" spans="1:5" x14ac:dyDescent="0.2">
      <c r="A8" s="173" t="s">
        <v>355</v>
      </c>
      <c r="B8" s="174">
        <f>IF($B$3='Solicitud para cumplimentar'!$B101,1,0)</f>
        <v>0</v>
      </c>
      <c r="C8" s="174">
        <f>IF($C$3='Solicitud para cumplimentar'!$B101,1,0)</f>
        <v>0</v>
      </c>
      <c r="D8" s="174">
        <f>IF($D$3='Solicitud para cumplimentar'!$B101,1,0)</f>
        <v>0</v>
      </c>
      <c r="E8" s="174">
        <f>IF($E$3='Solicitud para cumplimentar'!$B101,1,0)</f>
        <v>0</v>
      </c>
    </row>
    <row r="9" spans="1:5" x14ac:dyDescent="0.2">
      <c r="A9" s="173" t="s">
        <v>356</v>
      </c>
      <c r="B9" s="174">
        <f>IF($B$3='Solicitud para cumplimentar'!$B102,1,0)</f>
        <v>0</v>
      </c>
      <c r="C9" s="174">
        <f>IF($C$3='Solicitud para cumplimentar'!$B102,1,0)</f>
        <v>0</v>
      </c>
      <c r="D9" s="174">
        <f>IF($D$3='Solicitud para cumplimentar'!$B102,1,0)</f>
        <v>0</v>
      </c>
      <c r="E9" s="174">
        <f>IF($E$3='Solicitud para cumplimentar'!$B102,1,0)</f>
        <v>0</v>
      </c>
    </row>
    <row r="10" spans="1:5" x14ac:dyDescent="0.2">
      <c r="A10" s="173" t="s">
        <v>357</v>
      </c>
      <c r="B10" s="174">
        <f>IF($B$3='Solicitud para cumplimentar'!$B103,1,0)</f>
        <v>0</v>
      </c>
      <c r="C10" s="174">
        <f>IF($C$3='Solicitud para cumplimentar'!$B103,1,0)</f>
        <v>0</v>
      </c>
      <c r="D10" s="174">
        <f>IF($D$3='Solicitud para cumplimentar'!$B103,1,0)</f>
        <v>0</v>
      </c>
      <c r="E10" s="174">
        <f>IF($E$3='Solicitud para cumplimentar'!$B103,1,0)</f>
        <v>0</v>
      </c>
    </row>
    <row r="11" spans="1:5" x14ac:dyDescent="0.2">
      <c r="A11" s="173" t="s">
        <v>551</v>
      </c>
      <c r="B11" s="174">
        <f>IF($B$3='Solicitud para cumplimentar'!$B104,1,0)</f>
        <v>0</v>
      </c>
      <c r="C11" s="174">
        <f>IF($C$3='Solicitud para cumplimentar'!$B104,1,0)</f>
        <v>0</v>
      </c>
      <c r="D11" s="174">
        <f>IF($D$3='Solicitud para cumplimentar'!$B104,1,0)</f>
        <v>0</v>
      </c>
      <c r="E11" s="174">
        <f>IF($E$3='Solicitud para cumplimentar'!$B104,1,0)</f>
        <v>0</v>
      </c>
    </row>
    <row r="12" spans="1:5" x14ac:dyDescent="0.2">
      <c r="A12" s="173" t="s">
        <v>552</v>
      </c>
      <c r="B12" s="174">
        <f>IF($B$3='Solicitud para cumplimentar'!$B105,1,0)</f>
        <v>0</v>
      </c>
      <c r="C12" s="174">
        <f>IF($C$3='Solicitud para cumplimentar'!$B105,1,0)</f>
        <v>0</v>
      </c>
      <c r="D12" s="174">
        <f>IF($D$3='Solicitud para cumplimentar'!$B105,1,0)</f>
        <v>0</v>
      </c>
      <c r="E12" s="174">
        <f>IF($E$3='Solicitud para cumplimentar'!$B105,1,0)</f>
        <v>0</v>
      </c>
    </row>
    <row r="13" spans="1:5" x14ac:dyDescent="0.2">
      <c r="A13" s="173" t="s">
        <v>553</v>
      </c>
      <c r="B13" s="174">
        <f>IF($B$3='Solicitud para cumplimentar'!$B106,1,0)</f>
        <v>0</v>
      </c>
      <c r="C13" s="174">
        <f>IF($C$3='Solicitud para cumplimentar'!$B106,1,0)</f>
        <v>0</v>
      </c>
      <c r="D13" s="174">
        <f>IF($D$3='Solicitud para cumplimentar'!$B106,1,0)</f>
        <v>0</v>
      </c>
      <c r="E13" s="174">
        <f>IF($E$3='Solicitud para cumplimentar'!$B106,1,0)</f>
        <v>0</v>
      </c>
    </row>
    <row r="14" spans="1:5" x14ac:dyDescent="0.2">
      <c r="A14" s="173" t="s">
        <v>554</v>
      </c>
      <c r="B14" s="174">
        <f>IF($B$3='Solicitud para cumplimentar'!$B107,1,0)</f>
        <v>0</v>
      </c>
      <c r="C14" s="174">
        <f>IF($C$3='Solicitud para cumplimentar'!$B107,1,0)</f>
        <v>0</v>
      </c>
      <c r="D14" s="174">
        <f>IF($D$3='Solicitud para cumplimentar'!$B107,1,0)</f>
        <v>0</v>
      </c>
      <c r="E14" s="174">
        <f>IF($E$3='Solicitud para cumplimentar'!$B107,1,0)</f>
        <v>0</v>
      </c>
    </row>
    <row r="15" spans="1:5" x14ac:dyDescent="0.2">
      <c r="A15" s="173" t="s">
        <v>555</v>
      </c>
      <c r="B15" s="174">
        <f>IF($B$3='Solicitud para cumplimentar'!$B108,1,0)</f>
        <v>0</v>
      </c>
      <c r="C15" s="174">
        <f>IF($C$3='Solicitud para cumplimentar'!$B108,1,0)</f>
        <v>0</v>
      </c>
      <c r="D15" s="174">
        <f>IF($D$3='Solicitud para cumplimentar'!$B108,1,0)</f>
        <v>0</v>
      </c>
      <c r="E15" s="174">
        <f>IF($E$3='Solicitud para cumplimentar'!$B108,1,0)</f>
        <v>0</v>
      </c>
    </row>
    <row r="16" spans="1:5" x14ac:dyDescent="0.2">
      <c r="A16" s="173" t="s">
        <v>556</v>
      </c>
      <c r="B16" s="174">
        <f>IF($B$3='Solicitud para cumplimentar'!$B109,1,0)</f>
        <v>0</v>
      </c>
      <c r="C16" s="174">
        <f>IF($C$3='Solicitud para cumplimentar'!$B109,1,0)</f>
        <v>0</v>
      </c>
      <c r="D16" s="174">
        <f>IF($D$3='Solicitud para cumplimentar'!$B109,1,0)</f>
        <v>0</v>
      </c>
      <c r="E16" s="174">
        <f>IF($E$3='Solicitud para cumplimentar'!$B109,1,0)</f>
        <v>0</v>
      </c>
    </row>
    <row r="17" spans="1:5" x14ac:dyDescent="0.2">
      <c r="A17" s="173" t="s">
        <v>557</v>
      </c>
      <c r="B17" s="174">
        <f>IF($B$3='Solicitud para cumplimentar'!$B110,1,0)</f>
        <v>0</v>
      </c>
      <c r="C17" s="174">
        <f>IF($C$3='Solicitud para cumplimentar'!$B110,1,0)</f>
        <v>0</v>
      </c>
      <c r="D17" s="174">
        <f>IF($D$3='Solicitud para cumplimentar'!$B110,1,0)</f>
        <v>0</v>
      </c>
      <c r="E17" s="174">
        <f>IF($E$3='Solicitud para cumplimentar'!$B110,1,0)</f>
        <v>0</v>
      </c>
    </row>
    <row r="18" spans="1:5" x14ac:dyDescent="0.2">
      <c r="A18" s="173" t="s">
        <v>558</v>
      </c>
      <c r="B18" s="174">
        <f>IF($B$3='Solicitud para cumplimentar'!$B111,1,0)</f>
        <v>0</v>
      </c>
      <c r="C18" s="174">
        <f>IF($C$3='Solicitud para cumplimentar'!$B111,1,0)</f>
        <v>0</v>
      </c>
      <c r="D18" s="174">
        <f>IF($D$3='Solicitud para cumplimentar'!$B111,1,0)</f>
        <v>0</v>
      </c>
      <c r="E18" s="174">
        <f>IF($E$3='Solicitud para cumplimentar'!$B111,1,0)</f>
        <v>0</v>
      </c>
    </row>
    <row r="19" spans="1:5" ht="26.25" customHeight="1" thickBot="1" x14ac:dyDescent="0.25">
      <c r="A19" s="171" t="s">
        <v>258</v>
      </c>
      <c r="B19" s="172">
        <f>SUM(B4:B10)</f>
        <v>0</v>
      </c>
      <c r="C19" s="172">
        <f>SUM(C4:C10)</f>
        <v>0</v>
      </c>
      <c r="D19" s="172">
        <f>SUM(D4:D10)</f>
        <v>0</v>
      </c>
      <c r="E19" s="172">
        <f>SUM(E4:E10)</f>
        <v>0</v>
      </c>
    </row>
    <row r="21" spans="1:5" ht="25.5" customHeight="1" thickBot="1" x14ac:dyDescent="0.25">
      <c r="B21" s="1320" t="s">
        <v>359</v>
      </c>
      <c r="C21" s="1320"/>
      <c r="D21" s="1320"/>
      <c r="E21" s="1320"/>
    </row>
    <row r="22" spans="1:5" x14ac:dyDescent="0.2">
      <c r="A22" s="168"/>
      <c r="B22" s="170" t="s">
        <v>228</v>
      </c>
      <c r="C22" s="170" t="s">
        <v>229</v>
      </c>
      <c r="D22" s="170" t="s">
        <v>230</v>
      </c>
      <c r="E22" s="170" t="s">
        <v>231</v>
      </c>
    </row>
    <row r="23" spans="1:5" x14ac:dyDescent="0.2">
      <c r="A23" s="173" t="s">
        <v>351</v>
      </c>
      <c r="B23" s="175">
        <f>IF(B4=1,'Solicitud para cumplimentar'!$D97,0)</f>
        <v>0</v>
      </c>
      <c r="C23" s="175">
        <v>18.18</v>
      </c>
      <c r="D23" s="175">
        <f>IF(D4=1,'Solicitud para cumplimentar'!$D97,0)</f>
        <v>0</v>
      </c>
      <c r="E23" s="175">
        <f>IF(E4=1,'Solicitud para cumplimentar'!$D97,0)</f>
        <v>0</v>
      </c>
    </row>
    <row r="24" spans="1:5" x14ac:dyDescent="0.2">
      <c r="A24" s="173" t="s">
        <v>352</v>
      </c>
      <c r="B24" s="175">
        <f>IF(B5=1,'Solicitud para cumplimentar'!$D98,0)</f>
        <v>0</v>
      </c>
      <c r="C24" s="826">
        <v>18.18</v>
      </c>
      <c r="D24" s="175">
        <f>IF(D5=1,'Solicitud para cumplimentar'!$D98,0)</f>
        <v>0</v>
      </c>
      <c r="E24" s="175">
        <f>IF(E5=1,'Solicitud para cumplimentar'!$D98,0)</f>
        <v>0</v>
      </c>
    </row>
    <row r="25" spans="1:5" x14ac:dyDescent="0.2">
      <c r="A25" s="173" t="s">
        <v>353</v>
      </c>
      <c r="B25" s="175">
        <f>IF(B6=1,'Solicitud para cumplimentar'!$D99,0)</f>
        <v>0</v>
      </c>
      <c r="C25" s="175">
        <f>IF(C6=1,'Solicitud para cumplimentar'!$D99,0)</f>
        <v>0</v>
      </c>
      <c r="D25" s="175">
        <f>IF(D6=1,'Solicitud para cumplimentar'!$D99,0)</f>
        <v>0</v>
      </c>
      <c r="E25" s="175">
        <f>IF(E6=1,'Solicitud para cumplimentar'!$D99,0)</f>
        <v>0</v>
      </c>
    </row>
    <row r="26" spans="1:5" x14ac:dyDescent="0.2">
      <c r="A26" s="173" t="s">
        <v>354</v>
      </c>
      <c r="B26" s="175">
        <f>IF(B7=1,'Solicitud para cumplimentar'!$D100,0)</f>
        <v>0</v>
      </c>
      <c r="C26" s="175">
        <f>IF(C7=1,'Solicitud para cumplimentar'!$D100,0)</f>
        <v>0</v>
      </c>
      <c r="D26" s="175">
        <f>IF(D7=1,'Solicitud para cumplimentar'!$D100,0)</f>
        <v>0</v>
      </c>
      <c r="E26" s="175">
        <f>IF(E7=1,'Solicitud para cumplimentar'!$D100,0)</f>
        <v>0</v>
      </c>
    </row>
    <row r="27" spans="1:5" x14ac:dyDescent="0.2">
      <c r="A27" s="173" t="s">
        <v>355</v>
      </c>
      <c r="B27" s="175">
        <f>IF(B8=1,'Solicitud para cumplimentar'!$D101,0)</f>
        <v>0</v>
      </c>
      <c r="C27" s="175">
        <f>IF(C8=1,'Solicitud para cumplimentar'!$D101,0)</f>
        <v>0</v>
      </c>
      <c r="D27" s="175">
        <f>IF(D8=1,'Solicitud para cumplimentar'!$D101,0)</f>
        <v>0</v>
      </c>
      <c r="E27" s="175">
        <f>IF(E8=1,'Solicitud para cumplimentar'!$D101,0)</f>
        <v>0</v>
      </c>
    </row>
    <row r="28" spans="1:5" x14ac:dyDescent="0.2">
      <c r="A28" s="173" t="s">
        <v>356</v>
      </c>
      <c r="B28" s="175">
        <f>IF(B9=1,'Solicitud para cumplimentar'!$D102,0)</f>
        <v>0</v>
      </c>
      <c r="C28" s="175">
        <f>IF(C9=1,'Solicitud para cumplimentar'!$D102,0)</f>
        <v>0</v>
      </c>
      <c r="D28" s="175">
        <f>IF(D9=1,'Solicitud para cumplimentar'!$D102,0)</f>
        <v>0</v>
      </c>
      <c r="E28" s="175">
        <f>IF(E9=1,'Solicitud para cumplimentar'!$D102,0)</f>
        <v>0</v>
      </c>
    </row>
    <row r="29" spans="1:5" x14ac:dyDescent="0.2">
      <c r="A29" s="173" t="s">
        <v>357</v>
      </c>
      <c r="B29" s="175">
        <f>IF(B10=1,'Solicitud para cumplimentar'!$D103,0)</f>
        <v>0</v>
      </c>
      <c r="C29" s="175">
        <f>IF(C10=1,'Solicitud para cumplimentar'!$D103,0)</f>
        <v>0</v>
      </c>
      <c r="D29" s="175">
        <f>IF(D10=1,'Solicitud para cumplimentar'!$D103,0)</f>
        <v>0</v>
      </c>
      <c r="E29" s="175">
        <f>IF(E10=1,'Solicitud para cumplimentar'!$D103,0)</f>
        <v>0</v>
      </c>
    </row>
    <row r="30" spans="1:5" x14ac:dyDescent="0.2">
      <c r="A30" s="173" t="s">
        <v>551</v>
      </c>
      <c r="B30" s="175">
        <f>IF(B11=1,'Solicitud para cumplimentar'!$D104,0)</f>
        <v>0</v>
      </c>
      <c r="C30" s="175">
        <f>IF(C11=1,'Solicitud para cumplimentar'!$D104,0)</f>
        <v>0</v>
      </c>
      <c r="D30" s="175">
        <f>IF(D11=1,'Solicitud para cumplimentar'!$D104,0)</f>
        <v>0</v>
      </c>
      <c r="E30" s="175">
        <f>IF(E11=1,'Solicitud para cumplimentar'!$D104,0)</f>
        <v>0</v>
      </c>
    </row>
    <row r="31" spans="1:5" x14ac:dyDescent="0.2">
      <c r="A31" s="173" t="s">
        <v>552</v>
      </c>
      <c r="B31" s="175">
        <f>IF(B12=1,'Solicitud para cumplimentar'!$D105,0)</f>
        <v>0</v>
      </c>
      <c r="C31" s="175">
        <f>IF(C12=1,'Solicitud para cumplimentar'!$D105,0)</f>
        <v>0</v>
      </c>
      <c r="D31" s="175">
        <f>IF(D12=1,'Solicitud para cumplimentar'!$D105,0)</f>
        <v>0</v>
      </c>
      <c r="E31" s="175">
        <f>IF(E12=1,'Solicitud para cumplimentar'!$D105,0)</f>
        <v>0</v>
      </c>
    </row>
    <row r="32" spans="1:5" x14ac:dyDescent="0.2">
      <c r="A32" s="173" t="s">
        <v>553</v>
      </c>
      <c r="B32" s="175">
        <f>IF(B13=1,'Solicitud para cumplimentar'!$D106,0)</f>
        <v>0</v>
      </c>
      <c r="C32" s="175">
        <f>IF(C13=1,'Solicitud para cumplimentar'!$D106,0)</f>
        <v>0</v>
      </c>
      <c r="D32" s="175">
        <f>IF(D13=1,'Solicitud para cumplimentar'!$D106,0)</f>
        <v>0</v>
      </c>
      <c r="E32" s="175">
        <f>IF(E13=1,'Solicitud para cumplimentar'!$D106,0)</f>
        <v>0</v>
      </c>
    </row>
    <row r="33" spans="1:5" x14ac:dyDescent="0.2">
      <c r="A33" s="173" t="s">
        <v>554</v>
      </c>
      <c r="B33" s="175">
        <f>IF(B14=1,'Solicitud para cumplimentar'!$D107,0)</f>
        <v>0</v>
      </c>
      <c r="C33" s="175">
        <f>IF(C14=1,'Solicitud para cumplimentar'!$D107,0)</f>
        <v>0</v>
      </c>
      <c r="D33" s="175">
        <f>IF(D14=1,'Solicitud para cumplimentar'!$D107,0)</f>
        <v>0</v>
      </c>
      <c r="E33" s="175">
        <f>IF(E14=1,'Solicitud para cumplimentar'!$D107,0)</f>
        <v>0</v>
      </c>
    </row>
    <row r="34" spans="1:5" x14ac:dyDescent="0.2">
      <c r="A34" s="173" t="s">
        <v>555</v>
      </c>
      <c r="B34" s="175">
        <f>IF(B15=1,'Solicitud para cumplimentar'!$D108,0)</f>
        <v>0</v>
      </c>
      <c r="C34" s="175">
        <f>IF(C15=1,'Solicitud para cumplimentar'!$D108,0)</f>
        <v>0</v>
      </c>
      <c r="D34" s="175">
        <f>IF(D15=1,'Solicitud para cumplimentar'!$D108,0)</f>
        <v>0</v>
      </c>
      <c r="E34" s="175">
        <f>IF(E15=1,'Solicitud para cumplimentar'!$D108,0)</f>
        <v>0</v>
      </c>
    </row>
    <row r="35" spans="1:5" x14ac:dyDescent="0.2">
      <c r="A35" s="173" t="s">
        <v>556</v>
      </c>
      <c r="B35" s="175">
        <f>IF(B16=1,'Solicitud para cumplimentar'!$D109,0)</f>
        <v>0</v>
      </c>
      <c r="C35" s="175">
        <f>IF(C16=1,'Solicitud para cumplimentar'!$D109,0)</f>
        <v>0</v>
      </c>
      <c r="D35" s="175">
        <f>IF(D16=1,'Solicitud para cumplimentar'!$D109,0)</f>
        <v>0</v>
      </c>
      <c r="E35" s="175">
        <f>IF(E16=1,'Solicitud para cumplimentar'!$D109,0)</f>
        <v>0</v>
      </c>
    </row>
    <row r="36" spans="1:5" x14ac:dyDescent="0.2">
      <c r="A36" s="173" t="s">
        <v>557</v>
      </c>
      <c r="B36" s="175">
        <f>IF(B17=1,'Solicitud para cumplimentar'!$D110,0)</f>
        <v>0</v>
      </c>
      <c r="C36" s="175">
        <f>IF(C17=1,'Solicitud para cumplimentar'!$D110,0)</f>
        <v>0</v>
      </c>
      <c r="D36" s="175">
        <f>IF(D17=1,'Solicitud para cumplimentar'!$D110,0)</f>
        <v>0</v>
      </c>
      <c r="E36" s="175">
        <f>IF(E17=1,'Solicitud para cumplimentar'!$D110,0)</f>
        <v>0</v>
      </c>
    </row>
    <row r="37" spans="1:5" x14ac:dyDescent="0.2">
      <c r="A37" s="173" t="s">
        <v>558</v>
      </c>
      <c r="B37" s="175">
        <f>IF(B18=1,'Solicitud para cumplimentar'!$D111,0)</f>
        <v>0</v>
      </c>
      <c r="C37" s="175">
        <f>IF(C18=1,'Solicitud para cumplimentar'!$D111,0)</f>
        <v>0</v>
      </c>
      <c r="D37" s="175">
        <f>IF(D18=1,'Solicitud para cumplimentar'!$D111,0)</f>
        <v>0</v>
      </c>
      <c r="E37" s="175">
        <f>IF(E18=1,'Solicitud para cumplimentar'!$D111,0)</f>
        <v>0</v>
      </c>
    </row>
    <row r="38" spans="1:5" ht="25.5" customHeight="1" thickBot="1" x14ac:dyDescent="0.25">
      <c r="A38" s="171" t="s">
        <v>360</v>
      </c>
      <c r="B38" s="172">
        <f>MAX(B23:B37)</f>
        <v>0</v>
      </c>
      <c r="C38" s="172">
        <f>MAX(C23:C37)</f>
        <v>18.18</v>
      </c>
      <c r="D38" s="172">
        <f>MAX(D23:D37)</f>
        <v>0</v>
      </c>
      <c r="E38" s="172">
        <f>MAX(E23:E37)</f>
        <v>0</v>
      </c>
    </row>
    <row r="40" spans="1:5" ht="26.25" customHeight="1" thickBot="1" x14ac:dyDescent="0.25">
      <c r="B40" s="1320" t="s">
        <v>362</v>
      </c>
      <c r="C40" s="1320"/>
      <c r="D40" s="1320"/>
      <c r="E40" s="1320"/>
    </row>
    <row r="41" spans="1:5" x14ac:dyDescent="0.2">
      <c r="A41" s="168"/>
      <c r="B41" s="170" t="s">
        <v>228</v>
      </c>
      <c r="C41" s="170" t="s">
        <v>229</v>
      </c>
      <c r="D41" s="170" t="s">
        <v>230</v>
      </c>
      <c r="E41" s="170" t="s">
        <v>231</v>
      </c>
    </row>
    <row r="42" spans="1:5" x14ac:dyDescent="0.2">
      <c r="A42" s="173" t="s">
        <v>351</v>
      </c>
      <c r="B42" s="175">
        <f>IF(B4=1,'Solicitud para cumplimentar'!$C97+'Solicitud para cumplimentar'!$E97+'Solicitud para cumplimentar'!$G97+'Solicitud para cumplimentar'!$I97,0)</f>
        <v>0</v>
      </c>
      <c r="C42" s="175">
        <v>2926</v>
      </c>
      <c r="D42" s="175">
        <f>IF(D4=1,'Solicitud para cumplimentar'!$C97+'Solicitud para cumplimentar'!$E97+'Solicitud para cumplimentar'!$G97+'Solicitud para cumplimentar'!$I97,0)</f>
        <v>0</v>
      </c>
      <c r="E42" s="175">
        <f>IF(E4=1,'Solicitud para cumplimentar'!$C97+'Solicitud para cumplimentar'!$E97+'Solicitud para cumplimentar'!$G97+'Solicitud para cumplimentar'!$I97,0)</f>
        <v>0</v>
      </c>
    </row>
    <row r="43" spans="1:5" x14ac:dyDescent="0.2">
      <c r="A43" s="173" t="s">
        <v>352</v>
      </c>
      <c r="B43" s="175">
        <f>IF(B5=1,'Solicitud para cumplimentar'!$C98+'Solicitud para cumplimentar'!$E98+'Solicitud para cumplimentar'!$G98+'Solicitud para cumplimentar'!$I98,0)</f>
        <v>0</v>
      </c>
      <c r="C43" s="175">
        <v>1276</v>
      </c>
      <c r="D43" s="175">
        <f>IF(D5=1,'Solicitud para cumplimentar'!$C98+'Solicitud para cumplimentar'!$E98+'Solicitud para cumplimentar'!$G98+'Solicitud para cumplimentar'!$I98,0)</f>
        <v>0</v>
      </c>
      <c r="E43" s="175">
        <f>IF(E5=1,'Solicitud para cumplimentar'!$C98+'Solicitud para cumplimentar'!$E98+'Solicitud para cumplimentar'!$G98+'Solicitud para cumplimentar'!$I98,0)</f>
        <v>0</v>
      </c>
    </row>
    <row r="44" spans="1:5" x14ac:dyDescent="0.2">
      <c r="A44" s="173" t="s">
        <v>353</v>
      </c>
      <c r="B44" s="175">
        <f>IF(B6=1,'Solicitud para cumplimentar'!$C99+'Solicitud para cumplimentar'!$E99+'Solicitud para cumplimentar'!$G99+'Solicitud para cumplimentar'!$I99,0)</f>
        <v>0</v>
      </c>
      <c r="C44" s="175">
        <f>IF(C6=1,'Solicitud para cumplimentar'!$C99+'Solicitud para cumplimentar'!$E99+'Solicitud para cumplimentar'!$G99+'Solicitud para cumplimentar'!$I99,0)</f>
        <v>0</v>
      </c>
      <c r="D44" s="175">
        <f>IF(D6=1,'Solicitud para cumplimentar'!$C99+'Solicitud para cumplimentar'!$E99+'Solicitud para cumplimentar'!$G99+'Solicitud para cumplimentar'!$I99,0)</f>
        <v>0</v>
      </c>
      <c r="E44" s="175">
        <f>IF(E6=1,'Solicitud para cumplimentar'!$C99+'Solicitud para cumplimentar'!$E99+'Solicitud para cumplimentar'!$G99+'Solicitud para cumplimentar'!$I99,0)</f>
        <v>0</v>
      </c>
    </row>
    <row r="45" spans="1:5" x14ac:dyDescent="0.2">
      <c r="A45" s="173" t="s">
        <v>354</v>
      </c>
      <c r="B45" s="175">
        <f>IF(B7=1,'Solicitud para cumplimentar'!$C100+'Solicitud para cumplimentar'!$E100+'Solicitud para cumplimentar'!$G100+'Solicitud para cumplimentar'!$I100,0)</f>
        <v>0</v>
      </c>
      <c r="C45" s="175">
        <f>IF(C7=1,'Solicitud para cumplimentar'!$C100+'Solicitud para cumplimentar'!$E100+'Solicitud para cumplimentar'!$G100+'Solicitud para cumplimentar'!$I100,0)</f>
        <v>0</v>
      </c>
      <c r="D45" s="175">
        <f>IF(D7=1,'Solicitud para cumplimentar'!$C100+'Solicitud para cumplimentar'!$E100+'Solicitud para cumplimentar'!$G100+'Solicitud para cumplimentar'!$I100,0)</f>
        <v>0</v>
      </c>
      <c r="E45" s="175">
        <f>IF(E7=1,'Solicitud para cumplimentar'!$C100+'Solicitud para cumplimentar'!$E100+'Solicitud para cumplimentar'!$G100+'Solicitud para cumplimentar'!$I100,0)</f>
        <v>0</v>
      </c>
    </row>
    <row r="46" spans="1:5" x14ac:dyDescent="0.2">
      <c r="A46" s="173" t="s">
        <v>355</v>
      </c>
      <c r="B46" s="175">
        <f>IF(B8=1,'Solicitud para cumplimentar'!$C101+'Solicitud para cumplimentar'!$E101+'Solicitud para cumplimentar'!$G101+'Solicitud para cumplimentar'!$I101,0)</f>
        <v>0</v>
      </c>
      <c r="C46" s="175">
        <f>IF(C8=1,'Solicitud para cumplimentar'!$C101+'Solicitud para cumplimentar'!$E101+'Solicitud para cumplimentar'!$G101+'Solicitud para cumplimentar'!$I101,0)</f>
        <v>0</v>
      </c>
      <c r="D46" s="175">
        <f>IF(D8=1,'Solicitud para cumplimentar'!$C101+'Solicitud para cumplimentar'!$E101+'Solicitud para cumplimentar'!$G101+'Solicitud para cumplimentar'!$I101,0)</f>
        <v>0</v>
      </c>
      <c r="E46" s="175">
        <f>IF(E8=1,'Solicitud para cumplimentar'!$C101+'Solicitud para cumplimentar'!$E101+'Solicitud para cumplimentar'!$G101+'Solicitud para cumplimentar'!$I101,0)</f>
        <v>0</v>
      </c>
    </row>
    <row r="47" spans="1:5" x14ac:dyDescent="0.2">
      <c r="A47" s="173" t="s">
        <v>356</v>
      </c>
      <c r="B47" s="175">
        <f>IF(B9=1,'Solicitud para cumplimentar'!$C102+'Solicitud para cumplimentar'!$E102+'Solicitud para cumplimentar'!$G102+'Solicitud para cumplimentar'!$I102,0)</f>
        <v>0</v>
      </c>
      <c r="C47" s="175">
        <f>IF(C9=1,'Solicitud para cumplimentar'!$C102+'Solicitud para cumplimentar'!$E102+'Solicitud para cumplimentar'!$G102+'Solicitud para cumplimentar'!$I102,0)</f>
        <v>0</v>
      </c>
      <c r="D47" s="175">
        <f>IF(D9=1,'Solicitud para cumplimentar'!$C102+'Solicitud para cumplimentar'!$E102+'Solicitud para cumplimentar'!$G102+'Solicitud para cumplimentar'!$I102,0)</f>
        <v>0</v>
      </c>
      <c r="E47" s="175">
        <f>IF(E9=1,'Solicitud para cumplimentar'!$C102+'Solicitud para cumplimentar'!$E102+'Solicitud para cumplimentar'!$G102+'Solicitud para cumplimentar'!$I102,0)</f>
        <v>0</v>
      </c>
    </row>
    <row r="48" spans="1:5" x14ac:dyDescent="0.2">
      <c r="A48" s="173" t="s">
        <v>357</v>
      </c>
      <c r="B48" s="175">
        <f>IF(B10=1,'Solicitud para cumplimentar'!$C103+'Solicitud para cumplimentar'!$E103+'Solicitud para cumplimentar'!$G103+'Solicitud para cumplimentar'!$I103,0)</f>
        <v>0</v>
      </c>
      <c r="C48" s="175">
        <f>IF(C10=1,'Solicitud para cumplimentar'!$C103+'Solicitud para cumplimentar'!$E103+'Solicitud para cumplimentar'!$G103+'Solicitud para cumplimentar'!$I103,0)</f>
        <v>0</v>
      </c>
      <c r="D48" s="175">
        <f>IF(D10=1,'Solicitud para cumplimentar'!$C103+'Solicitud para cumplimentar'!$E103+'Solicitud para cumplimentar'!$G103+'Solicitud para cumplimentar'!$I103,0)</f>
        <v>0</v>
      </c>
      <c r="E48" s="175">
        <f>IF(E10=1,'Solicitud para cumplimentar'!$C103+'Solicitud para cumplimentar'!$E103+'Solicitud para cumplimentar'!$G103+'Solicitud para cumplimentar'!$I103,0)</f>
        <v>0</v>
      </c>
    </row>
    <row r="49" spans="1:5" x14ac:dyDescent="0.2">
      <c r="A49" s="173" t="s">
        <v>551</v>
      </c>
      <c r="B49" s="175">
        <f>IF(B11=1,'Solicitud para cumplimentar'!$C104+'Solicitud para cumplimentar'!$E104+'Solicitud para cumplimentar'!$G104+'Solicitud para cumplimentar'!$I104,0)</f>
        <v>0</v>
      </c>
      <c r="C49" s="175">
        <f>IF(C11=1,'Solicitud para cumplimentar'!$C104+'Solicitud para cumplimentar'!$E104+'Solicitud para cumplimentar'!$G104+'Solicitud para cumplimentar'!$I104,0)</f>
        <v>0</v>
      </c>
      <c r="D49" s="175">
        <f>IF(D11=1,'Solicitud para cumplimentar'!$C104+'Solicitud para cumplimentar'!$E104+'Solicitud para cumplimentar'!$G104+'Solicitud para cumplimentar'!$I104,0)</f>
        <v>0</v>
      </c>
      <c r="E49" s="175">
        <f>IF(E11=1,'Solicitud para cumplimentar'!$C104+'Solicitud para cumplimentar'!$E104+'Solicitud para cumplimentar'!$G104+'Solicitud para cumplimentar'!$I104,0)</f>
        <v>0</v>
      </c>
    </row>
    <row r="50" spans="1:5" x14ac:dyDescent="0.2">
      <c r="A50" s="173" t="s">
        <v>552</v>
      </c>
      <c r="B50" s="175">
        <f>IF(B12=1,'Solicitud para cumplimentar'!$C105+'Solicitud para cumplimentar'!$E105+'Solicitud para cumplimentar'!$G105+'Solicitud para cumplimentar'!$I105,0)</f>
        <v>0</v>
      </c>
      <c r="C50" s="175">
        <f>IF(C12=1,'Solicitud para cumplimentar'!$C105+'Solicitud para cumplimentar'!$E105+'Solicitud para cumplimentar'!$G105+'Solicitud para cumplimentar'!$I105,0)</f>
        <v>0</v>
      </c>
      <c r="D50" s="175">
        <f>IF(D12=1,'Solicitud para cumplimentar'!$C105+'Solicitud para cumplimentar'!$E105+'Solicitud para cumplimentar'!$G105+'Solicitud para cumplimentar'!$I105,0)</f>
        <v>0</v>
      </c>
      <c r="E50" s="175">
        <f>IF(E12=1,'Solicitud para cumplimentar'!$C105+'Solicitud para cumplimentar'!$E105+'Solicitud para cumplimentar'!$G105+'Solicitud para cumplimentar'!$I105,0)</f>
        <v>0</v>
      </c>
    </row>
    <row r="51" spans="1:5" x14ac:dyDescent="0.2">
      <c r="A51" s="173" t="s">
        <v>553</v>
      </c>
      <c r="B51" s="175">
        <f>IF(B13=1,'Solicitud para cumplimentar'!$C106+'Solicitud para cumplimentar'!$E106+'Solicitud para cumplimentar'!$G106+'Solicitud para cumplimentar'!$I106,0)</f>
        <v>0</v>
      </c>
      <c r="C51" s="175">
        <f>IF(C13=1,'Solicitud para cumplimentar'!$C106+'Solicitud para cumplimentar'!$E106+'Solicitud para cumplimentar'!$G106+'Solicitud para cumplimentar'!$I106,0)</f>
        <v>0</v>
      </c>
      <c r="D51" s="175">
        <f>IF(D13=1,'Solicitud para cumplimentar'!$C106+'Solicitud para cumplimentar'!$E106+'Solicitud para cumplimentar'!$G106+'Solicitud para cumplimentar'!$I106,0)</f>
        <v>0</v>
      </c>
      <c r="E51" s="175">
        <f>IF(E13=1,'Solicitud para cumplimentar'!$C106+'Solicitud para cumplimentar'!$E106+'Solicitud para cumplimentar'!$G106+'Solicitud para cumplimentar'!$I106,0)</f>
        <v>0</v>
      </c>
    </row>
    <row r="52" spans="1:5" x14ac:dyDescent="0.2">
      <c r="A52" s="173" t="s">
        <v>554</v>
      </c>
      <c r="B52" s="175">
        <f>IF(B14=1,'Solicitud para cumplimentar'!$C107+'Solicitud para cumplimentar'!$E107+'Solicitud para cumplimentar'!$G107+'Solicitud para cumplimentar'!$I107,0)</f>
        <v>0</v>
      </c>
      <c r="C52" s="175">
        <f>IF(C14=1,'Solicitud para cumplimentar'!$C107+'Solicitud para cumplimentar'!$E107+'Solicitud para cumplimentar'!$G107+'Solicitud para cumplimentar'!$I107,0)</f>
        <v>0</v>
      </c>
      <c r="D52" s="175">
        <f>IF(D14=1,'Solicitud para cumplimentar'!$C107+'Solicitud para cumplimentar'!$E107+'Solicitud para cumplimentar'!$G107+'Solicitud para cumplimentar'!$I107,0)</f>
        <v>0</v>
      </c>
      <c r="E52" s="175">
        <f>IF(E14=1,'Solicitud para cumplimentar'!$C107+'Solicitud para cumplimentar'!$E107+'Solicitud para cumplimentar'!$G107+'Solicitud para cumplimentar'!$I107,0)</f>
        <v>0</v>
      </c>
    </row>
    <row r="53" spans="1:5" x14ac:dyDescent="0.2">
      <c r="A53" s="173" t="s">
        <v>555</v>
      </c>
      <c r="B53" s="175">
        <f>IF(B15=1,'Solicitud para cumplimentar'!$C108+'Solicitud para cumplimentar'!$E108+'Solicitud para cumplimentar'!$G108+'Solicitud para cumplimentar'!$I108,0)</f>
        <v>0</v>
      </c>
      <c r="C53" s="175">
        <f>IF(C15=1,'Solicitud para cumplimentar'!$C108+'Solicitud para cumplimentar'!$E108+'Solicitud para cumplimentar'!$G108+'Solicitud para cumplimentar'!$I108,0)</f>
        <v>0</v>
      </c>
      <c r="D53" s="175">
        <f>IF(D15=1,'Solicitud para cumplimentar'!$C108+'Solicitud para cumplimentar'!$E108+'Solicitud para cumplimentar'!$G108+'Solicitud para cumplimentar'!$I108,0)</f>
        <v>0</v>
      </c>
      <c r="E53" s="175">
        <f>IF(E15=1,'Solicitud para cumplimentar'!$C108+'Solicitud para cumplimentar'!$E108+'Solicitud para cumplimentar'!$G108+'Solicitud para cumplimentar'!$I108,0)</f>
        <v>0</v>
      </c>
    </row>
    <row r="54" spans="1:5" x14ac:dyDescent="0.2">
      <c r="A54" s="173" t="s">
        <v>556</v>
      </c>
      <c r="B54" s="175">
        <f>IF(B16=1,'Solicitud para cumplimentar'!$C109+'Solicitud para cumplimentar'!$E109+'Solicitud para cumplimentar'!$G109+'Solicitud para cumplimentar'!$I109,0)</f>
        <v>0</v>
      </c>
      <c r="C54" s="175">
        <f>IF(C16=1,'Solicitud para cumplimentar'!$C109+'Solicitud para cumplimentar'!$E109+'Solicitud para cumplimentar'!$G109+'Solicitud para cumplimentar'!$I109,0)</f>
        <v>0</v>
      </c>
      <c r="D54" s="175">
        <f>IF(D16=1,'Solicitud para cumplimentar'!$C109+'Solicitud para cumplimentar'!$E109+'Solicitud para cumplimentar'!$G109+'Solicitud para cumplimentar'!$I109,0)</f>
        <v>0</v>
      </c>
      <c r="E54" s="175">
        <f>IF(E16=1,'Solicitud para cumplimentar'!$C109+'Solicitud para cumplimentar'!$E109+'Solicitud para cumplimentar'!$G109+'Solicitud para cumplimentar'!$I109,0)</f>
        <v>0</v>
      </c>
    </row>
    <row r="55" spans="1:5" x14ac:dyDescent="0.2">
      <c r="A55" s="173" t="s">
        <v>557</v>
      </c>
      <c r="B55" s="175">
        <f>IF(B17=1,'Solicitud para cumplimentar'!$C110+'Solicitud para cumplimentar'!$E110+'Solicitud para cumplimentar'!$G110+'Solicitud para cumplimentar'!$I110,0)</f>
        <v>0</v>
      </c>
      <c r="C55" s="175">
        <f>IF(C17=1,'Solicitud para cumplimentar'!$C110+'Solicitud para cumplimentar'!$E110+'Solicitud para cumplimentar'!$G110+'Solicitud para cumplimentar'!$I110,0)</f>
        <v>0</v>
      </c>
      <c r="D55" s="175">
        <f>IF(D17=1,'Solicitud para cumplimentar'!$C110+'Solicitud para cumplimentar'!$E110+'Solicitud para cumplimentar'!$G110+'Solicitud para cumplimentar'!$I110,0)</f>
        <v>0</v>
      </c>
      <c r="E55" s="175">
        <f>IF(E17=1,'Solicitud para cumplimentar'!$C110+'Solicitud para cumplimentar'!$E110+'Solicitud para cumplimentar'!$G110+'Solicitud para cumplimentar'!$I110,0)</f>
        <v>0</v>
      </c>
    </row>
    <row r="56" spans="1:5" x14ac:dyDescent="0.2">
      <c r="A56" s="173" t="s">
        <v>558</v>
      </c>
      <c r="B56" s="175">
        <f>IF(B18=1,'Solicitud para cumplimentar'!$C111+'Solicitud para cumplimentar'!$E111+'Solicitud para cumplimentar'!$G111+'Solicitud para cumplimentar'!$I111,0)</f>
        <v>0</v>
      </c>
      <c r="C56" s="175">
        <f>IF(C18=1,'Solicitud para cumplimentar'!$C111+'Solicitud para cumplimentar'!$E111+'Solicitud para cumplimentar'!$G111+'Solicitud para cumplimentar'!$I111,0)</f>
        <v>0</v>
      </c>
      <c r="D56" s="175">
        <f>IF(D18=1,'Solicitud para cumplimentar'!$C111+'Solicitud para cumplimentar'!$E111+'Solicitud para cumplimentar'!$G111+'Solicitud para cumplimentar'!$I111,0)</f>
        <v>0</v>
      </c>
      <c r="E56" s="175">
        <f>IF(E18=1,'Solicitud para cumplimentar'!$C111+'Solicitud para cumplimentar'!$E111+'Solicitud para cumplimentar'!$G111+'Solicitud para cumplimentar'!$I111,0)</f>
        <v>0</v>
      </c>
    </row>
    <row r="57" spans="1:5" ht="26.25" customHeight="1" thickBot="1" x14ac:dyDescent="0.25">
      <c r="A57" s="171" t="s">
        <v>361</v>
      </c>
      <c r="B57" s="172">
        <f>SUM(B42:B56)</f>
        <v>0</v>
      </c>
      <c r="C57" s="172">
        <f>SUM(C42:C56)</f>
        <v>4202</v>
      </c>
      <c r="D57" s="172">
        <f>SUM(D42:D56)</f>
        <v>0</v>
      </c>
      <c r="E57" s="172">
        <f>SUM(E42:E56)</f>
        <v>0</v>
      </c>
    </row>
    <row r="58" spans="1:5" ht="13.5" customHeight="1" x14ac:dyDescent="0.2">
      <c r="A58" s="173"/>
      <c r="B58" s="347"/>
      <c r="C58" s="347"/>
      <c r="D58" s="347"/>
      <c r="E58" s="347"/>
    </row>
    <row r="59" spans="1:5" ht="13.5" customHeight="1" thickBot="1" x14ac:dyDescent="0.25">
      <c r="B59" s="1320" t="s">
        <v>614</v>
      </c>
      <c r="C59" s="1320"/>
      <c r="D59" s="1320"/>
      <c r="E59" s="1320"/>
    </row>
    <row r="60" spans="1:5" ht="13.5" customHeight="1" x14ac:dyDescent="0.2">
      <c r="A60" s="168"/>
      <c r="B60" s="170" t="s">
        <v>228</v>
      </c>
      <c r="C60" s="170" t="s">
        <v>229</v>
      </c>
      <c r="D60" s="170" t="s">
        <v>230</v>
      </c>
      <c r="E60" s="170" t="s">
        <v>231</v>
      </c>
    </row>
    <row r="61" spans="1:5" ht="13.5" customHeight="1" x14ac:dyDescent="0.2">
      <c r="A61" s="173" t="s">
        <v>351</v>
      </c>
      <c r="B61" s="295">
        <f>IF('Solicitud para cumplimentar'!B97=Listados!$K$1,'Solicitud para cumplimentar'!M97,0)</f>
        <v>0</v>
      </c>
      <c r="C61" s="295">
        <v>45000</v>
      </c>
      <c r="D61" s="295">
        <f>IF('Solicitud para cumplimentar'!B97=Listados!$K$3,'Solicitud para cumplimentar'!M97,0)</f>
        <v>0</v>
      </c>
      <c r="E61" s="295">
        <f>IF('Solicitud para cumplimentar'!B97=Listados!$K$4,'Solicitud para cumplimentar'!M97,0)</f>
        <v>0</v>
      </c>
    </row>
    <row r="62" spans="1:5" ht="13.5" customHeight="1" x14ac:dyDescent="0.2">
      <c r="A62" s="173" t="s">
        <v>352</v>
      </c>
      <c r="B62" s="295">
        <f>IF('Solicitud para cumplimentar'!B98=Listados!$K$1,'Solicitud para cumplimentar'!M98,0)</f>
        <v>0</v>
      </c>
      <c r="C62" s="295">
        <v>15000</v>
      </c>
      <c r="D62" s="295">
        <f>IF('Solicitud para cumplimentar'!B98=Listados!$K$3,'Solicitud para cumplimentar'!M98,0)</f>
        <v>0</v>
      </c>
      <c r="E62" s="295">
        <f>IF('Solicitud para cumplimentar'!B98=Listados!$K$4,'Solicitud para cumplimentar'!M98,0)</f>
        <v>0</v>
      </c>
    </row>
    <row r="63" spans="1:5" ht="13.5" customHeight="1" x14ac:dyDescent="0.2">
      <c r="A63" s="173" t="s">
        <v>353</v>
      </c>
      <c r="B63" s="295">
        <f>IF('Solicitud para cumplimentar'!B99=Listados!$K$1,'Solicitud para cumplimentar'!M99,0)</f>
        <v>0</v>
      </c>
      <c r="C63" s="295">
        <f>IF('Solicitud para cumplimentar'!B99=Listados!$K$2,'Solicitud para cumplimentar'!M99,0)</f>
        <v>0</v>
      </c>
      <c r="D63" s="295">
        <f>IF('Solicitud para cumplimentar'!B99=Listados!$K$3,'Solicitud para cumplimentar'!M99,0)</f>
        <v>0</v>
      </c>
      <c r="E63" s="295">
        <f>IF('Solicitud para cumplimentar'!B99=Listados!$K$4,'Solicitud para cumplimentar'!M99,0)</f>
        <v>0</v>
      </c>
    </row>
    <row r="64" spans="1:5" ht="13.5" customHeight="1" x14ac:dyDescent="0.2">
      <c r="A64" s="173" t="s">
        <v>354</v>
      </c>
      <c r="B64" s="295">
        <f>IF('Solicitud para cumplimentar'!B100=Listados!$K$1,'Solicitud para cumplimentar'!M100,0)</f>
        <v>0</v>
      </c>
      <c r="C64" s="295">
        <f>IF('Solicitud para cumplimentar'!B100=Listados!$K$2,'Solicitud para cumplimentar'!M100,0)</f>
        <v>0</v>
      </c>
      <c r="D64" s="295">
        <f>IF('Solicitud para cumplimentar'!B100=Listados!$K$3,'Solicitud para cumplimentar'!M100,0)</f>
        <v>0</v>
      </c>
      <c r="E64" s="295">
        <f>IF('Solicitud para cumplimentar'!B100=Listados!$K$4,'Solicitud para cumplimentar'!M100,0)</f>
        <v>0</v>
      </c>
    </row>
    <row r="65" spans="1:5" ht="13.5" customHeight="1" x14ac:dyDescent="0.2">
      <c r="A65" s="173" t="s">
        <v>355</v>
      </c>
      <c r="B65" s="295">
        <f>IF('Solicitud para cumplimentar'!B101=Listados!$K$1,'Solicitud para cumplimentar'!M101,0)</f>
        <v>0</v>
      </c>
      <c r="C65" s="295">
        <f>IF('Solicitud para cumplimentar'!B101=Listados!$K$2,'Solicitud para cumplimentar'!M101,0)</f>
        <v>0</v>
      </c>
      <c r="D65" s="295">
        <f>IF('Solicitud para cumplimentar'!B101=Listados!$K$3,'Solicitud para cumplimentar'!M101,0)</f>
        <v>0</v>
      </c>
      <c r="E65" s="295">
        <f>IF('Solicitud para cumplimentar'!B101=Listados!$K$4,'Solicitud para cumplimentar'!M101,0)</f>
        <v>0</v>
      </c>
    </row>
    <row r="66" spans="1:5" ht="13.5" customHeight="1" x14ac:dyDescent="0.2">
      <c r="A66" s="173" t="s">
        <v>356</v>
      </c>
      <c r="B66" s="295">
        <f>IF('Solicitud para cumplimentar'!B102=Listados!$K$1,'Solicitud para cumplimentar'!M102,0)</f>
        <v>0</v>
      </c>
      <c r="C66" s="295">
        <f>IF('Solicitud para cumplimentar'!B102=Listados!$K$2,'Solicitud para cumplimentar'!M102,0)</f>
        <v>0</v>
      </c>
      <c r="D66" s="295">
        <f>IF('Solicitud para cumplimentar'!B102=Listados!$K$3,'Solicitud para cumplimentar'!M102,0)</f>
        <v>0</v>
      </c>
      <c r="E66" s="295">
        <f>IF('Solicitud para cumplimentar'!B102=Listados!$K$4,'Solicitud para cumplimentar'!M102,0)</f>
        <v>0</v>
      </c>
    </row>
    <row r="67" spans="1:5" ht="13.5" customHeight="1" x14ac:dyDescent="0.2">
      <c r="A67" s="173" t="s">
        <v>357</v>
      </c>
      <c r="B67" s="295">
        <f>IF('Solicitud para cumplimentar'!B103=Listados!$K$1,'Solicitud para cumplimentar'!M103,0)</f>
        <v>0</v>
      </c>
      <c r="C67" s="295">
        <f>IF('Solicitud para cumplimentar'!B103=Listados!$K$2,'Solicitud para cumplimentar'!M103,0)</f>
        <v>0</v>
      </c>
      <c r="D67" s="295">
        <f>IF('Solicitud para cumplimentar'!B103=Listados!$K$3,'Solicitud para cumplimentar'!M103,0)</f>
        <v>0</v>
      </c>
      <c r="E67" s="295">
        <f>IF('Solicitud para cumplimentar'!B103=Listados!$K$4,'Solicitud para cumplimentar'!M103,0)</f>
        <v>0</v>
      </c>
    </row>
    <row r="68" spans="1:5" ht="13.5" customHeight="1" x14ac:dyDescent="0.2">
      <c r="A68" s="173" t="s">
        <v>551</v>
      </c>
      <c r="B68" s="295">
        <f>IF('Solicitud para cumplimentar'!B104=Listados!$K$1,'Solicitud para cumplimentar'!M104,0)</f>
        <v>0</v>
      </c>
      <c r="C68" s="295">
        <f>IF('Solicitud para cumplimentar'!B104=Listados!$K$2,'Solicitud para cumplimentar'!M104,0)</f>
        <v>0</v>
      </c>
      <c r="D68" s="295">
        <f>IF('Solicitud para cumplimentar'!B104=Listados!$K$3,'Solicitud para cumplimentar'!M104,0)</f>
        <v>0</v>
      </c>
      <c r="E68" s="295">
        <f>IF('Solicitud para cumplimentar'!B104=Listados!$K$4,'Solicitud para cumplimentar'!M104,0)</f>
        <v>0</v>
      </c>
    </row>
    <row r="69" spans="1:5" ht="13.5" customHeight="1" x14ac:dyDescent="0.2">
      <c r="A69" s="173" t="s">
        <v>552</v>
      </c>
      <c r="B69" s="295">
        <f>IF('Solicitud para cumplimentar'!B105=Listados!$K$1,'Solicitud para cumplimentar'!M105,0)</f>
        <v>0</v>
      </c>
      <c r="C69" s="295">
        <f>IF('Solicitud para cumplimentar'!B105=Listados!$K$2,'Solicitud para cumplimentar'!M105,0)</f>
        <v>0</v>
      </c>
      <c r="D69" s="295">
        <f>IF('Solicitud para cumplimentar'!B105=Listados!$K$3,'Solicitud para cumplimentar'!M105,0)</f>
        <v>0</v>
      </c>
      <c r="E69" s="295">
        <f>IF('Solicitud para cumplimentar'!B105=Listados!$K$4,'Solicitud para cumplimentar'!M105,0)</f>
        <v>0</v>
      </c>
    </row>
    <row r="70" spans="1:5" ht="13.5" customHeight="1" x14ac:dyDescent="0.2">
      <c r="A70" s="173" t="s">
        <v>553</v>
      </c>
      <c r="B70" s="295">
        <f>IF('Solicitud para cumplimentar'!B106=Listados!$K$1,'Solicitud para cumplimentar'!M106,0)</f>
        <v>0</v>
      </c>
      <c r="C70" s="295">
        <f>IF('Solicitud para cumplimentar'!B106=Listados!$K$2,'Solicitud para cumplimentar'!M106,0)</f>
        <v>0</v>
      </c>
      <c r="D70" s="295">
        <f>IF('Solicitud para cumplimentar'!B106=Listados!$K$3,'Solicitud para cumplimentar'!M106,0)</f>
        <v>0</v>
      </c>
      <c r="E70" s="295">
        <f>IF('Solicitud para cumplimentar'!B106=Listados!$K$4,'Solicitud para cumplimentar'!M106,0)</f>
        <v>0</v>
      </c>
    </row>
    <row r="71" spans="1:5" ht="13.5" customHeight="1" x14ac:dyDescent="0.2">
      <c r="A71" s="173" t="s">
        <v>554</v>
      </c>
      <c r="B71" s="295">
        <f>IF('Solicitud para cumplimentar'!B107=Listados!$K$1,'Solicitud para cumplimentar'!M107,0)</f>
        <v>0</v>
      </c>
      <c r="C71" s="295">
        <f>IF('Solicitud para cumplimentar'!B107=Listados!$K$2,'Solicitud para cumplimentar'!M107,0)</f>
        <v>0</v>
      </c>
      <c r="D71" s="295">
        <f>IF('Solicitud para cumplimentar'!B107=Listados!$K$3,'Solicitud para cumplimentar'!M107,0)</f>
        <v>0</v>
      </c>
      <c r="E71" s="295">
        <f>IF('Solicitud para cumplimentar'!B107=Listados!$K$4,'Solicitud para cumplimentar'!M107,0)</f>
        <v>0</v>
      </c>
    </row>
    <row r="72" spans="1:5" ht="13.5" customHeight="1" x14ac:dyDescent="0.2">
      <c r="A72" s="173" t="s">
        <v>555</v>
      </c>
      <c r="B72" s="295">
        <f>IF('Solicitud para cumplimentar'!B108=Listados!$K$1,'Solicitud para cumplimentar'!M108,0)</f>
        <v>0</v>
      </c>
      <c r="C72" s="295">
        <f>IF('Solicitud para cumplimentar'!B108=Listados!$K$2,'Solicitud para cumplimentar'!M108,0)</f>
        <v>0</v>
      </c>
      <c r="D72" s="295">
        <f>IF('Solicitud para cumplimentar'!B108=Listados!$K$3,'Solicitud para cumplimentar'!M108,0)</f>
        <v>0</v>
      </c>
      <c r="E72" s="295">
        <f>IF('Solicitud para cumplimentar'!B108=Listados!$K$4,'Solicitud para cumplimentar'!M108,0)</f>
        <v>0</v>
      </c>
    </row>
    <row r="73" spans="1:5" ht="13.5" customHeight="1" x14ac:dyDescent="0.2">
      <c r="A73" s="173" t="s">
        <v>556</v>
      </c>
      <c r="B73" s="295">
        <f>IF('Solicitud para cumplimentar'!B109=Listados!$K$1,'Solicitud para cumplimentar'!M109,0)</f>
        <v>0</v>
      </c>
      <c r="C73" s="295">
        <f>IF('Solicitud para cumplimentar'!B109=Listados!$K$2,'Solicitud para cumplimentar'!M109,0)</f>
        <v>0</v>
      </c>
      <c r="D73" s="295">
        <f>IF('Solicitud para cumplimentar'!B109=Listados!$K$3,'Solicitud para cumplimentar'!M109,0)</f>
        <v>0</v>
      </c>
      <c r="E73" s="295">
        <f>IF('Solicitud para cumplimentar'!B109=Listados!$K$4,'Solicitud para cumplimentar'!M109,0)</f>
        <v>0</v>
      </c>
    </row>
    <row r="74" spans="1:5" ht="13.5" customHeight="1" x14ac:dyDescent="0.2">
      <c r="A74" s="173" t="s">
        <v>557</v>
      </c>
      <c r="B74" s="295">
        <f>IF('Solicitud para cumplimentar'!B110=Listados!$K$1,'Solicitud para cumplimentar'!M110,0)</f>
        <v>0</v>
      </c>
      <c r="C74" s="295">
        <f>IF('Solicitud para cumplimentar'!B110=Listados!$K$2,'Solicitud para cumplimentar'!M110,0)</f>
        <v>0</v>
      </c>
      <c r="D74" s="295">
        <f>IF('Solicitud para cumplimentar'!B110=Listados!$K$3,'Solicitud para cumplimentar'!M110,0)</f>
        <v>0</v>
      </c>
      <c r="E74" s="295">
        <f>IF('Solicitud para cumplimentar'!B110=Listados!$K$4,'Solicitud para cumplimentar'!M110,0)</f>
        <v>0</v>
      </c>
    </row>
    <row r="75" spans="1:5" ht="13.5" customHeight="1" x14ac:dyDescent="0.2">
      <c r="A75" s="173" t="s">
        <v>558</v>
      </c>
      <c r="B75" s="295">
        <f>IF('Solicitud para cumplimentar'!B111=Listados!$K$1,'Solicitud para cumplimentar'!M111,0)</f>
        <v>0</v>
      </c>
      <c r="C75" s="295">
        <f>IF('Solicitud para cumplimentar'!B111=Listados!$K$2,'Solicitud para cumplimentar'!M111,0)</f>
        <v>0</v>
      </c>
      <c r="D75" s="295">
        <f>IF('Solicitud para cumplimentar'!B111=Listados!$K$3,'Solicitud para cumplimentar'!M111,0)</f>
        <v>0</v>
      </c>
      <c r="E75" s="295">
        <f>IF('Solicitud para cumplimentar'!B111=Listados!$K$4,'Solicitud para cumplimentar'!M111,0)</f>
        <v>0</v>
      </c>
    </row>
    <row r="76" spans="1:5" ht="44.25" customHeight="1" thickBot="1" x14ac:dyDescent="0.25">
      <c r="A76" s="348" t="s">
        <v>615</v>
      </c>
      <c r="B76" s="349">
        <f>SUM(B61:B75)</f>
        <v>0</v>
      </c>
      <c r="C76" s="349">
        <f>SUM(C61:C75)</f>
        <v>60000</v>
      </c>
      <c r="D76" s="349">
        <f>SUM(D61:D75)</f>
        <v>0</v>
      </c>
      <c r="E76" s="349">
        <f>SUM(E61:E75)</f>
        <v>0</v>
      </c>
    </row>
    <row r="77" spans="1:5" ht="13.5" customHeight="1" x14ac:dyDescent="0.2">
      <c r="A77" s="173"/>
      <c r="B77" s="347"/>
      <c r="C77" s="347"/>
      <c r="D77" s="347"/>
      <c r="E77" s="347"/>
    </row>
    <row r="78" spans="1:5" ht="13.5" customHeight="1" x14ac:dyDescent="0.2">
      <c r="A78" s="173"/>
      <c r="B78" s="347"/>
      <c r="C78" s="347"/>
      <c r="D78" s="347"/>
      <c r="E78" s="347"/>
    </row>
    <row r="79" spans="1:5" ht="13.5" customHeight="1" x14ac:dyDescent="0.2">
      <c r="A79" s="173"/>
      <c r="B79" s="347"/>
      <c r="C79" s="347"/>
      <c r="D79" s="347"/>
      <c r="E79" s="347"/>
    </row>
    <row r="80" spans="1:5" ht="13.5" customHeight="1" x14ac:dyDescent="0.2">
      <c r="A80" s="173"/>
      <c r="B80" s="347"/>
      <c r="C80" s="347"/>
      <c r="D80" s="347"/>
      <c r="E80" s="347"/>
    </row>
    <row r="81" spans="1:6" ht="13.5" customHeight="1" x14ac:dyDescent="0.2">
      <c r="A81" s="173"/>
      <c r="B81" s="347"/>
      <c r="C81" s="347"/>
      <c r="D81" s="347"/>
      <c r="E81" s="347"/>
    </row>
    <row r="82" spans="1:6" ht="13.5" customHeight="1" x14ac:dyDescent="0.2">
      <c r="A82" s="173"/>
      <c r="B82" s="347"/>
      <c r="C82" s="347"/>
      <c r="D82" s="347"/>
      <c r="E82" s="347"/>
    </row>
    <row r="83" spans="1:6" ht="13.5" customHeight="1" x14ac:dyDescent="0.2">
      <c r="A83" s="173"/>
      <c r="B83" s="347"/>
      <c r="C83" s="347"/>
      <c r="D83" s="347"/>
      <c r="E83" s="347"/>
    </row>
    <row r="84" spans="1:6" ht="13.5" customHeight="1" x14ac:dyDescent="0.2">
      <c r="A84" s="173"/>
      <c r="B84" s="347"/>
      <c r="C84" s="347"/>
      <c r="D84" s="347"/>
      <c r="E84" s="347"/>
    </row>
    <row r="85" spans="1:6" ht="13.5" customHeight="1" x14ac:dyDescent="0.2">
      <c r="A85" s="173"/>
      <c r="B85" s="347"/>
      <c r="C85" s="347"/>
      <c r="D85" s="347"/>
      <c r="E85" s="347"/>
    </row>
    <row r="86" spans="1:6" ht="13.5" customHeight="1" x14ac:dyDescent="0.2">
      <c r="A86" s="173"/>
      <c r="B86" s="347"/>
      <c r="C86" s="347"/>
      <c r="D86" s="347"/>
      <c r="E86" s="347"/>
    </row>
    <row r="87" spans="1:6" ht="13.5" customHeight="1" x14ac:dyDescent="0.2">
      <c r="A87" s="173"/>
      <c r="B87" s="347"/>
      <c r="C87" s="347"/>
      <c r="D87" s="347"/>
      <c r="E87" s="347"/>
    </row>
    <row r="88" spans="1:6" ht="13.5" customHeight="1" x14ac:dyDescent="0.2">
      <c r="A88" s="173"/>
      <c r="B88" s="347"/>
      <c r="C88" s="347"/>
      <c r="D88" s="347"/>
      <c r="E88" s="347"/>
    </row>
    <row r="89" spans="1:6" ht="13.5" customHeight="1" x14ac:dyDescent="0.2">
      <c r="A89" s="173"/>
      <c r="B89" s="347"/>
      <c r="C89" s="347"/>
      <c r="D89" s="347"/>
      <c r="E89" s="347"/>
    </row>
    <row r="90" spans="1:6" ht="13.5" customHeight="1" x14ac:dyDescent="0.2">
      <c r="A90" s="173"/>
      <c r="B90" s="347"/>
      <c r="C90" s="347"/>
      <c r="D90" s="347"/>
      <c r="E90" s="347"/>
    </row>
    <row r="91" spans="1:6" ht="13.5" customHeight="1" thickBot="1" x14ac:dyDescent="0.25"/>
    <row r="92" spans="1:6" x14ac:dyDescent="0.2">
      <c r="B92" s="232" t="s">
        <v>521</v>
      </c>
      <c r="C92" s="233"/>
      <c r="D92" s="233"/>
      <c r="E92" s="233"/>
      <c r="F92" s="234"/>
    </row>
    <row r="93" spans="1:6" x14ac:dyDescent="0.2">
      <c r="B93" s="235"/>
      <c r="C93" s="236">
        <f>'Solicitud para cumplimentar'!D27-1</f>
        <v>2015</v>
      </c>
      <c r="D93" s="236">
        <f>C93+1</f>
        <v>2016</v>
      </c>
      <c r="E93" s="236">
        <f>D93+1</f>
        <v>2017</v>
      </c>
      <c r="F93" s="236">
        <f>E93+1</f>
        <v>2018</v>
      </c>
    </row>
    <row r="94" spans="1:6" x14ac:dyDescent="0.2">
      <c r="B94" s="235"/>
      <c r="C94" s="237" t="s">
        <v>528</v>
      </c>
      <c r="D94" s="237" t="s">
        <v>527</v>
      </c>
      <c r="E94" s="237" t="s">
        <v>527</v>
      </c>
      <c r="F94" s="238" t="s">
        <v>527</v>
      </c>
    </row>
    <row r="95" spans="1:6" x14ac:dyDescent="0.2">
      <c r="B95" s="235" t="s">
        <v>526</v>
      </c>
      <c r="C95" s="239"/>
      <c r="D95" s="239"/>
      <c r="E95" s="239"/>
      <c r="F95" s="240"/>
    </row>
    <row r="96" spans="1:6" x14ac:dyDescent="0.2">
      <c r="B96" s="247" t="s">
        <v>524</v>
      </c>
      <c r="C96" s="268">
        <v>15078680</v>
      </c>
      <c r="D96" s="268"/>
      <c r="E96" s="268"/>
      <c r="F96" s="269"/>
    </row>
    <row r="97" spans="1:7" ht="25.5" x14ac:dyDescent="0.2">
      <c r="B97" s="248" t="s">
        <v>523</v>
      </c>
      <c r="C97" s="268">
        <v>8716</v>
      </c>
      <c r="D97" s="268"/>
      <c r="E97" s="268"/>
      <c r="F97" s="269"/>
    </row>
    <row r="98" spans="1:7" x14ac:dyDescent="0.2">
      <c r="B98" s="247" t="s">
        <v>522</v>
      </c>
      <c r="C98" s="268">
        <v>1730</v>
      </c>
      <c r="D98" s="268"/>
      <c r="E98" s="268"/>
      <c r="F98" s="269"/>
    </row>
    <row r="99" spans="1:7" x14ac:dyDescent="0.2">
      <c r="B99" s="247"/>
      <c r="C99" s="251"/>
      <c r="D99" s="251"/>
      <c r="E99" s="251"/>
      <c r="F99" s="252"/>
    </row>
    <row r="100" spans="1:7" x14ac:dyDescent="0.2">
      <c r="B100" s="249" t="s">
        <v>525</v>
      </c>
      <c r="C100" s="251"/>
      <c r="D100" s="251"/>
      <c r="E100" s="251"/>
      <c r="F100" s="252"/>
    </row>
    <row r="101" spans="1:7" x14ac:dyDescent="0.2">
      <c r="A101" s="229" t="s">
        <v>421</v>
      </c>
      <c r="B101" s="250" t="s">
        <v>530</v>
      </c>
      <c r="C101" s="251"/>
      <c r="D101" s="251"/>
      <c r="E101" s="251"/>
      <c r="F101" s="253"/>
    </row>
    <row r="102" spans="1:7" x14ac:dyDescent="0.2">
      <c r="A102" s="228">
        <v>621</v>
      </c>
      <c r="B102" s="247" t="s">
        <v>532</v>
      </c>
      <c r="C102" s="254">
        <v>1101972</v>
      </c>
      <c r="D102" s="254"/>
      <c r="E102" s="254"/>
      <c r="F102" s="256"/>
    </row>
    <row r="103" spans="1:7" x14ac:dyDescent="0.2">
      <c r="A103" s="228">
        <v>6217</v>
      </c>
      <c r="B103" s="248" t="s">
        <v>531</v>
      </c>
      <c r="C103" s="254">
        <v>258574</v>
      </c>
      <c r="D103" s="254"/>
      <c r="E103" s="254"/>
      <c r="F103" s="255"/>
    </row>
    <row r="104" spans="1:7" x14ac:dyDescent="0.2">
      <c r="A104" s="228">
        <v>622</v>
      </c>
      <c r="B104" s="247" t="s">
        <v>533</v>
      </c>
      <c r="C104" s="254">
        <v>14243787</v>
      </c>
      <c r="D104" s="254"/>
      <c r="E104" s="254"/>
      <c r="F104" s="255"/>
    </row>
    <row r="105" spans="1:7" ht="25.5" x14ac:dyDescent="0.2">
      <c r="A105" s="228">
        <v>623</v>
      </c>
      <c r="B105" s="248" t="s">
        <v>534</v>
      </c>
      <c r="C105" s="254">
        <v>3089081</v>
      </c>
      <c r="D105" s="254"/>
      <c r="E105" s="254"/>
      <c r="F105" s="255"/>
    </row>
    <row r="106" spans="1:7" ht="25.5" x14ac:dyDescent="0.2">
      <c r="A106" s="228">
        <v>624</v>
      </c>
      <c r="B106" s="247" t="s">
        <v>535</v>
      </c>
      <c r="C106" s="254">
        <v>79131</v>
      </c>
      <c r="D106" s="254"/>
      <c r="E106" s="254"/>
      <c r="F106" s="255"/>
    </row>
    <row r="107" spans="1:7" ht="25.5" x14ac:dyDescent="0.2">
      <c r="A107" s="228" t="s">
        <v>529</v>
      </c>
      <c r="B107" s="248" t="s">
        <v>536</v>
      </c>
      <c r="C107" s="254">
        <v>0</v>
      </c>
      <c r="D107" s="254"/>
      <c r="E107" s="254"/>
      <c r="F107" s="255"/>
      <c r="G107" s="496"/>
    </row>
    <row r="108" spans="1:7" x14ac:dyDescent="0.2">
      <c r="A108" s="228">
        <v>625</v>
      </c>
      <c r="B108" s="248" t="s">
        <v>537</v>
      </c>
      <c r="C108" s="254">
        <v>379288</v>
      </c>
      <c r="D108" s="254"/>
      <c r="E108" s="254"/>
      <c r="F108" s="255"/>
      <c r="G108" s="762"/>
    </row>
    <row r="109" spans="1:7" ht="25.5" x14ac:dyDescent="0.2">
      <c r="A109" s="228">
        <v>627</v>
      </c>
      <c r="B109" s="248" t="s">
        <v>538</v>
      </c>
      <c r="C109" s="254">
        <v>3347488</v>
      </c>
      <c r="D109" s="254"/>
      <c r="E109" s="254"/>
      <c r="F109" s="255"/>
    </row>
    <row r="110" spans="1:7" x14ac:dyDescent="0.2">
      <c r="A110" s="228">
        <v>628</v>
      </c>
      <c r="B110" s="248" t="s">
        <v>539</v>
      </c>
      <c r="C110" s="254">
        <v>17254502</v>
      </c>
      <c r="D110" s="254"/>
      <c r="E110" s="254"/>
      <c r="F110" s="255"/>
    </row>
    <row r="111" spans="1:7" x14ac:dyDescent="0.2">
      <c r="A111" s="228">
        <v>629</v>
      </c>
      <c r="B111" s="248" t="s">
        <v>540</v>
      </c>
      <c r="C111" s="254">
        <v>31744941</v>
      </c>
      <c r="D111" s="254"/>
      <c r="E111" s="254"/>
      <c r="F111" s="255"/>
      <c r="G111" s="496"/>
    </row>
    <row r="112" spans="1:7" x14ac:dyDescent="0.2">
      <c r="A112" s="228">
        <v>6294</v>
      </c>
      <c r="B112" s="248" t="s">
        <v>541</v>
      </c>
      <c r="C112" s="254">
        <v>1665692</v>
      </c>
      <c r="D112" s="254"/>
      <c r="E112" s="254"/>
      <c r="F112" s="255"/>
    </row>
    <row r="113" spans="1:6" x14ac:dyDescent="0.2">
      <c r="A113" s="228">
        <v>6295</v>
      </c>
      <c r="B113" s="248" t="s">
        <v>542</v>
      </c>
      <c r="C113" s="254">
        <v>0</v>
      </c>
      <c r="D113" s="254"/>
      <c r="E113" s="254"/>
      <c r="F113" s="255"/>
    </row>
    <row r="114" spans="1:6" x14ac:dyDescent="0.2">
      <c r="A114" s="228">
        <v>6296</v>
      </c>
      <c r="B114" s="248" t="s">
        <v>543</v>
      </c>
      <c r="C114" s="254">
        <v>255.2</v>
      </c>
      <c r="D114" s="254"/>
      <c r="E114" s="254"/>
      <c r="F114" s="255"/>
    </row>
    <row r="115" spans="1:6" ht="25.5" x14ac:dyDescent="0.2">
      <c r="A115" s="228">
        <v>681</v>
      </c>
      <c r="B115" s="248" t="s">
        <v>544</v>
      </c>
      <c r="C115" s="254">
        <v>1076756</v>
      </c>
      <c r="D115" s="254"/>
      <c r="E115" s="254"/>
      <c r="F115" s="255"/>
    </row>
    <row r="116" spans="1:6" ht="25.5" x14ac:dyDescent="0.2">
      <c r="A116" s="228">
        <v>682</v>
      </c>
      <c r="B116" s="248" t="s">
        <v>545</v>
      </c>
      <c r="C116" s="254">
        <v>27891234</v>
      </c>
      <c r="D116" s="254"/>
      <c r="E116" s="254"/>
      <c r="F116" s="255"/>
    </row>
    <row r="117" spans="1:6" x14ac:dyDescent="0.2">
      <c r="A117" s="212"/>
      <c r="B117" s="242"/>
      <c r="C117" s="241"/>
      <c r="D117" s="241"/>
      <c r="E117" s="241"/>
      <c r="F117" s="243"/>
    </row>
    <row r="118" spans="1:6" ht="13.5" thickBot="1" x14ac:dyDescent="0.25">
      <c r="B118" s="244"/>
      <c r="C118" s="245"/>
      <c r="D118" s="245"/>
      <c r="E118" s="245"/>
      <c r="F118" s="246"/>
    </row>
    <row r="128" spans="1:6" ht="16.5" thickBot="1" x14ac:dyDescent="0.3">
      <c r="A128" s="1321" t="s">
        <v>583</v>
      </c>
      <c r="B128" s="1321"/>
      <c r="C128" s="1321"/>
      <c r="D128" s="1321"/>
      <c r="E128" s="1321"/>
    </row>
    <row r="129" spans="1:5" ht="15" x14ac:dyDescent="0.2">
      <c r="A129" s="1313" t="s">
        <v>578</v>
      </c>
      <c r="B129" s="1314"/>
      <c r="C129" s="1314"/>
      <c r="D129" s="1314"/>
      <c r="E129" s="1315"/>
    </row>
    <row r="130" spans="1:5" ht="15" x14ac:dyDescent="0.25">
      <c r="A130" s="300" t="s">
        <v>577</v>
      </c>
      <c r="B130" s="304">
        <f>'Solicitud para cumplimentar'!D27</f>
        <v>2016</v>
      </c>
      <c r="C130" s="304">
        <f>B130+1</f>
        <v>2017</v>
      </c>
      <c r="D130" s="304">
        <f>C130+1</f>
        <v>2018</v>
      </c>
      <c r="E130" s="305">
        <f>D130+1</f>
        <v>2019</v>
      </c>
    </row>
    <row r="131" spans="1:5" ht="15" x14ac:dyDescent="0.25">
      <c r="A131" s="301">
        <f>'Solicitud para cumplimentar'!A42:B42</f>
        <v>0</v>
      </c>
      <c r="B131" s="295">
        <f>IF('Solicitud para cumplimentar'!C42='Solicitud para cumplimentar'!$F$41,'Solicitud para cumplimentar'!D42,0)</f>
        <v>0</v>
      </c>
      <c r="C131" s="295"/>
      <c r="D131" s="295">
        <f>IF('Solicitud para cumplimentar'!C42='Solicitud para cumplimentar'!$H$41,'Solicitud para cumplimentar'!D42,0)</f>
        <v>0</v>
      </c>
      <c r="E131" s="296">
        <f>IF('Solicitud para cumplimentar'!C42='Solicitud para cumplimentar'!$I$41,'Solicitud para cumplimentar'!D42,0)</f>
        <v>0</v>
      </c>
    </row>
    <row r="132" spans="1:5" ht="15" x14ac:dyDescent="0.25">
      <c r="A132" s="301">
        <f>'Solicitud para cumplimentar'!A43:B43</f>
        <v>0</v>
      </c>
      <c r="B132" s="295">
        <f>IF('Solicitud para cumplimentar'!C43='Solicitud para cumplimentar'!$F$41,'Solicitud para cumplimentar'!D43,0)</f>
        <v>0</v>
      </c>
      <c r="C132" s="295">
        <f>IF('Solicitud para cumplimentar'!C43='Solicitud para cumplimentar'!$G$41,'Solicitud para cumplimentar'!D43,0)</f>
        <v>0</v>
      </c>
      <c r="D132" s="295">
        <f>IF('Solicitud para cumplimentar'!C43='Solicitud para cumplimentar'!$H$41,'Solicitud para cumplimentar'!D43,0)</f>
        <v>0</v>
      </c>
      <c r="E132" s="296">
        <f>IF('Solicitud para cumplimentar'!C43='Solicitud para cumplimentar'!$I$41,'Solicitud para cumplimentar'!D43,0)</f>
        <v>0</v>
      </c>
    </row>
    <row r="133" spans="1:5" ht="15" x14ac:dyDescent="0.25">
      <c r="A133" s="301">
        <f>'Solicitud para cumplimentar'!A44:B44</f>
        <v>0</v>
      </c>
      <c r="B133" s="295">
        <f>IF('Solicitud para cumplimentar'!C44='Solicitud para cumplimentar'!$F$41,'Solicitud para cumplimentar'!D44,0)</f>
        <v>0</v>
      </c>
      <c r="C133" s="295">
        <f>IF('Solicitud para cumplimentar'!C44='Solicitud para cumplimentar'!$G$41,'Solicitud para cumplimentar'!D44,0)</f>
        <v>0</v>
      </c>
      <c r="D133" s="295">
        <f>IF('Solicitud para cumplimentar'!C44='Solicitud para cumplimentar'!$H$41,'Solicitud para cumplimentar'!D44,0)</f>
        <v>0</v>
      </c>
      <c r="E133" s="296">
        <f>IF('Solicitud para cumplimentar'!C44='Solicitud para cumplimentar'!$I$41,'Solicitud para cumplimentar'!D44,0)</f>
        <v>0</v>
      </c>
    </row>
    <row r="134" spans="1:5" ht="15" x14ac:dyDescent="0.25">
      <c r="A134" s="301">
        <f>'Solicitud para cumplimentar'!A45:B45</f>
        <v>0</v>
      </c>
      <c r="B134" s="295">
        <f>IF('Solicitud para cumplimentar'!C45='Solicitud para cumplimentar'!$F$41,'Solicitud para cumplimentar'!D45,0)</f>
        <v>0</v>
      </c>
      <c r="C134" s="295">
        <f>IF('Solicitud para cumplimentar'!C45='Solicitud para cumplimentar'!$G$41,'Solicitud para cumplimentar'!D45,0)</f>
        <v>0</v>
      </c>
      <c r="D134" s="295">
        <f>IF('Solicitud para cumplimentar'!C45='Solicitud para cumplimentar'!$H$41,'Solicitud para cumplimentar'!D45,0)</f>
        <v>0</v>
      </c>
      <c r="E134" s="296">
        <f>IF('Solicitud para cumplimentar'!C45='Solicitud para cumplimentar'!$I$41,'Solicitud para cumplimentar'!D45,0)</f>
        <v>0</v>
      </c>
    </row>
    <row r="135" spans="1:5" ht="15" x14ac:dyDescent="0.25">
      <c r="A135" s="301"/>
      <c r="B135" s="295"/>
      <c r="C135" s="295"/>
      <c r="D135" s="295"/>
      <c r="E135" s="296"/>
    </row>
    <row r="136" spans="1:5" ht="15" x14ac:dyDescent="0.25">
      <c r="A136" s="301" t="s">
        <v>579</v>
      </c>
      <c r="B136" s="302">
        <f>SUM(B131:B134)</f>
        <v>0</v>
      </c>
      <c r="C136" s="302">
        <f>SUM(C131:C134)</f>
        <v>0</v>
      </c>
      <c r="D136" s="302">
        <f>SUM(D131:D134)</f>
        <v>0</v>
      </c>
      <c r="E136" s="303">
        <f>SUM(E131:E134)</f>
        <v>0</v>
      </c>
    </row>
    <row r="137" spans="1:5" ht="15" x14ac:dyDescent="0.25">
      <c r="A137" s="301"/>
      <c r="B137" s="175"/>
      <c r="C137" s="175"/>
      <c r="D137" s="175"/>
      <c r="E137" s="293"/>
    </row>
    <row r="138" spans="1:5" ht="15" x14ac:dyDescent="0.2">
      <c r="A138" s="1316" t="s">
        <v>580</v>
      </c>
      <c r="B138" s="1317"/>
      <c r="C138" s="1317"/>
      <c r="D138" s="1317"/>
      <c r="E138" s="1318"/>
    </row>
    <row r="139" spans="1:5" ht="15" x14ac:dyDescent="0.25">
      <c r="A139" s="300" t="s">
        <v>577</v>
      </c>
      <c r="B139" s="304">
        <f>'Solicitud para cumplimentar'!D27</f>
        <v>2016</v>
      </c>
      <c r="C139" s="304">
        <f>B139+1</f>
        <v>2017</v>
      </c>
      <c r="D139" s="304">
        <f>C139+1</f>
        <v>2018</v>
      </c>
      <c r="E139" s="305">
        <f>D139+1</f>
        <v>2019</v>
      </c>
    </row>
    <row r="140" spans="1:5" ht="15" x14ac:dyDescent="0.25">
      <c r="A140" s="301" t="e">
        <f>'Solicitud para cumplimentar'!#REF!</f>
        <v>#REF!</v>
      </c>
      <c r="B140" s="295" t="e">
        <f>IF('Solicitud para cumplimentar'!#REF!='Solicitud para cumplimentar'!$F$52,'Solicitud para cumplimentar'!#REF!,0)</f>
        <v>#REF!</v>
      </c>
      <c r="C140" s="295" t="e">
        <f>IF('Solicitud para cumplimentar'!#REF!='Solicitud para cumplimentar'!$G$52,'Solicitud para cumplimentar'!#REF!,0)</f>
        <v>#REF!</v>
      </c>
      <c r="D140" s="295" t="e">
        <f>IF('Solicitud para cumplimentar'!#REF!='Solicitud para cumplimentar'!$H$52,'Solicitud para cumplimentar'!#REF!,0)</f>
        <v>#REF!</v>
      </c>
      <c r="E140" s="296" t="e">
        <f>IF('Solicitud para cumplimentar'!#REF!='Solicitud para cumplimentar'!$I$52,'Solicitud para cumplimentar'!#REF!,0)</f>
        <v>#REF!</v>
      </c>
    </row>
    <row r="141" spans="1:5" ht="15" x14ac:dyDescent="0.25">
      <c r="A141" s="301">
        <f>'Solicitud para cumplimentar'!A54:B54</f>
        <v>0</v>
      </c>
      <c r="B141" s="295">
        <f>IF('Solicitud para cumplimentar'!C54='Solicitud para cumplimentar'!$F$52,'Solicitud para cumplimentar'!D54,0)</f>
        <v>0</v>
      </c>
      <c r="C141" s="295">
        <f>IF('Solicitud para cumplimentar'!C54='Solicitud para cumplimentar'!$G$52,'Solicitud para cumplimentar'!D54,0)</f>
        <v>0</v>
      </c>
      <c r="D141" s="295">
        <f>IF('Solicitud para cumplimentar'!C54='Solicitud para cumplimentar'!$H$52,'Solicitud para cumplimentar'!D54,0)</f>
        <v>0</v>
      </c>
      <c r="E141" s="296">
        <f>IF('Solicitud para cumplimentar'!C54='Solicitud para cumplimentar'!$I$52,'Solicitud para cumplimentar'!D54,0)</f>
        <v>0</v>
      </c>
    </row>
    <row r="142" spans="1:5" ht="15" x14ac:dyDescent="0.25">
      <c r="A142" s="301">
        <f>'Solicitud para cumplimentar'!A55:B55</f>
        <v>0</v>
      </c>
      <c r="B142" s="295">
        <f>IF('Solicitud para cumplimentar'!C55='Solicitud para cumplimentar'!$F$52,'Solicitud para cumplimentar'!D55,0)</f>
        <v>0</v>
      </c>
      <c r="C142" s="295">
        <f>IF('Solicitud para cumplimentar'!C55='Solicitud para cumplimentar'!$G$52,'Solicitud para cumplimentar'!D55,0)</f>
        <v>0</v>
      </c>
      <c r="D142" s="295">
        <f>IF('Solicitud para cumplimentar'!C55='Solicitud para cumplimentar'!$H$52,'Solicitud para cumplimentar'!D55,0)</f>
        <v>0</v>
      </c>
      <c r="E142" s="296">
        <f>IF('Solicitud para cumplimentar'!C55='Solicitud para cumplimentar'!$I$52,'Solicitud para cumplimentar'!D55,0)</f>
        <v>0</v>
      </c>
    </row>
    <row r="143" spans="1:5" ht="15" x14ac:dyDescent="0.25">
      <c r="A143" s="301">
        <f>'Solicitud para cumplimentar'!A56:B56</f>
        <v>0</v>
      </c>
      <c r="B143" s="295">
        <f>IF('Solicitud para cumplimentar'!C56='Solicitud para cumplimentar'!$F$52,'Solicitud para cumplimentar'!D56,0)</f>
        <v>0</v>
      </c>
      <c r="C143" s="295">
        <f>IF('Solicitud para cumplimentar'!C56='Solicitud para cumplimentar'!$G$52,'Solicitud para cumplimentar'!D56,0)</f>
        <v>0</v>
      </c>
      <c r="D143" s="295">
        <f>IF('Solicitud para cumplimentar'!C56='Solicitud para cumplimentar'!$H$52,'Solicitud para cumplimentar'!D56,0)</f>
        <v>0</v>
      </c>
      <c r="E143" s="296">
        <f>IF('Solicitud para cumplimentar'!C56='Solicitud para cumplimentar'!$I$52,'Solicitud para cumplimentar'!D56,0)</f>
        <v>0</v>
      </c>
    </row>
    <row r="144" spans="1:5" ht="15" x14ac:dyDescent="0.25">
      <c r="A144" s="301"/>
      <c r="B144" s="295"/>
      <c r="C144" s="295"/>
      <c r="D144" s="295"/>
      <c r="E144" s="296"/>
    </row>
    <row r="145" spans="1:5" ht="15" x14ac:dyDescent="0.25">
      <c r="A145" s="301" t="s">
        <v>581</v>
      </c>
      <c r="B145" s="302" t="e">
        <f>SUM(B140:B143)</f>
        <v>#REF!</v>
      </c>
      <c r="C145" s="302" t="e">
        <f>SUM(C140:C143)</f>
        <v>#REF!</v>
      </c>
      <c r="D145" s="302" t="e">
        <f>SUM(D140:D143)</f>
        <v>#REF!</v>
      </c>
      <c r="E145" s="303" t="e">
        <f>SUM(E140:E143)</f>
        <v>#REF!</v>
      </c>
    </row>
    <row r="146" spans="1:5" x14ac:dyDescent="0.2">
      <c r="A146" s="294"/>
      <c r="B146" s="295"/>
      <c r="C146" s="295"/>
      <c r="D146" s="295"/>
      <c r="E146" s="296"/>
    </row>
    <row r="147" spans="1:5" x14ac:dyDescent="0.2">
      <c r="A147" s="294"/>
      <c r="B147" s="295"/>
      <c r="C147" s="295"/>
      <c r="D147" s="295"/>
      <c r="E147" s="296"/>
    </row>
    <row r="148" spans="1:5" ht="12.75" customHeight="1" x14ac:dyDescent="0.2">
      <c r="A148" s="294"/>
      <c r="B148" s="295"/>
      <c r="C148" s="295"/>
      <c r="D148" s="295"/>
      <c r="E148" s="296"/>
    </row>
    <row r="149" spans="1:5" ht="36.75" thickBot="1" x14ac:dyDescent="0.3">
      <c r="A149" s="299" t="s">
        <v>582</v>
      </c>
      <c r="B149" s="297" t="e">
        <f>B136+B145</f>
        <v>#REF!</v>
      </c>
      <c r="C149" s="297" t="e">
        <f>C136+C145</f>
        <v>#REF!</v>
      </c>
      <c r="D149" s="297" t="e">
        <f>D136+D145</f>
        <v>#REF!</v>
      </c>
      <c r="E149" s="298" t="e">
        <f>E136+E145</f>
        <v>#REF!</v>
      </c>
    </row>
  </sheetData>
  <mergeCells count="7">
    <mergeCell ref="A129:E129"/>
    <mergeCell ref="A138:E138"/>
    <mergeCell ref="B2:E2"/>
    <mergeCell ref="B21:E21"/>
    <mergeCell ref="B40:E40"/>
    <mergeCell ref="A128:E128"/>
    <mergeCell ref="B59:E59"/>
  </mergeCells>
  <phoneticPr fontId="3" type="noConversion"/>
  <conditionalFormatting sqref="C94:F94">
    <cfRule type="cellIs" dxfId="107" priority="1" stopIfTrue="1" operator="equal">
      <formula>"DATOS PROVISIONALES"</formula>
    </cfRule>
    <cfRule type="cellIs" dxfId="106" priority="2" stopIfTrue="1" operator="equal">
      <formula>"DATOS DEFINITIVOS"</formula>
    </cfRule>
  </conditionalFormatting>
  <dataValidations disablePrompts="1" count="1">
    <dataValidation type="list" allowBlank="1" showInputMessage="1" showErrorMessage="1" sqref="C94:F94">
      <formula1>PROVDEF</formula1>
    </dataValidation>
  </dataValidation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indexed="12"/>
  </sheetPr>
  <dimension ref="A1:AA79"/>
  <sheetViews>
    <sheetView showGridLines="0" topLeftCell="D1" zoomScaleNormal="100" workbookViewId="0">
      <selection activeCell="D11" sqref="D11"/>
    </sheetView>
  </sheetViews>
  <sheetFormatPr baseColWidth="10" defaultColWidth="11.42578125" defaultRowHeight="12.75" x14ac:dyDescent="0.2"/>
  <cols>
    <col min="1" max="1" width="19" bestFit="1" customWidth="1"/>
    <col min="2" max="3" width="22.7109375" customWidth="1"/>
    <col min="4" max="4" width="17.28515625" customWidth="1"/>
    <col min="5" max="5" width="20.5703125" customWidth="1"/>
    <col min="6" max="6" width="15.7109375" customWidth="1"/>
    <col min="7" max="7" width="24.7109375" customWidth="1"/>
    <col min="8" max="8" width="29.28515625" bestFit="1" customWidth="1"/>
    <col min="9" max="9" width="22.5703125" bestFit="1" customWidth="1"/>
    <col min="10" max="18" width="13.85546875" customWidth="1"/>
    <col min="19" max="19" width="14.5703125" customWidth="1"/>
    <col min="20" max="20" width="22.42578125" customWidth="1"/>
    <col min="22" max="22" width="18.5703125" customWidth="1"/>
    <col min="23" max="23" width="11.42578125" customWidth="1"/>
  </cols>
  <sheetData>
    <row r="1" spans="1:24" x14ac:dyDescent="0.2">
      <c r="B1" s="261"/>
      <c r="C1" s="261"/>
    </row>
    <row r="2" spans="1:24" ht="13.5" customHeight="1" thickBot="1" x14ac:dyDescent="0.25">
      <c r="B2" s="1356" t="s">
        <v>595</v>
      </c>
      <c r="C2" s="1356"/>
      <c r="D2" s="1356"/>
      <c r="E2" s="1356"/>
      <c r="F2" s="1356"/>
      <c r="G2" s="1356"/>
    </row>
    <row r="3" spans="1:24" s="340" customFormat="1" ht="31.5" x14ac:dyDescent="0.2">
      <c r="B3" s="1359" t="str">
        <f>'Solicitud para imprimir'!A24</f>
        <v>Categoría profesional</v>
      </c>
      <c r="C3" s="1360"/>
      <c r="D3" s="343" t="str">
        <f>'Solicitud para imprimir'!C24</f>
        <v>Nº contratos</v>
      </c>
      <c r="E3" s="343" t="str">
        <f>'Solicitud para imprimir'!D24</f>
        <v>Precio hora máximo</v>
      </c>
      <c r="F3" s="344" t="str">
        <f>'Solicitud para imprimir'!E24</f>
        <v xml:space="preserve">Nº máximo horas </v>
      </c>
      <c r="G3" s="346" t="s">
        <v>594</v>
      </c>
      <c r="H3"/>
      <c r="I3"/>
      <c r="J3"/>
      <c r="K3"/>
      <c r="L3"/>
      <c r="M3"/>
      <c r="N3"/>
      <c r="O3"/>
      <c r="P3"/>
      <c r="Q3"/>
      <c r="R3"/>
      <c r="S3"/>
      <c r="T3"/>
      <c r="U3"/>
      <c r="V3"/>
      <c r="W3"/>
      <c r="X3"/>
    </row>
    <row r="4" spans="1:24" s="345" customFormat="1" ht="13.5" customHeight="1" x14ac:dyDescent="0.2">
      <c r="B4" s="1349" t="str">
        <f>'Solicitud para imprimir'!A25</f>
        <v>DOCTOR</v>
      </c>
      <c r="C4" s="1350"/>
      <c r="D4" s="517">
        <f>'Solicitud para imprimir'!C25</f>
        <v>0</v>
      </c>
      <c r="E4" s="518">
        <f>'Solicitud para imprimir'!D25</f>
        <v>0</v>
      </c>
      <c r="F4" s="519">
        <f>'Solicitud para imprimir'!E25</f>
        <v>0</v>
      </c>
      <c r="G4" s="518">
        <f>'Fórmulas y cálculos'!B76</f>
        <v>0</v>
      </c>
      <c r="H4"/>
      <c r="I4"/>
      <c r="J4"/>
      <c r="K4"/>
      <c r="L4"/>
      <c r="M4"/>
      <c r="N4"/>
      <c r="O4"/>
      <c r="P4"/>
      <c r="Q4"/>
      <c r="R4"/>
      <c r="S4"/>
      <c r="T4"/>
      <c r="U4"/>
      <c r="V4"/>
      <c r="W4"/>
      <c r="X4"/>
    </row>
    <row r="5" spans="1:24" s="345" customFormat="1" ht="13.5" customHeight="1" x14ac:dyDescent="0.2">
      <c r="A5" s="526"/>
      <c r="B5" s="1361" t="str">
        <f>'Solicitud para imprimir'!A26</f>
        <v>LICENCIADO / INGENIERO</v>
      </c>
      <c r="C5" s="1352"/>
      <c r="D5" s="520">
        <f>'Solicitud para imprimir'!C26</f>
        <v>0</v>
      </c>
      <c r="E5" s="521">
        <f>'Solicitud para imprimir'!D26</f>
        <v>0</v>
      </c>
      <c r="F5" s="522">
        <f>'Solicitud para imprimir'!E26</f>
        <v>0</v>
      </c>
      <c r="G5" s="521">
        <f>'Fórmulas y cálculos'!C76</f>
        <v>60000</v>
      </c>
      <c r="H5"/>
      <c r="I5"/>
      <c r="J5"/>
      <c r="K5"/>
      <c r="L5"/>
      <c r="M5"/>
      <c r="N5"/>
      <c r="O5"/>
      <c r="P5"/>
      <c r="Q5"/>
      <c r="R5"/>
      <c r="S5" s="261"/>
      <c r="T5"/>
      <c r="U5"/>
      <c r="V5"/>
      <c r="W5"/>
      <c r="X5"/>
    </row>
    <row r="6" spans="1:24" s="345" customFormat="1" ht="13.5" customHeight="1" x14ac:dyDescent="0.2">
      <c r="A6" s="526"/>
      <c r="B6" s="1371" t="str">
        <f>'Solicitud para imprimir'!A27</f>
        <v>DIPLOMADO/ INGENIERO TÉCNICO</v>
      </c>
      <c r="C6" s="1372"/>
      <c r="D6" s="523">
        <f>'Solicitud para imprimir'!C27</f>
        <v>0</v>
      </c>
      <c r="E6" s="524">
        <f>'Solicitud para imprimir'!D27</f>
        <v>0</v>
      </c>
      <c r="F6" s="525">
        <f>'Solicitud para imprimir'!E27</f>
        <v>0</v>
      </c>
      <c r="G6" s="524">
        <f>'Fórmulas y cálculos'!D76</f>
        <v>0</v>
      </c>
      <c r="H6"/>
      <c r="I6"/>
      <c r="J6"/>
      <c r="K6"/>
      <c r="L6"/>
      <c r="M6"/>
      <c r="N6"/>
      <c r="O6"/>
      <c r="P6"/>
      <c r="Q6"/>
      <c r="R6"/>
      <c r="S6" s="261"/>
      <c r="T6"/>
      <c r="U6"/>
      <c r="V6"/>
      <c r="W6"/>
      <c r="X6"/>
    </row>
    <row r="7" spans="1:24" s="345" customFormat="1" ht="13.5" customHeight="1" thickBot="1" x14ac:dyDescent="0.25">
      <c r="A7" s="526"/>
      <c r="B7" s="1373" t="str">
        <f>'Solicitud para imprimir'!A28</f>
        <v>ENSEÑANZAS MEDIAS</v>
      </c>
      <c r="C7" s="1374"/>
      <c r="D7" s="514">
        <f>'Solicitud para imprimir'!C28</f>
        <v>0</v>
      </c>
      <c r="E7" s="515">
        <f>'Solicitud para imprimir'!D28</f>
        <v>0</v>
      </c>
      <c r="F7" s="516">
        <f>'Solicitud para imprimir'!E28</f>
        <v>0</v>
      </c>
      <c r="G7" s="515">
        <f>'Fórmulas y cálculos'!E76</f>
        <v>0</v>
      </c>
      <c r="H7"/>
      <c r="I7"/>
      <c r="J7"/>
      <c r="K7"/>
      <c r="L7"/>
      <c r="M7"/>
      <c r="N7"/>
      <c r="O7"/>
      <c r="P7"/>
      <c r="Q7"/>
      <c r="R7"/>
      <c r="S7" s="261"/>
      <c r="T7"/>
      <c r="U7"/>
      <c r="V7"/>
      <c r="W7"/>
      <c r="X7"/>
    </row>
    <row r="8" spans="1:24" x14ac:dyDescent="0.2">
      <c r="B8" t="s">
        <v>613</v>
      </c>
      <c r="D8">
        <f>SUM(D4:D7)</f>
        <v>0</v>
      </c>
      <c r="F8">
        <f>SUM(F4:F7)</f>
        <v>0</v>
      </c>
      <c r="G8">
        <f>SUM(G4:G7)</f>
        <v>60000</v>
      </c>
      <c r="S8" s="261"/>
    </row>
    <row r="9" spans="1:24" ht="13.5" thickBot="1" x14ac:dyDescent="0.25">
      <c r="S9" s="261"/>
    </row>
    <row r="10" spans="1:24" ht="48" thickBot="1" x14ac:dyDescent="0.25">
      <c r="C10" s="351" t="s">
        <v>607</v>
      </c>
      <c r="D10" s="493">
        <v>60000</v>
      </c>
      <c r="F10" s="351" t="s">
        <v>299</v>
      </c>
      <c r="G10" s="352">
        <f>D10-(C14+C15+C16+C17)</f>
        <v>37519.876322622069</v>
      </c>
      <c r="S10" s="261"/>
    </row>
    <row r="11" spans="1:24" ht="15.75" x14ac:dyDescent="0.2">
      <c r="C11" s="487"/>
      <c r="D11" s="488"/>
      <c r="E11" s="489"/>
      <c r="F11" s="487"/>
      <c r="G11" s="486"/>
      <c r="S11" s="261"/>
    </row>
    <row r="12" spans="1:24" ht="16.5" customHeight="1" thickBot="1" x14ac:dyDescent="0.25">
      <c r="A12" s="1364" t="s">
        <v>764</v>
      </c>
      <c r="B12" s="1365"/>
      <c r="C12" s="1365"/>
      <c r="D12" s="1365"/>
      <c r="E12" s="1365"/>
      <c r="F12" s="530"/>
      <c r="G12" s="1366" t="s">
        <v>383</v>
      </c>
      <c r="H12" s="1366"/>
      <c r="S12" s="261"/>
    </row>
    <row r="13" spans="1:24" ht="32.25" thickBot="1" x14ac:dyDescent="0.25">
      <c r="A13" s="492" t="s">
        <v>372</v>
      </c>
      <c r="B13" s="492" t="s">
        <v>424</v>
      </c>
      <c r="C13" s="492" t="s">
        <v>425</v>
      </c>
      <c r="D13" s="495" t="s">
        <v>426</v>
      </c>
      <c r="E13" s="495" t="s">
        <v>334</v>
      </c>
      <c r="G13" s="531" t="s">
        <v>337</v>
      </c>
      <c r="H13" s="532" t="s">
        <v>338</v>
      </c>
    </row>
    <row r="14" spans="1:24" ht="12.75" customHeight="1" x14ac:dyDescent="0.2">
      <c r="A14" s="504">
        <f>'Concesión-Justificación'!I4</f>
        <v>2016</v>
      </c>
      <c r="B14" s="688">
        <f>'Concesión-Justificación'!B18</f>
        <v>10000</v>
      </c>
      <c r="C14" s="688">
        <f>SUM(L49:L78)</f>
        <v>269.22303805243024</v>
      </c>
      <c r="D14" s="689">
        <f>B14-C14</f>
        <v>9730.7769619475694</v>
      </c>
      <c r="E14" s="759">
        <f>IF(B14&gt;0,C14/B14,"SIN PRESUPUESTO")</f>
        <v>2.6922303805243023E-2</v>
      </c>
      <c r="G14" s="1367">
        <f>COUNTIF(D49:D78,"CONTRATO")</f>
        <v>1</v>
      </c>
      <c r="H14" s="1369">
        <f>COUNTIF(D49:D78,"BECA")</f>
        <v>0</v>
      </c>
    </row>
    <row r="15" spans="1:24" ht="12.75" customHeight="1" x14ac:dyDescent="0.2">
      <c r="A15" s="505">
        <f>'Concesión-Justificación'!I5</f>
        <v>2017</v>
      </c>
      <c r="B15" s="690">
        <f>'Concesión-Justificación'!F18</f>
        <v>22000</v>
      </c>
      <c r="C15" s="690">
        <f>SUM(N49:N78)</f>
        <v>20326.339372958486</v>
      </c>
      <c r="D15" s="691">
        <f>B15-C15</f>
        <v>1673.6606270415141</v>
      </c>
      <c r="E15" s="760">
        <f>IF(B15&gt;0,C15/B15,"SIN PRESUPUESTO")</f>
        <v>0.92392451695265843</v>
      </c>
      <c r="G15" s="1367"/>
      <c r="H15" s="1369"/>
    </row>
    <row r="16" spans="1:24" ht="12.75" customHeight="1" x14ac:dyDescent="0.2">
      <c r="A16" s="505">
        <f>'Concesión-Justificación'!I6</f>
        <v>2018</v>
      </c>
      <c r="B16" s="690">
        <f>'Concesión-Justificación'!J18</f>
        <v>24000</v>
      </c>
      <c r="C16" s="690">
        <f>SUM(P49:P78)</f>
        <v>807.66911415729078</v>
      </c>
      <c r="D16" s="691">
        <f>B16-C16</f>
        <v>23192.330885842708</v>
      </c>
      <c r="E16" s="760">
        <f>IF(B16&gt;0,C16/B16,"SIN PRESUPUESTO")</f>
        <v>3.3652879756553782E-2</v>
      </c>
      <c r="G16" s="1367"/>
      <c r="H16" s="1369"/>
    </row>
    <row r="17" spans="1:27" ht="13.5" thickBot="1" x14ac:dyDescent="0.25">
      <c r="A17" s="494">
        <f>'Concesión-Justificación'!I7</f>
        <v>2019</v>
      </c>
      <c r="B17" s="692">
        <f>'Concesión-Justificación'!N18</f>
        <v>22000</v>
      </c>
      <c r="C17" s="692">
        <f>SUM(R49:R78)</f>
        <v>1076.892152209721</v>
      </c>
      <c r="D17" s="693">
        <f>B17-C17</f>
        <v>20923.107847790277</v>
      </c>
      <c r="E17" s="761">
        <f>IF(B17&gt;0,C17/B17,"SIN PRESUPUESTO")</f>
        <v>4.8949643282260043E-2</v>
      </c>
      <c r="G17" s="1368"/>
      <c r="H17" s="1370"/>
    </row>
    <row r="18" spans="1:27" ht="15.75" x14ac:dyDescent="0.2">
      <c r="C18" s="487"/>
      <c r="D18" s="488"/>
      <c r="E18" s="489"/>
      <c r="F18" s="487"/>
      <c r="G18" s="486"/>
    </row>
    <row r="19" spans="1:27" ht="15" customHeight="1" x14ac:dyDescent="0.2">
      <c r="C19" s="1346" t="s">
        <v>336</v>
      </c>
      <c r="D19" s="1346"/>
      <c r="E19" s="1346"/>
      <c r="F19" s="1346"/>
      <c r="G19" s="1346"/>
      <c r="H19" s="1346"/>
      <c r="I19" s="1346"/>
    </row>
    <row r="20" spans="1:27" ht="13.5" thickBot="1" x14ac:dyDescent="0.25">
      <c r="B20" s="527"/>
      <c r="C20" s="1322" t="s">
        <v>479</v>
      </c>
      <c r="D20" s="1323"/>
      <c r="E20" s="1323"/>
      <c r="F20" s="1324"/>
      <c r="G20" s="1322" t="s">
        <v>335</v>
      </c>
      <c r="H20" s="1323"/>
      <c r="I20" s="1324"/>
    </row>
    <row r="21" spans="1:27" ht="31.5" x14ac:dyDescent="0.2">
      <c r="A21" s="1347" t="str">
        <f>B3</f>
        <v>Categoría profesional</v>
      </c>
      <c r="B21" s="1348"/>
      <c r="C21" s="513" t="str">
        <f>D3</f>
        <v>Nº contratos</v>
      </c>
      <c r="D21" s="343" t="s">
        <v>333</v>
      </c>
      <c r="E21" s="343" t="s">
        <v>330</v>
      </c>
      <c r="F21" s="350" t="s">
        <v>328</v>
      </c>
      <c r="G21" s="528" t="s">
        <v>329</v>
      </c>
      <c r="H21" s="749" t="s">
        <v>777</v>
      </c>
      <c r="I21" s="749" t="s">
        <v>776</v>
      </c>
    </row>
    <row r="22" spans="1:27" x14ac:dyDescent="0.2">
      <c r="A22" s="1349" t="str">
        <f>B4</f>
        <v>DOCTOR</v>
      </c>
      <c r="B22" s="1350"/>
      <c r="C22" s="511">
        <f>COUNTIF($G$49:$G$78,Listados!K1)</f>
        <v>30</v>
      </c>
      <c r="D22" s="536">
        <f>SUMIF($G$49:$G$78,Listados!K1,$S$49:$S$78)</f>
        <v>88320.821917808222</v>
      </c>
      <c r="E22" s="540"/>
      <c r="F22" s="512">
        <f>E22-D22</f>
        <v>-88320.821917808222</v>
      </c>
      <c r="G22" s="502">
        <f>SUMIF($G$49:$G$78,Listados!K1,$T$49:$T$78)</f>
        <v>1188900</v>
      </c>
      <c r="H22" s="750">
        <f>IF(C22=0,0,(G22/D22))</f>
        <v>13.461151902621513</v>
      </c>
      <c r="I22" s="750">
        <f>F22*H22</f>
        <v>-1188900</v>
      </c>
    </row>
    <row r="23" spans="1:27" x14ac:dyDescent="0.2">
      <c r="A23" s="1351" t="str">
        <f>B5</f>
        <v>LICENCIADO / INGENIERO</v>
      </c>
      <c r="B23" s="1352"/>
      <c r="C23" s="499">
        <f>COUNTIF($G$49:$G$78,Listados!K2)</f>
        <v>0</v>
      </c>
      <c r="D23" s="537">
        <f>SUMIF($G$49:$G$78,Listados!K2,$S$49:$S$78)</f>
        <v>0</v>
      </c>
      <c r="E23" s="541"/>
      <c r="F23" s="508">
        <f>E23-D23</f>
        <v>0</v>
      </c>
      <c r="G23" s="503">
        <f>SUMIF($G$49:$G$78,Listados!K2,$T$49:$T$78)</f>
        <v>0</v>
      </c>
      <c r="H23" s="751">
        <f>IF(C23=0,0,(G23/D23))</f>
        <v>0</v>
      </c>
      <c r="I23" s="751">
        <f>F23*H23</f>
        <v>0</v>
      </c>
    </row>
    <row r="24" spans="1:27" ht="12.75" customHeight="1" x14ac:dyDescent="0.2">
      <c r="A24" s="1351" t="str">
        <f>B6</f>
        <v>DIPLOMADO/ INGENIERO TÉCNICO</v>
      </c>
      <c r="B24" s="1352"/>
      <c r="C24" s="500">
        <f>COUNTIF($G$49:$G$78,Listados!K3)</f>
        <v>0</v>
      </c>
      <c r="D24" s="538">
        <f>SUMIF($G$49:$G$78,Listados!K3,$S$49:$S$78)</f>
        <v>0</v>
      </c>
      <c r="E24" s="541"/>
      <c r="F24" s="509">
        <f>E24-D24</f>
        <v>0</v>
      </c>
      <c r="G24" s="503">
        <f>SUMIF($G$49:$G$78,Listados!K3,$T$49:$T$78)</f>
        <v>0</v>
      </c>
      <c r="H24" s="751">
        <f>IF(C24=0,0,(G24/D24))</f>
        <v>0</v>
      </c>
      <c r="I24" s="751">
        <f>F24*H24</f>
        <v>0</v>
      </c>
    </row>
    <row r="25" spans="1:27" ht="12.75" customHeight="1" thickBot="1" x14ac:dyDescent="0.25">
      <c r="A25" s="1354" t="str">
        <f>B7</f>
        <v>ENSEÑANZAS MEDIAS</v>
      </c>
      <c r="B25" s="1355"/>
      <c r="C25" s="506">
        <f>COUNTIF($G$49:$G$78,Listados!K4)</f>
        <v>0</v>
      </c>
      <c r="D25" s="539">
        <f>SUMIF($G$49:$G$78,Listados!K4,$S$49:$S$78)</f>
        <v>0</v>
      </c>
      <c r="E25" s="542"/>
      <c r="F25" s="510">
        <f>E25-D25</f>
        <v>0</v>
      </c>
      <c r="G25" s="501">
        <f>SUMIF($G$49:$G$78,Listados!K4,$T$49:$T$78)</f>
        <v>0</v>
      </c>
      <c r="H25" s="752">
        <f>IF(C25=0,0,(G25/D25))</f>
        <v>0</v>
      </c>
      <c r="I25" s="752">
        <f>F25*H25</f>
        <v>0</v>
      </c>
    </row>
    <row r="27" spans="1:27" ht="12.75" customHeight="1" x14ac:dyDescent="0.2">
      <c r="C27" s="1346" t="s">
        <v>147</v>
      </c>
      <c r="D27" s="1346"/>
      <c r="E27" s="1346"/>
      <c r="F27" s="1346"/>
      <c r="G27" s="1346"/>
      <c r="H27" s="1346"/>
      <c r="I27" s="1346"/>
    </row>
    <row r="28" spans="1:27" ht="13.5" thickBot="1" x14ac:dyDescent="0.25">
      <c r="B28" s="527"/>
      <c r="C28" s="1322" t="s">
        <v>479</v>
      </c>
      <c r="D28" s="1323"/>
      <c r="E28" s="1323"/>
      <c r="F28" s="1324"/>
      <c r="G28" s="1322" t="s">
        <v>335</v>
      </c>
      <c r="H28" s="1323"/>
      <c r="I28" s="1324"/>
      <c r="J28" s="261"/>
      <c r="K28" s="261"/>
      <c r="L28" s="261"/>
      <c r="M28" s="261"/>
      <c r="N28" s="261"/>
      <c r="O28" s="261"/>
      <c r="P28" s="261"/>
      <c r="Q28" s="261"/>
      <c r="R28" s="261"/>
      <c r="S28" s="261"/>
      <c r="T28" s="261"/>
      <c r="U28" s="261"/>
      <c r="V28" s="261"/>
      <c r="W28" s="261"/>
      <c r="X28" s="261"/>
      <c r="Y28" s="261"/>
      <c r="Z28" s="261"/>
      <c r="AA28" s="261"/>
    </row>
    <row r="29" spans="1:27" ht="31.5" x14ac:dyDescent="0.2">
      <c r="A29" s="1347" t="s">
        <v>148</v>
      </c>
      <c r="B29" s="1348"/>
      <c r="C29" s="513" t="str">
        <f>D3</f>
        <v>Nº contratos</v>
      </c>
      <c r="D29" s="343" t="s">
        <v>333</v>
      </c>
      <c r="E29" s="343" t="s">
        <v>330</v>
      </c>
      <c r="F29" s="350" t="s">
        <v>328</v>
      </c>
      <c r="G29" s="528" t="str">
        <f>G21</f>
        <v>Gasto total contratos</v>
      </c>
      <c r="H29" s="528" t="str">
        <f>H21</f>
        <v>Precio / hora MEDIO</v>
      </c>
      <c r="I29" s="749" t="s">
        <v>776</v>
      </c>
      <c r="J29" s="491"/>
      <c r="K29" s="491"/>
      <c r="L29" s="491"/>
      <c r="M29" s="491"/>
      <c r="N29" s="491"/>
      <c r="O29" s="491"/>
      <c r="P29" s="491"/>
      <c r="Q29" s="491"/>
      <c r="R29" s="491"/>
      <c r="S29" s="491"/>
    </row>
    <row r="30" spans="1:27" x14ac:dyDescent="0.2">
      <c r="A30" s="1349">
        <f>A14</f>
        <v>2016</v>
      </c>
      <c r="B30" s="1350"/>
      <c r="C30" s="511">
        <f>COUNTIF(K49:K78,"&lt;&gt;0")</f>
        <v>2</v>
      </c>
      <c r="D30" s="536">
        <f>SUM(K49:K78)</f>
        <v>20</v>
      </c>
      <c r="E30" s="540"/>
      <c r="F30" s="512">
        <f>E30-D30</f>
        <v>-20</v>
      </c>
      <c r="G30" s="502">
        <f>SUM(L49:L78)</f>
        <v>269.22303805243024</v>
      </c>
      <c r="H30" s="754">
        <f>IF(C30=0,0,(G30/D30))</f>
        <v>13.461151902621513</v>
      </c>
      <c r="I30" s="750">
        <f>F30*H30</f>
        <v>-269.22303805243024</v>
      </c>
      <c r="J30" s="490"/>
      <c r="K30" s="490"/>
      <c r="L30" s="490"/>
      <c r="M30" s="490"/>
      <c r="N30" s="490"/>
      <c r="O30" s="490"/>
      <c r="P30" s="490"/>
      <c r="Q30" s="490"/>
      <c r="R30" s="490"/>
      <c r="S30" s="490"/>
    </row>
    <row r="31" spans="1:27" x14ac:dyDescent="0.2">
      <c r="A31" s="1351">
        <f>A15</f>
        <v>2017</v>
      </c>
      <c r="B31" s="1352"/>
      <c r="C31" s="499">
        <f>COUNTIF(M49:M78,"&lt;&gt;0")</f>
        <v>3</v>
      </c>
      <c r="D31" s="537">
        <f>SUM(M49:M78)</f>
        <v>1510</v>
      </c>
      <c r="E31" s="541"/>
      <c r="F31" s="508">
        <f>E31-D31</f>
        <v>-1510</v>
      </c>
      <c r="G31" s="503">
        <f>SUM(N49:N78)</f>
        <v>20326.339372958486</v>
      </c>
      <c r="H31" s="755">
        <f>IF(C31=0,0,(G31/D31))</f>
        <v>13.461151902621515</v>
      </c>
      <c r="I31" s="751">
        <f>F31*H31</f>
        <v>-20326.339372958486</v>
      </c>
      <c r="J31" s="490"/>
      <c r="K31" s="490"/>
      <c r="L31" s="490"/>
      <c r="M31" s="490"/>
      <c r="N31" s="490"/>
      <c r="O31" s="490"/>
      <c r="P31" s="490"/>
      <c r="Q31" s="490"/>
      <c r="R31" s="490"/>
      <c r="S31" s="490"/>
    </row>
    <row r="32" spans="1:27" x14ac:dyDescent="0.2">
      <c r="A32" s="1351">
        <f>A16</f>
        <v>2018</v>
      </c>
      <c r="B32" s="1352"/>
      <c r="C32" s="499">
        <f>COUNTIF(O49:O78,"&lt;&gt;0")</f>
        <v>2</v>
      </c>
      <c r="D32" s="538">
        <f>SUM(O49:O78)</f>
        <v>60</v>
      </c>
      <c r="E32" s="541"/>
      <c r="F32" s="509">
        <f>E32-D32</f>
        <v>-60</v>
      </c>
      <c r="G32" s="503">
        <f>SUM(P49:P78)</f>
        <v>807.66911415729078</v>
      </c>
      <c r="H32" s="756">
        <f>IF(C32=0,0,(G32/D32))</f>
        <v>13.461151902621513</v>
      </c>
      <c r="I32" s="751">
        <f>F32*H32</f>
        <v>-807.66911415729078</v>
      </c>
      <c r="J32" s="490"/>
      <c r="K32" s="490"/>
      <c r="L32" s="490"/>
      <c r="M32" s="490"/>
      <c r="N32" s="490"/>
      <c r="O32" s="490"/>
      <c r="P32" s="490"/>
      <c r="Q32" s="490"/>
      <c r="R32" s="490"/>
      <c r="S32" s="490"/>
    </row>
    <row r="33" spans="1:20" ht="13.5" thickBot="1" x14ac:dyDescent="0.25">
      <c r="A33" s="1354">
        <f>A17</f>
        <v>2019</v>
      </c>
      <c r="B33" s="1355"/>
      <c r="C33" s="506">
        <f>COUNTIF(Q49:Q78,"&lt;&gt;0")</f>
        <v>2</v>
      </c>
      <c r="D33" s="539">
        <f>SUM(Q49:Q78)</f>
        <v>80</v>
      </c>
      <c r="E33" s="542"/>
      <c r="F33" s="510">
        <f>E33-D33</f>
        <v>-80</v>
      </c>
      <c r="G33" s="501">
        <f>SUM(R49:R78)</f>
        <v>1076.892152209721</v>
      </c>
      <c r="H33" s="507">
        <f>IF(C33=0,0,(G33/D33))</f>
        <v>13.461151902621513</v>
      </c>
      <c r="I33" s="752">
        <f>F33*H33</f>
        <v>-1076.892152209721</v>
      </c>
      <c r="J33" s="490"/>
      <c r="K33" s="490"/>
      <c r="L33" s="490"/>
      <c r="M33" s="490"/>
      <c r="N33" s="490"/>
      <c r="O33" s="490"/>
      <c r="P33" s="490"/>
      <c r="Q33" s="490"/>
      <c r="R33" s="490"/>
      <c r="S33" s="490"/>
    </row>
    <row r="34" spans="1:20" x14ac:dyDescent="0.2">
      <c r="E34" s="496"/>
      <c r="F34" s="330"/>
      <c r="G34" s="529"/>
      <c r="H34" s="496"/>
      <c r="I34" s="496"/>
    </row>
    <row r="35" spans="1:20" ht="15" customHeight="1" x14ac:dyDescent="0.2">
      <c r="C35" s="1346" t="s">
        <v>765</v>
      </c>
      <c r="D35" s="1346"/>
      <c r="E35" s="1346"/>
      <c r="F35" s="1346"/>
      <c r="G35" s="1353"/>
      <c r="H35" s="1353"/>
      <c r="I35" s="496"/>
    </row>
    <row r="36" spans="1:20" ht="13.5" thickBot="1" x14ac:dyDescent="0.25">
      <c r="B36" s="527"/>
      <c r="C36" s="1322" t="s">
        <v>479</v>
      </c>
      <c r="D36" s="1323"/>
      <c r="E36" s="1323"/>
      <c r="F36" s="1324"/>
      <c r="G36" s="1322" t="s">
        <v>335</v>
      </c>
      <c r="H36" s="1323"/>
      <c r="I36" s="1323"/>
      <c r="J36" s="1324"/>
    </row>
    <row r="37" spans="1:20" ht="15.75" x14ac:dyDescent="0.2">
      <c r="A37" s="1347" t="s">
        <v>148</v>
      </c>
      <c r="B37" s="1348"/>
      <c r="C37" s="513">
        <f>A14</f>
        <v>2016</v>
      </c>
      <c r="D37" s="343">
        <f>A15</f>
        <v>2017</v>
      </c>
      <c r="E37" s="343">
        <f>A16</f>
        <v>2018</v>
      </c>
      <c r="F37" s="350">
        <f>A17</f>
        <v>2019</v>
      </c>
      <c r="G37" s="753">
        <f>A14</f>
        <v>2016</v>
      </c>
      <c r="H37" s="753">
        <f>A15</f>
        <v>2017</v>
      </c>
      <c r="I37" s="753">
        <f>A16</f>
        <v>2018</v>
      </c>
      <c r="J37" s="753">
        <f>A17</f>
        <v>2019</v>
      </c>
    </row>
    <row r="38" spans="1:20" x14ac:dyDescent="0.2">
      <c r="A38" s="1349" t="str">
        <f>A22</f>
        <v>DOCTOR</v>
      </c>
      <c r="B38" s="1350"/>
      <c r="C38" s="511">
        <f>SUMIF($G$49:$G$78,Listados!K1,$K$49:$K$78)</f>
        <v>20</v>
      </c>
      <c r="D38" s="536">
        <f>SUMIF($G$49:$G$78,Listados!K1,$M$49:$M$78)</f>
        <v>1510</v>
      </c>
      <c r="E38" s="543">
        <f>SUMIF($G$49:$G$78,Listados!$K1,$O$49:$O$78)</f>
        <v>60</v>
      </c>
      <c r="F38" s="512">
        <f>SUMIF($G$49:$G$78,Listados!$K1,$Q$49:$Q$78)</f>
        <v>80</v>
      </c>
      <c r="G38" s="502">
        <f>SUMIF($G$49:$G$78,Listados!$K1,$L$49:$L$78)</f>
        <v>269.22303805243024</v>
      </c>
      <c r="H38" s="754">
        <f>SUMIF($G$49:$G$78,Listados!$K1,$N$49:$N$78)</f>
        <v>20326.339372958486</v>
      </c>
      <c r="I38" s="502">
        <f>SUMIF($G$49:$G$78,Listados!$K1,$P$49:$P$78)</f>
        <v>807.66911415729078</v>
      </c>
      <c r="J38" s="754">
        <f>SUMIF($G$49:$G$78,Listados!$K1,$R$49:$R$78)</f>
        <v>1076.892152209721</v>
      </c>
    </row>
    <row r="39" spans="1:20" ht="12.75" customHeight="1" x14ac:dyDescent="0.2">
      <c r="A39" s="1351" t="str">
        <f>A23</f>
        <v>LICENCIADO / INGENIERO</v>
      </c>
      <c r="B39" s="1352"/>
      <c r="C39" s="499">
        <f>SUMIF($G$49:$G$78,Listados!K2,$K$49:$K$78)</f>
        <v>0</v>
      </c>
      <c r="D39" s="537">
        <f>SUMIF($G$49:$G$78,Listados!K2,$M$49:$M$78)</f>
        <v>0</v>
      </c>
      <c r="E39" s="544">
        <f>SUMIF($G$49:$G$78,Listados!K2,$O$49:$O$78)</f>
        <v>0</v>
      </c>
      <c r="F39" s="508">
        <f>SUMIF($G$49:$G$78,Listados!$K2,$Q$49:$Q$78)</f>
        <v>0</v>
      </c>
      <c r="G39" s="503">
        <f>SUMIF($G$49:$G$78,Listados!$K2,$L$49:$L$78)</f>
        <v>0</v>
      </c>
      <c r="H39" s="755">
        <f>SUMIF($G$49:$G$78,Listados!$K2,$N$49:$N$78)</f>
        <v>0</v>
      </c>
      <c r="I39" s="503">
        <f>SUMIF($G$49:$G$78,Listados!$K2,$P$49:$P$78)</f>
        <v>0</v>
      </c>
      <c r="J39" s="755">
        <f>SUMIF($G$49:$G$78,Listados!$K2,$R$49:$R$78)</f>
        <v>0</v>
      </c>
    </row>
    <row r="40" spans="1:20" ht="12.75" customHeight="1" x14ac:dyDescent="0.2">
      <c r="A40" s="1351" t="str">
        <f>A24</f>
        <v>DIPLOMADO/ INGENIERO TÉCNICO</v>
      </c>
      <c r="B40" s="1352"/>
      <c r="C40" s="500">
        <f>SUMIF($G$49:$G$78,Listados!K3,$K$49:$K$78)</f>
        <v>0</v>
      </c>
      <c r="D40" s="538">
        <f>SUMIF($G$49:$G$78,Listados!K3,$M$49:$M$78)</f>
        <v>0</v>
      </c>
      <c r="E40" s="544">
        <f>SUMIF($G$49:$G$78,Listados!K3,$O$49:$O$78)</f>
        <v>0</v>
      </c>
      <c r="F40" s="509">
        <f>SUMIF($G$49:$G$78,Listados!$K3,$Q$49:$Q$78)</f>
        <v>0</v>
      </c>
      <c r="G40" s="503">
        <f>SUMIF($G$49:$G$78,Listados!$K3,$L$49:$L$78)</f>
        <v>0</v>
      </c>
      <c r="H40" s="756">
        <f>SUMIF($G$49:$G$78,Listados!$K3,$N$49:$N$78)</f>
        <v>0</v>
      </c>
      <c r="I40" s="503">
        <f>SUMIF($G$49:$G$78,Listados!$K3,$P$49:$P$78)</f>
        <v>0</v>
      </c>
      <c r="J40" s="756">
        <f>SUMIF($G$49:$G$78,Listados!$K3,$R$49:$R$78)</f>
        <v>0</v>
      </c>
    </row>
    <row r="41" spans="1:20" ht="12.75" customHeight="1" thickBot="1" x14ac:dyDescent="0.25">
      <c r="A41" s="1354" t="str">
        <f>A25</f>
        <v>ENSEÑANZAS MEDIAS</v>
      </c>
      <c r="B41" s="1355"/>
      <c r="C41" s="506">
        <f>SUMIF($G$49:$G$78,Listados!K4,$K$49:$K$78)</f>
        <v>0</v>
      </c>
      <c r="D41" s="539">
        <f>SUMIF($G$49:$G$78,Listados!K4,$M$49:$M$78)</f>
        <v>0</v>
      </c>
      <c r="E41" s="545">
        <f>SUMIF($G$49:$G$78,Listados!K4,$O$49:$O$78)</f>
        <v>0</v>
      </c>
      <c r="F41" s="510">
        <f>SUMIF($G$49:$G$78,Listados!$K4,$Q$49:$Q$78)</f>
        <v>0</v>
      </c>
      <c r="G41" s="501">
        <f>SUMIF($G$49:$G$78,Listados!$K4,$L$49:$L$78)</f>
        <v>0</v>
      </c>
      <c r="H41" s="507">
        <f>SUMIF($G$49:$G$78,Listados!$K4,$N$49:$N$78)</f>
        <v>0</v>
      </c>
      <c r="I41" s="501">
        <f>SUMIF($G$49:$G$78,Listados!$K4,$P$49:$P$78)</f>
        <v>0</v>
      </c>
      <c r="J41" s="507">
        <f>SUMIF($G$49:$G$78,Listados!$K4,$R$49:$R$78)</f>
        <v>0</v>
      </c>
    </row>
    <row r="42" spans="1:20" ht="12.75" customHeight="1" x14ac:dyDescent="0.2">
      <c r="A42" s="764"/>
      <c r="B42" s="764"/>
      <c r="C42" s="763"/>
      <c r="D42" s="538"/>
      <c r="E42" s="538"/>
      <c r="F42" s="538"/>
      <c r="G42" s="490"/>
      <c r="H42" s="490"/>
      <c r="I42" s="490"/>
      <c r="J42" s="490"/>
    </row>
    <row r="43" spans="1:20" ht="12.75" customHeight="1" x14ac:dyDescent="0.2">
      <c r="A43" s="538"/>
      <c r="B43" s="538"/>
      <c r="C43" s="763"/>
      <c r="D43" s="538"/>
      <c r="E43" s="538"/>
      <c r="F43" s="538"/>
      <c r="G43" s="490"/>
      <c r="H43" s="490"/>
      <c r="I43" s="490"/>
      <c r="J43" s="490"/>
    </row>
    <row r="44" spans="1:20" ht="12.75" customHeight="1" x14ac:dyDescent="0.2">
      <c r="A44" s="538"/>
      <c r="B44" s="538"/>
      <c r="C44" s="763"/>
      <c r="D44" s="538"/>
      <c r="E44" s="538"/>
      <c r="F44" s="538"/>
      <c r="G44" s="490"/>
      <c r="H44" s="490"/>
      <c r="I44" s="490"/>
      <c r="J44" s="490"/>
    </row>
    <row r="45" spans="1:20" ht="13.5" customHeight="1" thickBot="1" x14ac:dyDescent="0.25">
      <c r="A45" s="662"/>
      <c r="B45" s="662"/>
      <c r="C45" s="660"/>
      <c r="D45" s="660"/>
      <c r="E45" s="660"/>
      <c r="F45" s="660"/>
      <c r="G45" s="660"/>
      <c r="H45" s="660"/>
      <c r="I45" s="660"/>
      <c r="J45" s="660"/>
      <c r="K45" s="660"/>
      <c r="L45" s="660"/>
      <c r="M45" s="660"/>
      <c r="N45" s="660"/>
      <c r="O45" s="660"/>
      <c r="P45" s="660"/>
      <c r="Q45" s="660"/>
      <c r="R45" s="660"/>
      <c r="S45" s="660"/>
      <c r="T45" s="660"/>
    </row>
    <row r="46" spans="1:20" ht="35.25" customHeight="1" thickTop="1" x14ac:dyDescent="0.2">
      <c r="A46" s="1327" t="s">
        <v>151</v>
      </c>
      <c r="B46" s="1328"/>
      <c r="C46" s="1328"/>
      <c r="D46" s="1328"/>
      <c r="E46" s="1328"/>
      <c r="F46" s="1328"/>
      <c r="G46" s="1328"/>
      <c r="H46" s="1329"/>
      <c r="I46" s="1333" t="s">
        <v>152</v>
      </c>
      <c r="J46" s="1334"/>
      <c r="K46" s="1334"/>
      <c r="L46" s="1334"/>
      <c r="M46" s="1334"/>
      <c r="N46" s="1334"/>
      <c r="O46" s="1334"/>
      <c r="P46" s="1334"/>
      <c r="Q46" s="1334"/>
      <c r="R46" s="1334"/>
      <c r="S46" s="1334"/>
      <c r="T46" s="1335"/>
    </row>
    <row r="47" spans="1:20" ht="24" customHeight="1" thickBot="1" x14ac:dyDescent="0.25">
      <c r="A47" s="1330"/>
      <c r="B47" s="1331"/>
      <c r="C47" s="1331"/>
      <c r="D47" s="1331"/>
      <c r="E47" s="1331"/>
      <c r="F47" s="1331"/>
      <c r="G47" s="1331"/>
      <c r="H47" s="1332"/>
      <c r="J47" s="652"/>
      <c r="K47" s="1325">
        <f>A14</f>
        <v>2016</v>
      </c>
      <c r="L47" s="1326"/>
      <c r="M47" s="1325">
        <f>K47+1</f>
        <v>2017</v>
      </c>
      <c r="N47" s="1326"/>
      <c r="O47" s="1325">
        <f>M47+1</f>
        <v>2018</v>
      </c>
      <c r="P47" s="1326"/>
      <c r="Q47" s="1325">
        <f>O47+1</f>
        <v>2019</v>
      </c>
      <c r="R47" s="1326"/>
      <c r="T47" s="661"/>
    </row>
    <row r="48" spans="1:20" ht="26.25" thickBot="1" x14ac:dyDescent="0.25">
      <c r="A48" s="535" t="s">
        <v>332</v>
      </c>
      <c r="B48" s="1339" t="s">
        <v>226</v>
      </c>
      <c r="C48" s="1339"/>
      <c r="D48" s="534" t="s">
        <v>383</v>
      </c>
      <c r="E48" s="534" t="s">
        <v>331</v>
      </c>
      <c r="F48" s="534" t="s">
        <v>468</v>
      </c>
      <c r="G48" s="534" t="s">
        <v>469</v>
      </c>
      <c r="H48" s="534" t="s">
        <v>470</v>
      </c>
      <c r="I48" s="534" t="s">
        <v>471</v>
      </c>
      <c r="J48" s="653" t="s">
        <v>605</v>
      </c>
      <c r="K48" s="658" t="s">
        <v>149</v>
      </c>
      <c r="L48" s="659" t="s">
        <v>150</v>
      </c>
      <c r="M48" s="658" t="s">
        <v>149</v>
      </c>
      <c r="N48" s="659" t="s">
        <v>150</v>
      </c>
      <c r="O48" s="658" t="s">
        <v>149</v>
      </c>
      <c r="P48" s="659" t="s">
        <v>150</v>
      </c>
      <c r="Q48" s="658" t="s">
        <v>149</v>
      </c>
      <c r="R48" s="659" t="s">
        <v>150</v>
      </c>
      <c r="S48" s="534" t="s">
        <v>327</v>
      </c>
      <c r="T48" s="534" t="s">
        <v>606</v>
      </c>
    </row>
    <row r="49" spans="1:20" ht="18" x14ac:dyDescent="0.2">
      <c r="A49" s="634">
        <v>1</v>
      </c>
      <c r="B49" s="1362">
        <f>'TRABAJADOR 1'!$A$3</f>
        <v>0</v>
      </c>
      <c r="C49" s="1363"/>
      <c r="D49" s="618" t="str">
        <f>'TRABAJADOR 1'!$D$6</f>
        <v>CONTRATO</v>
      </c>
      <c r="E49" s="619" t="str">
        <f>'TRABAJADOR 1'!$E$14</f>
        <v>Externo</v>
      </c>
      <c r="F49" s="620">
        <f>'TRABAJADOR 1'!$C$3</f>
        <v>0</v>
      </c>
      <c r="G49" s="618" t="str">
        <f>'TRABAJADOR 1'!$D$3</f>
        <v>DOCTOR</v>
      </c>
      <c r="H49" s="638">
        <f>'TRABAJADOR 1'!$E$3</f>
        <v>0</v>
      </c>
      <c r="I49" s="644">
        <f>IF(B49=0,0,'TRABAJADOR 1'!$F$3)</f>
        <v>0</v>
      </c>
      <c r="J49" s="654">
        <f>'TRABAJADOR 1'!$E$11</f>
        <v>13.461151902621513</v>
      </c>
      <c r="K49" s="648">
        <f>'TRABAJADOR 1'!$H$59</f>
        <v>10</v>
      </c>
      <c r="L49" s="654">
        <f>'TRABAJADOR 1'!$A$38</f>
        <v>134.61151902621512</v>
      </c>
      <c r="M49" s="648">
        <f>'TRABAJADOR 1'!$H$85</f>
        <v>20</v>
      </c>
      <c r="N49" s="654">
        <f>'TRABAJADOR 1'!$A$64</f>
        <v>269.22303805243024</v>
      </c>
      <c r="O49" s="648">
        <f>'TRABAJADOR 1'!$H$111</f>
        <v>30</v>
      </c>
      <c r="P49" s="654">
        <f>'TRABAJADOR 1'!$A$90</f>
        <v>403.83455707864539</v>
      </c>
      <c r="Q49" s="648">
        <f>'TRABAJADOR 1'!$H$137</f>
        <v>40</v>
      </c>
      <c r="R49" s="654">
        <f>'TRABAJADOR 1'!$A$116</f>
        <v>538.44607610486048</v>
      </c>
      <c r="S49" s="648">
        <f>'TRABAJADOR 1'!$D$8</f>
        <v>2944.027397260274</v>
      </c>
      <c r="T49" s="533">
        <f>'TRABAJADOR 1'!$E$12</f>
        <v>39630</v>
      </c>
    </row>
    <row r="50" spans="1:20" ht="18" x14ac:dyDescent="0.2">
      <c r="A50" s="635">
        <v>2</v>
      </c>
      <c r="B50" s="1357">
        <f>'TRABAJADOR 2'!$A$3</f>
        <v>0</v>
      </c>
      <c r="C50" s="1358"/>
      <c r="D50" s="615">
        <f>'TRABAJADOR 2'!$D$6</f>
        <v>0</v>
      </c>
      <c r="E50" s="616" t="str">
        <f>'TRABAJADOR 2'!$E$14</f>
        <v>Externo</v>
      </c>
      <c r="F50" s="617">
        <f>'TRABAJADOR 2'!$C$3</f>
        <v>0</v>
      </c>
      <c r="G50" s="615" t="str">
        <f>'TRABAJADOR 2'!$D$3</f>
        <v>DOCTOR</v>
      </c>
      <c r="H50" s="639">
        <f>'TRABAJADOR 2'!$E$3</f>
        <v>0</v>
      </c>
      <c r="I50" s="645">
        <f>IF(B50=0,0,'TRABAJADOR 2'!$F$3)</f>
        <v>0</v>
      </c>
      <c r="J50" s="655">
        <f>'TRABAJADOR 2'!$E$11</f>
        <v>13.461151902621513</v>
      </c>
      <c r="K50" s="649">
        <f>'TRABAJADOR 2'!$H$59</f>
        <v>10</v>
      </c>
      <c r="L50" s="655">
        <f>'TRABAJADOR 2'!$A$38</f>
        <v>134.61151902621512</v>
      </c>
      <c r="M50" s="649">
        <f>'TRABAJADOR 2'!$H$85</f>
        <v>20</v>
      </c>
      <c r="N50" s="655">
        <f>'TRABAJADOR 2'!$A$64</f>
        <v>269.22303805243024</v>
      </c>
      <c r="O50" s="649">
        <f>'TRABAJADOR 2'!$H$111</f>
        <v>30</v>
      </c>
      <c r="P50" s="655">
        <f>'TRABAJADOR 2'!$A$90</f>
        <v>403.83455707864539</v>
      </c>
      <c r="Q50" s="649">
        <f>'TRABAJADOR 2'!$H$137</f>
        <v>40</v>
      </c>
      <c r="R50" s="655">
        <f>'TRABAJADOR 2'!$A$116</f>
        <v>538.44607610486048</v>
      </c>
      <c r="S50" s="649">
        <f>'TRABAJADOR 2'!$D$8</f>
        <v>2944.027397260274</v>
      </c>
      <c r="T50" s="533">
        <f>'TRABAJADOR 2'!$E$12</f>
        <v>39630</v>
      </c>
    </row>
    <row r="51" spans="1:20" ht="18" x14ac:dyDescent="0.2">
      <c r="A51" s="635">
        <v>3</v>
      </c>
      <c r="B51" s="1336">
        <f>'TRABAJADOR 3'!$A$3</f>
        <v>0</v>
      </c>
      <c r="C51" s="1338"/>
      <c r="D51" s="621">
        <f>'TRABAJADOR 3'!$D$6</f>
        <v>0</v>
      </c>
      <c r="E51" s="622" t="str">
        <f>'TRABAJADOR 3'!$E$14</f>
        <v>Externo</v>
      </c>
      <c r="F51" s="623">
        <f>'TRABAJADOR 3'!$C$3</f>
        <v>0</v>
      </c>
      <c r="G51" s="624" t="str">
        <f>'TRABAJADOR 3'!$D$3</f>
        <v>DOCTOR</v>
      </c>
      <c r="H51" s="640">
        <f>'TRABAJADOR 3'!$E$3</f>
        <v>0</v>
      </c>
      <c r="I51" s="624">
        <f>IF(B51=0,0,'TRABAJADOR 3'!$F$3)</f>
        <v>0</v>
      </c>
      <c r="J51" s="655">
        <f>'TRABAJADOR 3'!$E$11</f>
        <v>13.461151902621513</v>
      </c>
      <c r="K51" s="649">
        <f>'TRABAJADOR 3'!$H$59</f>
        <v>0</v>
      </c>
      <c r="L51" s="655">
        <f>'TRABAJADOR 3'!$A$38</f>
        <v>0</v>
      </c>
      <c r="M51" s="649">
        <f>'TRABAJADOR 3'!$H$85</f>
        <v>0</v>
      </c>
      <c r="N51" s="655">
        <f>'TRABAJADOR 3'!$A$64</f>
        <v>0</v>
      </c>
      <c r="O51" s="649">
        <f>'TRABAJADOR 3'!$H$111</f>
        <v>0</v>
      </c>
      <c r="P51" s="655">
        <f>'TRABAJADOR 3'!$A$90</f>
        <v>0</v>
      </c>
      <c r="Q51" s="649">
        <f>'TRABAJADOR 3'!$H$137</f>
        <v>0</v>
      </c>
      <c r="R51" s="655">
        <f>'TRABAJADOR 3'!$A$116</f>
        <v>0</v>
      </c>
      <c r="S51" s="649">
        <f>'TRABAJADOR 3'!$D$8</f>
        <v>2944.027397260274</v>
      </c>
      <c r="T51" s="533">
        <f>'TRABAJADOR 3'!$E$12</f>
        <v>39630</v>
      </c>
    </row>
    <row r="52" spans="1:20" ht="18" x14ac:dyDescent="0.2">
      <c r="A52" s="635">
        <v>4</v>
      </c>
      <c r="B52" s="1336">
        <f>'TRABAJADOR 4'!$A$3</f>
        <v>0</v>
      </c>
      <c r="C52" s="1338"/>
      <c r="D52" s="621">
        <f>'TRABAJADOR 4'!$D$6</f>
        <v>0</v>
      </c>
      <c r="E52" s="622" t="str">
        <f>'TRABAJADOR 4'!$E$14</f>
        <v>Externo</v>
      </c>
      <c r="F52" s="623">
        <f>'TRABAJADOR 4'!$C$3</f>
        <v>0</v>
      </c>
      <c r="G52" s="625" t="str">
        <f>'TRABAJADOR 4'!$D$3</f>
        <v>DOCTOR</v>
      </c>
      <c r="H52" s="641">
        <f>'TRABAJADOR 4'!$E$3</f>
        <v>0</v>
      </c>
      <c r="I52" s="615">
        <f>IF(B52=0,0,'TRABAJADOR 4'!$F$3)</f>
        <v>0</v>
      </c>
      <c r="J52" s="655">
        <f>'TRABAJADOR 4'!$E$11</f>
        <v>13.461151902621513</v>
      </c>
      <c r="K52" s="649">
        <f>'TRABAJADOR 4'!$H$59</f>
        <v>0</v>
      </c>
      <c r="L52" s="655">
        <f>'TRABAJADOR 4'!$A$38</f>
        <v>0</v>
      </c>
      <c r="M52" s="649">
        <f>'TRABAJADOR 4'!$H$85</f>
        <v>0</v>
      </c>
      <c r="N52" s="655">
        <f>'TRABAJADOR 4'!$A$64</f>
        <v>0</v>
      </c>
      <c r="O52" s="650">
        <f>'TRABAJADOR 4'!$H$111</f>
        <v>0</v>
      </c>
      <c r="P52" s="655">
        <f>'TRABAJADOR 4'!$A$90</f>
        <v>0</v>
      </c>
      <c r="Q52" s="649">
        <f>'TRABAJADOR 4'!$H$137</f>
        <v>0</v>
      </c>
      <c r="R52" s="655">
        <f>'TRABAJADOR 4'!$A$116</f>
        <v>0</v>
      </c>
      <c r="S52" s="649">
        <f>'TRABAJADOR 4'!$D$8</f>
        <v>2944.027397260274</v>
      </c>
      <c r="T52" s="533">
        <f>'TRABAJADOR 4'!$E$12</f>
        <v>39630</v>
      </c>
    </row>
    <row r="53" spans="1:20" ht="18" x14ac:dyDescent="0.2">
      <c r="A53" s="635">
        <v>5</v>
      </c>
      <c r="B53" s="1336">
        <f>'TRABAJADOR 5'!$A$3</f>
        <v>0</v>
      </c>
      <c r="C53" s="1338"/>
      <c r="D53" s="621">
        <f>'TRABAJADOR 5'!$D$6</f>
        <v>0</v>
      </c>
      <c r="E53" s="622" t="str">
        <f>'TRABAJADOR 5'!$E$14</f>
        <v>Externo</v>
      </c>
      <c r="F53" s="623">
        <f>'TRABAJADOR 5'!$C$3</f>
        <v>0</v>
      </c>
      <c r="G53" s="625" t="str">
        <f>'TRABAJADOR 5'!$D$3</f>
        <v>DOCTOR</v>
      </c>
      <c r="H53" s="639">
        <f>'TRABAJADOR 5'!$E$3</f>
        <v>0</v>
      </c>
      <c r="I53" s="646">
        <f>IF(B53=0,0,'TRABAJADOR 5'!$F$3)</f>
        <v>0</v>
      </c>
      <c r="J53" s="655">
        <f>'TRABAJADOR 5'!$E$11</f>
        <v>13.461151902621513</v>
      </c>
      <c r="K53" s="650">
        <f>'TRABAJADOR 5'!$H$59</f>
        <v>0</v>
      </c>
      <c r="L53" s="656">
        <f>'TRABAJADOR 5'!$A$38</f>
        <v>0</v>
      </c>
      <c r="M53" s="650">
        <f>'TRABAJADOR 5'!$H$85</f>
        <v>1470</v>
      </c>
      <c r="N53" s="655">
        <f>'TRABAJADOR 5'!$A$64</f>
        <v>19787.893296853625</v>
      </c>
      <c r="O53" s="649">
        <f>'TRABAJADOR 5'!$H$111</f>
        <v>0</v>
      </c>
      <c r="P53" s="655">
        <f>'TRABAJADOR 5'!$A$90</f>
        <v>0</v>
      </c>
      <c r="Q53" s="649">
        <f>'TRABAJADOR 5'!$H$137</f>
        <v>0</v>
      </c>
      <c r="R53" s="655">
        <f>'TRABAJADOR 5'!$A$116</f>
        <v>0</v>
      </c>
      <c r="S53" s="649">
        <f>'TRABAJADOR 5'!$D$8</f>
        <v>2944.027397260274</v>
      </c>
      <c r="T53" s="533">
        <f>'TRABAJADOR 5'!$E$12</f>
        <v>39630</v>
      </c>
    </row>
    <row r="54" spans="1:20" ht="18" x14ac:dyDescent="0.2">
      <c r="A54" s="635">
        <v>6</v>
      </c>
      <c r="B54" s="1336">
        <f>'TRABAJADOR 6'!$A$3</f>
        <v>0</v>
      </c>
      <c r="C54" s="1338"/>
      <c r="D54" s="621">
        <f>'TRABAJADOR 6'!$D$6</f>
        <v>0</v>
      </c>
      <c r="E54" s="622" t="str">
        <f>'TRABAJADOR 6'!$E$14</f>
        <v>Externo</v>
      </c>
      <c r="F54" s="623">
        <f>'TRABAJADOR 6'!$C$3</f>
        <v>0</v>
      </c>
      <c r="G54" s="625" t="str">
        <f>'TRABAJADOR 6'!$D$3</f>
        <v>DOCTOR</v>
      </c>
      <c r="H54" s="642">
        <f>'TRABAJADOR 6'!$E$3</f>
        <v>0</v>
      </c>
      <c r="I54" s="646">
        <f>IF(B54=0,0,'TRABAJADOR 6'!$F$3)</f>
        <v>0</v>
      </c>
      <c r="J54" s="655">
        <f>'TRABAJADOR 6'!$E$11</f>
        <v>13.461151902621513</v>
      </c>
      <c r="K54" s="649">
        <f>'TRABAJADOR 6'!$H$59</f>
        <v>0</v>
      </c>
      <c r="L54" s="655">
        <f>'TRABAJADOR 6'!$A$38</f>
        <v>0</v>
      </c>
      <c r="M54" s="649">
        <f>'TRABAJADOR 6'!$H$85</f>
        <v>0</v>
      </c>
      <c r="N54" s="655">
        <f>'TRABAJADOR 6'!$A$64</f>
        <v>0</v>
      </c>
      <c r="O54" s="649">
        <f>'TRABAJADOR 6'!$H$111</f>
        <v>0</v>
      </c>
      <c r="P54" s="655">
        <f>'TRABAJADOR 6'!$A$90</f>
        <v>0</v>
      </c>
      <c r="Q54" s="649">
        <f>'TRABAJADOR 6'!$H$137</f>
        <v>0</v>
      </c>
      <c r="R54" s="655">
        <f>'TRABAJADOR 6'!$A$116</f>
        <v>0</v>
      </c>
      <c r="S54" s="649">
        <f>'TRABAJADOR 6'!$D$8</f>
        <v>2944.027397260274</v>
      </c>
      <c r="T54" s="533">
        <f>'TRABAJADOR 6'!$E$12</f>
        <v>39630</v>
      </c>
    </row>
    <row r="55" spans="1:20" ht="18" x14ac:dyDescent="0.2">
      <c r="A55" s="635">
        <v>7</v>
      </c>
      <c r="B55" s="1336">
        <f>'TRABAJADOR 7'!$A$3</f>
        <v>0</v>
      </c>
      <c r="C55" s="1337"/>
      <c r="D55" s="624">
        <f>'TRABAJADOR 7'!$D$6</f>
        <v>0</v>
      </c>
      <c r="E55" s="622" t="str">
        <f>'TRABAJADOR 7'!$E$14</f>
        <v>Externo</v>
      </c>
      <c r="F55" s="623">
        <f>'TRABAJADOR 7'!$C$3</f>
        <v>0</v>
      </c>
      <c r="G55" s="624" t="str">
        <f>'TRABAJADOR 7'!$D$3</f>
        <v>DOCTOR</v>
      </c>
      <c r="H55" s="639">
        <f>'TRABAJADOR 7'!$E$3</f>
        <v>0</v>
      </c>
      <c r="I55" s="646">
        <f>IF(B55=0,0,'TRABAJADOR 7'!$F$3)</f>
        <v>0</v>
      </c>
      <c r="J55" s="655">
        <f>'TRABAJADOR 7'!$E$11</f>
        <v>13.461151902621513</v>
      </c>
      <c r="K55" s="649">
        <f>'TRABAJADOR 7'!$H$59</f>
        <v>0</v>
      </c>
      <c r="L55" s="655">
        <f>'TRABAJADOR 7'!$A$38</f>
        <v>0</v>
      </c>
      <c r="M55" s="649">
        <f>'TRABAJADOR 7'!$H$85</f>
        <v>0</v>
      </c>
      <c r="N55" s="655">
        <f>'TRABAJADOR 7'!$A$64</f>
        <v>0</v>
      </c>
      <c r="O55" s="649">
        <f>'TRABAJADOR 7'!$H$111</f>
        <v>0</v>
      </c>
      <c r="P55" s="655">
        <f>'TRABAJADOR 7'!$A$90</f>
        <v>0</v>
      </c>
      <c r="Q55" s="649">
        <f>'TRABAJADOR 7'!$H$137</f>
        <v>0</v>
      </c>
      <c r="R55" s="655">
        <f>'TRABAJADOR 7'!$A$116</f>
        <v>0</v>
      </c>
      <c r="S55" s="649">
        <f>'TRABAJADOR 7'!$D$8</f>
        <v>2944.027397260274</v>
      </c>
      <c r="T55" s="533">
        <f>'TRABAJADOR 7'!$E$12</f>
        <v>39630</v>
      </c>
    </row>
    <row r="56" spans="1:20" ht="18" x14ac:dyDescent="0.2">
      <c r="A56" s="635">
        <v>8</v>
      </c>
      <c r="B56" s="1336">
        <f>'TRABAJADOR 8'!$A$3</f>
        <v>0</v>
      </c>
      <c r="C56" s="1338"/>
      <c r="D56" s="621">
        <f>'TRABAJADOR 8'!$D$6</f>
        <v>0</v>
      </c>
      <c r="E56" s="622" t="str">
        <f>'TRABAJADOR 8'!$E$14</f>
        <v>Externo</v>
      </c>
      <c r="F56" s="623">
        <f>'TRABAJADOR 8'!$C$3</f>
        <v>0</v>
      </c>
      <c r="G56" s="625" t="str">
        <f>'TRABAJADOR 8'!$D$3</f>
        <v>DOCTOR</v>
      </c>
      <c r="H56" s="639">
        <f>'TRABAJADOR 8'!$E$3</f>
        <v>0</v>
      </c>
      <c r="I56" s="646">
        <f>IF(B56=0,0,'TRABAJADOR 8'!$F$3)</f>
        <v>0</v>
      </c>
      <c r="J56" s="656">
        <f>'TRABAJADOR 8'!$E$11</f>
        <v>13.461151902621513</v>
      </c>
      <c r="K56" s="649">
        <f>'TRABAJADOR 8'!$H$59</f>
        <v>0</v>
      </c>
      <c r="L56" s="655">
        <f>'TRABAJADOR 8'!$A$38</f>
        <v>0</v>
      </c>
      <c r="M56" s="649">
        <f>'TRABAJADOR 8'!$H$85</f>
        <v>0</v>
      </c>
      <c r="N56" s="655">
        <f>'TRABAJADOR 8'!$A$64</f>
        <v>0</v>
      </c>
      <c r="O56" s="649">
        <f>'TRABAJADOR 8'!$H$111</f>
        <v>0</v>
      </c>
      <c r="P56" s="655">
        <f>'TRABAJADOR 8'!$A$90</f>
        <v>0</v>
      </c>
      <c r="Q56" s="650">
        <f>'TRABAJADOR 8'!$H$137</f>
        <v>0</v>
      </c>
      <c r="R56" s="655">
        <f>'TRABAJADOR 8'!$A$116</f>
        <v>0</v>
      </c>
      <c r="S56" s="649">
        <f>'TRABAJADOR 8'!$D$8</f>
        <v>2944.027397260274</v>
      </c>
      <c r="T56" s="533">
        <f>'TRABAJADOR 8'!$E$12</f>
        <v>39630</v>
      </c>
    </row>
    <row r="57" spans="1:20" ht="18" x14ac:dyDescent="0.2">
      <c r="A57" s="635">
        <v>9</v>
      </c>
      <c r="B57" s="1336">
        <f>'TRABAJADOR 9'!$A$3</f>
        <v>0</v>
      </c>
      <c r="C57" s="1337"/>
      <c r="D57" s="624">
        <f>'TRABAJADOR 9'!$D$6</f>
        <v>0</v>
      </c>
      <c r="E57" s="622" t="str">
        <f>'TRABAJADOR 9'!$E$14</f>
        <v>Externo</v>
      </c>
      <c r="F57" s="623">
        <f>'TRABAJADOR 9'!$C$3</f>
        <v>0</v>
      </c>
      <c r="G57" s="624" t="str">
        <f>'TRABAJADOR 9'!$D$3</f>
        <v>DOCTOR</v>
      </c>
      <c r="H57" s="639">
        <f>'TRABAJADOR 9'!$E$3</f>
        <v>0</v>
      </c>
      <c r="I57" s="646">
        <f>IF(B57=0,0,'TRABAJADOR 9'!$F$3)</f>
        <v>0</v>
      </c>
      <c r="J57" s="655">
        <f>'TRABAJADOR 9'!$E$11</f>
        <v>13.461151902621513</v>
      </c>
      <c r="K57" s="649">
        <f>'TRABAJADOR 9'!$H$59</f>
        <v>0</v>
      </c>
      <c r="L57" s="655">
        <f>'TRABAJADOR 9'!$A$38</f>
        <v>0</v>
      </c>
      <c r="M57" s="649">
        <f>'TRABAJADOR 9'!$H$85</f>
        <v>0</v>
      </c>
      <c r="N57" s="655">
        <f>'TRABAJADOR 9'!$A$64</f>
        <v>0</v>
      </c>
      <c r="O57" s="649">
        <f>'TRABAJADOR 9'!$H$111</f>
        <v>0</v>
      </c>
      <c r="P57" s="655">
        <f>'TRABAJADOR 9'!$A$90</f>
        <v>0</v>
      </c>
      <c r="Q57" s="649">
        <f>'TRABAJADOR 9'!$H$137</f>
        <v>0</v>
      </c>
      <c r="R57" s="655">
        <f>'TRABAJADOR 9'!$A$116</f>
        <v>0</v>
      </c>
      <c r="S57" s="650">
        <f>'TRABAJADOR 9'!$D$8</f>
        <v>2944.027397260274</v>
      </c>
      <c r="T57" s="533">
        <f>'TRABAJADOR 9'!$E$12</f>
        <v>39630</v>
      </c>
    </row>
    <row r="58" spans="1:20" ht="18" x14ac:dyDescent="0.2">
      <c r="A58" s="635">
        <v>10</v>
      </c>
      <c r="B58" s="1336">
        <f>'TRABAJADOR 10'!$A$3</f>
        <v>0</v>
      </c>
      <c r="C58" s="1337"/>
      <c r="D58" s="624">
        <f>'TRABAJADOR 10'!$D$6</f>
        <v>0</v>
      </c>
      <c r="E58" s="622" t="str">
        <f>'TRABAJADOR 10'!$E$14</f>
        <v>Externo</v>
      </c>
      <c r="F58" s="623">
        <f>'TRABAJADOR 10'!$C$3</f>
        <v>0</v>
      </c>
      <c r="G58" s="624" t="str">
        <f>'TRABAJADOR 10'!$D$3</f>
        <v>DOCTOR</v>
      </c>
      <c r="H58" s="639">
        <f>'TRABAJADOR 10'!$E$3</f>
        <v>0</v>
      </c>
      <c r="I58" s="646">
        <f>IF(B58=0,0,'TRABAJADOR 10'!$F$3)</f>
        <v>0</v>
      </c>
      <c r="J58" s="655">
        <f>'TRABAJADOR 10'!$E$11</f>
        <v>13.461151902621513</v>
      </c>
      <c r="K58" s="649">
        <f>'TRABAJADOR 10'!$H$59</f>
        <v>0</v>
      </c>
      <c r="L58" s="655">
        <f>'TRABAJADOR 10'!$A$38</f>
        <v>0</v>
      </c>
      <c r="M58" s="649">
        <f>'TRABAJADOR 10'!$H$85</f>
        <v>0</v>
      </c>
      <c r="N58" s="655">
        <f>'TRABAJADOR 10'!$A$64</f>
        <v>0</v>
      </c>
      <c r="O58" s="649">
        <f>'TRABAJADOR 10'!$H$111</f>
        <v>0</v>
      </c>
      <c r="P58" s="655">
        <f>'TRABAJADOR 10'!$A$90</f>
        <v>0</v>
      </c>
      <c r="Q58" s="649">
        <f>'TRABAJADOR 10'!$H$137</f>
        <v>0</v>
      </c>
      <c r="R58" s="655">
        <f>'TRABAJADOR 10'!$A$116</f>
        <v>0</v>
      </c>
      <c r="S58" s="649">
        <f>'TRABAJADOR 10'!$D$8</f>
        <v>2944.027397260274</v>
      </c>
      <c r="T58" s="533">
        <f>'TRABAJADOR 10'!$E$12</f>
        <v>39630</v>
      </c>
    </row>
    <row r="59" spans="1:20" ht="18" x14ac:dyDescent="0.2">
      <c r="A59" s="635">
        <v>11</v>
      </c>
      <c r="B59" s="1340" t="str">
        <f>'TRABAJADOR 11'!$A$3</f>
        <v>contratado 11</v>
      </c>
      <c r="C59" s="1341"/>
      <c r="D59" s="615">
        <f>'TRABAJADOR 11'!$D$6</f>
        <v>0</v>
      </c>
      <c r="E59" s="616" t="str">
        <f>'TRABAJADOR 11'!$E$14</f>
        <v>Externo</v>
      </c>
      <c r="F59" s="617">
        <f>'TRABAJADOR 11'!$C$3</f>
        <v>0</v>
      </c>
      <c r="G59" s="615" t="str">
        <f>'TRABAJADOR 11'!$D$3</f>
        <v>DOCTOR</v>
      </c>
      <c r="H59" s="639">
        <f>'TRABAJADOR 11'!$E$3</f>
        <v>0</v>
      </c>
      <c r="I59" s="646">
        <f>IF(B59=0,0,'TRABAJADOR 11'!$F$3)</f>
        <v>1470</v>
      </c>
      <c r="J59" s="655">
        <f>'TRABAJADOR 11'!$E$11</f>
        <v>13.461151902621513</v>
      </c>
      <c r="K59" s="649">
        <f>'TRABAJADOR 11'!$H$59</f>
        <v>0</v>
      </c>
      <c r="L59" s="655">
        <f>'TRABAJADOR 11'!$A$38</f>
        <v>0</v>
      </c>
      <c r="M59" s="649">
        <f>'TRABAJADOR 11'!$H$85</f>
        <v>0</v>
      </c>
      <c r="N59" s="655">
        <f>'TRABAJADOR 11'!$A$64</f>
        <v>0</v>
      </c>
      <c r="O59" s="649">
        <f>'TRABAJADOR 11'!$H$111</f>
        <v>0</v>
      </c>
      <c r="P59" s="655">
        <f>'TRABAJADOR 11'!$A$90</f>
        <v>0</v>
      </c>
      <c r="Q59" s="649">
        <f>'TRABAJADOR 11'!$H$137</f>
        <v>0</v>
      </c>
      <c r="R59" s="655">
        <f>'TRABAJADOR 11'!$A$116</f>
        <v>0</v>
      </c>
      <c r="S59" s="649">
        <f>'TRABAJADOR 11'!$D$8</f>
        <v>2944.027397260274</v>
      </c>
      <c r="T59" s="533">
        <f>'TRABAJADOR 11'!$E$12</f>
        <v>39630</v>
      </c>
    </row>
    <row r="60" spans="1:20" ht="18" x14ac:dyDescent="0.2">
      <c r="A60" s="635">
        <v>12</v>
      </c>
      <c r="B60" s="1336" t="str">
        <f>'TRABAJADOR 12'!$A$3</f>
        <v>contratado 11</v>
      </c>
      <c r="C60" s="1338"/>
      <c r="D60" s="621">
        <f>'TRABAJADOR 12'!$D$6</f>
        <v>0</v>
      </c>
      <c r="E60" s="622" t="str">
        <f>'TRABAJADOR 12'!$E$14</f>
        <v>Externo</v>
      </c>
      <c r="F60" s="623">
        <f>'TRABAJADOR 12'!$C$3</f>
        <v>0</v>
      </c>
      <c r="G60" s="625" t="str">
        <f>'TRABAJADOR 12'!$D$3</f>
        <v>DOCTOR</v>
      </c>
      <c r="H60" s="639">
        <f>'TRABAJADOR 12'!$E$3</f>
        <v>0</v>
      </c>
      <c r="I60" s="646">
        <f>IF(B60=0,0,'TRABAJADOR 12'!$F$3)</f>
        <v>1470</v>
      </c>
      <c r="J60" s="655">
        <f>'TRABAJADOR 12'!$E$11</f>
        <v>13.461151902621513</v>
      </c>
      <c r="K60" s="649">
        <f>'TRABAJADOR 12'!$H$59</f>
        <v>0</v>
      </c>
      <c r="L60" s="655">
        <f>'TRABAJADOR 12'!$A$38</f>
        <v>0</v>
      </c>
      <c r="M60" s="649">
        <f>'TRABAJADOR 12'!$H$85</f>
        <v>0</v>
      </c>
      <c r="N60" s="655">
        <f>'TRABAJADOR 12'!$A$64</f>
        <v>0</v>
      </c>
      <c r="O60" s="650">
        <f>'TRABAJADOR 12'!$H$111</f>
        <v>0</v>
      </c>
      <c r="P60" s="655">
        <f>'TRABAJADOR 12'!$A$90</f>
        <v>0</v>
      </c>
      <c r="Q60" s="649">
        <f>'TRABAJADOR 12'!$H$137</f>
        <v>0</v>
      </c>
      <c r="R60" s="655">
        <f>'TRABAJADOR 12'!$A$116</f>
        <v>0</v>
      </c>
      <c r="S60" s="649">
        <f>'TRABAJADOR 12'!$D$8</f>
        <v>2944.027397260274</v>
      </c>
      <c r="T60" s="533">
        <f>'TRABAJADOR 12'!$E$12</f>
        <v>39630</v>
      </c>
    </row>
    <row r="61" spans="1:20" ht="18" x14ac:dyDescent="0.2">
      <c r="A61" s="635">
        <v>13</v>
      </c>
      <c r="B61" s="1336" t="str">
        <f>'TRABAJADOR 13'!$A$3</f>
        <v>contratado 11</v>
      </c>
      <c r="C61" s="1337"/>
      <c r="D61" s="624">
        <f>'TRABAJADOR 13'!$D$6</f>
        <v>0</v>
      </c>
      <c r="E61" s="622" t="str">
        <f>'TRABAJADOR 13'!$E$14</f>
        <v>Externo</v>
      </c>
      <c r="F61" s="623">
        <f>'TRABAJADOR 13'!$C$3</f>
        <v>0</v>
      </c>
      <c r="G61" s="624" t="str">
        <f>'TRABAJADOR 13'!$D$3</f>
        <v>DOCTOR</v>
      </c>
      <c r="H61" s="639">
        <f>'TRABAJADOR 13'!$E$3</f>
        <v>0</v>
      </c>
      <c r="I61" s="646">
        <f>IF(B61=0,0,'TRABAJADOR 13'!$F$3)</f>
        <v>1470</v>
      </c>
      <c r="J61" s="655">
        <f>'TRABAJADOR 13'!$E$11</f>
        <v>13.461151902621513</v>
      </c>
      <c r="K61" s="649">
        <f>'TRABAJADOR 13'!$H$59</f>
        <v>0</v>
      </c>
      <c r="L61" s="655">
        <f>'TRABAJADOR 13'!$A$38</f>
        <v>0</v>
      </c>
      <c r="M61" s="649">
        <f>'TRABAJADOR 13'!$H$85</f>
        <v>0</v>
      </c>
      <c r="N61" s="656">
        <f>'TRABAJADOR 13'!$A$64</f>
        <v>0</v>
      </c>
      <c r="O61" s="649">
        <f>'TRABAJADOR 13'!$H$111</f>
        <v>0</v>
      </c>
      <c r="P61" s="655">
        <f>'TRABAJADOR 13'!$A$90</f>
        <v>0</v>
      </c>
      <c r="Q61" s="649">
        <f>'TRABAJADOR 13'!$H$137</f>
        <v>0</v>
      </c>
      <c r="R61" s="655">
        <f>'TRABAJADOR 13'!$A$116</f>
        <v>0</v>
      </c>
      <c r="S61" s="649">
        <f>'TRABAJADOR 13'!$D$8</f>
        <v>2944.027397260274</v>
      </c>
      <c r="T61" s="533">
        <f>'TRABAJADOR 13'!$E$12</f>
        <v>39630</v>
      </c>
    </row>
    <row r="62" spans="1:20" ht="18" x14ac:dyDescent="0.2">
      <c r="A62" s="635">
        <v>14</v>
      </c>
      <c r="B62" s="1336" t="str">
        <f>'TRABAJADOR 14'!$A$3</f>
        <v>contratado 11</v>
      </c>
      <c r="C62" s="1337"/>
      <c r="D62" s="624">
        <f>'TRABAJADOR 14'!$D$6</f>
        <v>0</v>
      </c>
      <c r="E62" s="622" t="str">
        <f>'TRABAJADOR 14'!$E$14</f>
        <v>Externo</v>
      </c>
      <c r="F62" s="623">
        <f>'TRABAJADOR 14'!$C$3</f>
        <v>0</v>
      </c>
      <c r="G62" s="624" t="str">
        <f>'TRABAJADOR 14'!$D$3</f>
        <v>DOCTOR</v>
      </c>
      <c r="H62" s="642">
        <f>'TRABAJADOR 14'!$E$3</f>
        <v>0</v>
      </c>
      <c r="I62" s="646">
        <f>IF(B62=0,0,'TRABAJADOR 14'!$F$3)</f>
        <v>1470</v>
      </c>
      <c r="J62" s="655">
        <f>'TRABAJADOR 14'!$E$11</f>
        <v>13.461151902621513</v>
      </c>
      <c r="K62" s="649">
        <f>'TRABAJADOR 14'!$H$59</f>
        <v>0</v>
      </c>
      <c r="L62" s="655">
        <f>'TRABAJADOR 14'!$A$38</f>
        <v>0</v>
      </c>
      <c r="M62" s="649">
        <f>'TRABAJADOR 14'!$H$85</f>
        <v>0</v>
      </c>
      <c r="N62" s="655">
        <f>'TRABAJADOR 14'!$A$64</f>
        <v>0</v>
      </c>
      <c r="O62" s="649">
        <f>'TRABAJADOR 14'!$H$111</f>
        <v>0</v>
      </c>
      <c r="P62" s="655">
        <f>'TRABAJADOR 14'!$A$90</f>
        <v>0</v>
      </c>
      <c r="Q62" s="649">
        <f>'TRABAJADOR 14'!$H$137</f>
        <v>0</v>
      </c>
      <c r="R62" s="655">
        <f>'TRABAJADOR 14'!$A$116</f>
        <v>0</v>
      </c>
      <c r="S62" s="649">
        <f>'TRABAJADOR 14'!$D$8</f>
        <v>2944.027397260274</v>
      </c>
      <c r="T62" s="533">
        <f>'TRABAJADOR 14'!$E$12</f>
        <v>39630</v>
      </c>
    </row>
    <row r="63" spans="1:20" ht="18" x14ac:dyDescent="0.2">
      <c r="A63" s="635">
        <v>15</v>
      </c>
      <c r="B63" s="1336" t="str">
        <f>'TRABAJADOR 15'!$A$3</f>
        <v>contratado 11</v>
      </c>
      <c r="C63" s="1337"/>
      <c r="D63" s="624">
        <f>'TRABAJADOR 15'!$D$6</f>
        <v>0</v>
      </c>
      <c r="E63" s="622" t="str">
        <f>'TRABAJADOR 15'!$E$14</f>
        <v>Externo</v>
      </c>
      <c r="F63" s="623">
        <f>'TRABAJADOR 15'!$C$3</f>
        <v>0</v>
      </c>
      <c r="G63" s="624" t="str">
        <f>'TRABAJADOR 15'!$D$3</f>
        <v>DOCTOR</v>
      </c>
      <c r="H63" s="639">
        <f>'TRABAJADOR 15'!$E$3</f>
        <v>0</v>
      </c>
      <c r="I63" s="646">
        <f>IF(B63=0,0,'TRABAJADOR 15'!$F$3)</f>
        <v>1470</v>
      </c>
      <c r="J63" s="655">
        <f>'TRABAJADOR 15'!$E$11</f>
        <v>13.461151902621513</v>
      </c>
      <c r="K63" s="649">
        <f>'TRABAJADOR 15'!$H$59</f>
        <v>0</v>
      </c>
      <c r="L63" s="655">
        <f>'TRABAJADOR 15'!$A$38</f>
        <v>0</v>
      </c>
      <c r="M63" s="650">
        <f>'TRABAJADOR 15'!$H$85</f>
        <v>0</v>
      </c>
      <c r="N63" s="655">
        <f>'TRABAJADOR 15'!$A$64</f>
        <v>0</v>
      </c>
      <c r="O63" s="649">
        <f>'TRABAJADOR 15'!$H$111</f>
        <v>0</v>
      </c>
      <c r="P63" s="655">
        <f>'TRABAJADOR 15'!$A$90</f>
        <v>0</v>
      </c>
      <c r="Q63" s="649">
        <f>'TRABAJADOR 15'!$H$137</f>
        <v>0</v>
      </c>
      <c r="R63" s="655">
        <f>'TRABAJADOR 15'!$A$116</f>
        <v>0</v>
      </c>
      <c r="S63" s="649">
        <f>'TRABAJADOR 15'!$D$8</f>
        <v>2944.027397260274</v>
      </c>
      <c r="T63" s="533">
        <f>'TRABAJADOR 15'!$E$12</f>
        <v>39630</v>
      </c>
    </row>
    <row r="64" spans="1:20" ht="18" x14ac:dyDescent="0.2">
      <c r="A64" s="635">
        <v>16</v>
      </c>
      <c r="B64" s="1336" t="str">
        <f>'TRABAJADOR 16'!$A$3</f>
        <v>contratado 11</v>
      </c>
      <c r="C64" s="1338"/>
      <c r="D64" s="621">
        <f>'TRABAJADOR 16'!$D$6</f>
        <v>0</v>
      </c>
      <c r="E64" s="622" t="str">
        <f>'TRABAJADOR 16'!$E$14</f>
        <v>Externo</v>
      </c>
      <c r="F64" s="623">
        <f>'TRABAJADOR 16'!$C$3</f>
        <v>0</v>
      </c>
      <c r="G64" s="625" t="str">
        <f>'TRABAJADOR 16'!$D$3</f>
        <v>DOCTOR</v>
      </c>
      <c r="H64" s="639">
        <f>'TRABAJADOR 15'!$E$3</f>
        <v>0</v>
      </c>
      <c r="I64" s="646">
        <f>IF(B64=0,0,'TRABAJADOR 16'!$F$3)</f>
        <v>1470</v>
      </c>
      <c r="J64" s="655">
        <f>'TRABAJADOR 16'!$E$11</f>
        <v>13.461151902621513</v>
      </c>
      <c r="K64" s="649">
        <f>'TRABAJADOR 16'!$H$59</f>
        <v>0</v>
      </c>
      <c r="L64" s="655">
        <f>'TRABAJADOR 16'!$A$38</f>
        <v>0</v>
      </c>
      <c r="M64" s="649">
        <f>'TRABAJADOR 16'!$H$85</f>
        <v>0</v>
      </c>
      <c r="N64" s="655">
        <f>'TRABAJADOR 16'!$A$64</f>
        <v>0</v>
      </c>
      <c r="O64" s="649">
        <f>'TRABAJADOR 16'!$H$111</f>
        <v>0</v>
      </c>
      <c r="P64" s="655">
        <f>'TRABAJADOR 16'!$A$90</f>
        <v>0</v>
      </c>
      <c r="Q64" s="649">
        <f>'TRABAJADOR 16'!$H$137</f>
        <v>0</v>
      </c>
      <c r="R64" s="655">
        <f>'TRABAJADOR 16'!$A$116</f>
        <v>0</v>
      </c>
      <c r="S64" s="649">
        <f>'TRABAJADOR 16'!$D$8</f>
        <v>2944.027397260274</v>
      </c>
      <c r="T64" s="533">
        <f>'TRABAJADOR 16'!$E$12</f>
        <v>39630</v>
      </c>
    </row>
    <row r="65" spans="1:20" ht="18" x14ac:dyDescent="0.2">
      <c r="A65" s="635">
        <v>17</v>
      </c>
      <c r="B65" s="1336" t="str">
        <f>'TRABAJADOR 17'!$A$3</f>
        <v>contratado 11</v>
      </c>
      <c r="C65" s="1338"/>
      <c r="D65" s="621">
        <f>'TRABAJADOR 17'!$D$6</f>
        <v>0</v>
      </c>
      <c r="E65" s="622" t="str">
        <f>'TRABAJADOR 17'!$E$14</f>
        <v>Externo</v>
      </c>
      <c r="F65" s="623">
        <f>'TRABAJADOR 17'!$C$3</f>
        <v>0</v>
      </c>
      <c r="G65" s="625" t="str">
        <f>'TRABAJADOR 17'!$D$3</f>
        <v>DOCTOR</v>
      </c>
      <c r="H65" s="639">
        <f>'TRABAJADOR 17'!$E$3</f>
        <v>0</v>
      </c>
      <c r="I65" s="646">
        <f>IF(B65=0,0,'TRABAJADOR 17'!$F$3)</f>
        <v>1470</v>
      </c>
      <c r="J65" s="655">
        <f>'TRABAJADOR 17'!$E$11</f>
        <v>13.461151902621513</v>
      </c>
      <c r="K65" s="649">
        <f>'TRABAJADOR 17'!$H$59</f>
        <v>0</v>
      </c>
      <c r="L65" s="655">
        <f>'TRABAJADOR 17'!$A$38</f>
        <v>0</v>
      </c>
      <c r="M65" s="649">
        <f>'TRABAJADOR 17'!$H$85</f>
        <v>0</v>
      </c>
      <c r="N65" s="655">
        <f>'TRABAJADOR 17'!$A$64</f>
        <v>0</v>
      </c>
      <c r="O65" s="649">
        <f>'TRABAJADOR 17'!$H$111</f>
        <v>0</v>
      </c>
      <c r="P65" s="656">
        <f>'TRABAJADOR 17'!$A$90</f>
        <v>0</v>
      </c>
      <c r="Q65" s="649">
        <f>'TRABAJADOR 17'!$H$137</f>
        <v>0</v>
      </c>
      <c r="R65" s="656">
        <f>'TRABAJADOR 17'!$A$116</f>
        <v>0</v>
      </c>
      <c r="S65" s="649">
        <f>'TRABAJADOR 17'!$D$8</f>
        <v>2944.027397260274</v>
      </c>
      <c r="T65" s="533">
        <f>'TRABAJADOR 17'!$E$12</f>
        <v>39630</v>
      </c>
    </row>
    <row r="66" spans="1:20" ht="18" x14ac:dyDescent="0.2">
      <c r="A66" s="635">
        <v>18</v>
      </c>
      <c r="B66" s="1344" t="str">
        <f>'TRABAJADOR 18'!$A$3</f>
        <v>contratado 11</v>
      </c>
      <c r="C66" s="1345"/>
      <c r="D66" s="626">
        <f>'TRABAJADOR 18'!$D$6</f>
        <v>0</v>
      </c>
      <c r="E66" s="627" t="str">
        <f>'TRABAJADOR 18'!$E$14</f>
        <v>Externo</v>
      </c>
      <c r="F66" s="628">
        <f>'TRABAJADOR 18'!$C$3</f>
        <v>0</v>
      </c>
      <c r="G66" s="629" t="str">
        <f>'TRABAJADOR 18'!$D$3</f>
        <v>DOCTOR</v>
      </c>
      <c r="H66" s="639">
        <f>'TRABAJADOR 18'!$E$3</f>
        <v>0</v>
      </c>
      <c r="I66" s="646">
        <f>IF(B66=0,0,'TRABAJADOR 18'!$F$3)</f>
        <v>1470</v>
      </c>
      <c r="J66" s="656">
        <f>'TRABAJADOR 18'!$E$11</f>
        <v>13.461151902621513</v>
      </c>
      <c r="K66" s="649">
        <f>'TRABAJADOR 18'!$H$59</f>
        <v>0</v>
      </c>
      <c r="L66" s="655">
        <f>'TRABAJADOR 18'!$A$38</f>
        <v>0</v>
      </c>
      <c r="M66" s="649">
        <f>'TRABAJADOR 18'!$H$85</f>
        <v>0</v>
      </c>
      <c r="N66" s="655">
        <f>'TRABAJADOR 18'!$A$64</f>
        <v>0</v>
      </c>
      <c r="O66" s="649">
        <f>'TRABAJADOR 18'!$H$111</f>
        <v>0</v>
      </c>
      <c r="P66" s="655">
        <f>'TRABAJADOR 18'!$A$90</f>
        <v>0</v>
      </c>
      <c r="Q66" s="649">
        <f>'TRABAJADOR 18'!$H$137</f>
        <v>0</v>
      </c>
      <c r="R66" s="655">
        <f>'TRABAJADOR 18'!$A$116</f>
        <v>0</v>
      </c>
      <c r="S66" s="650">
        <f>'TRABAJADOR 18'!$D$8</f>
        <v>2944.027397260274</v>
      </c>
      <c r="T66" s="533">
        <f>'TRABAJADOR 18'!$E$12</f>
        <v>39630</v>
      </c>
    </row>
    <row r="67" spans="1:20" ht="18" x14ac:dyDescent="0.2">
      <c r="A67" s="635">
        <v>19</v>
      </c>
      <c r="B67" s="1336" t="str">
        <f>'TRABAJADOR 19'!$A$3</f>
        <v>contratado 11</v>
      </c>
      <c r="C67" s="1337"/>
      <c r="D67" s="624">
        <f>'TRABAJADOR 19'!$D$6</f>
        <v>0</v>
      </c>
      <c r="E67" s="622" t="str">
        <f>'TRABAJADOR 19'!$E$14</f>
        <v>Externo</v>
      </c>
      <c r="F67" s="623">
        <f>'TRABAJADOR 19'!$C$3</f>
        <v>0</v>
      </c>
      <c r="G67" s="625" t="str">
        <f>'TRABAJADOR 19'!$D$3</f>
        <v>DOCTOR</v>
      </c>
      <c r="H67" s="639">
        <f>'TRABAJADOR 19'!$E$3</f>
        <v>0</v>
      </c>
      <c r="I67" s="646">
        <f>IF(B67=0,0,'TRABAJADOR 19'!$F$3)</f>
        <v>1470</v>
      </c>
      <c r="J67" s="656">
        <f>'TRABAJADOR 19'!$E$11</f>
        <v>13.461151902621513</v>
      </c>
      <c r="K67" s="649">
        <f>'TRABAJADOR 19'!$H$59</f>
        <v>0</v>
      </c>
      <c r="L67" s="655">
        <f>'TRABAJADOR 19'!$A$38</f>
        <v>0</v>
      </c>
      <c r="M67" s="649">
        <f>'TRABAJADOR 19'!$H$85</f>
        <v>0</v>
      </c>
      <c r="N67" s="655">
        <f>'TRABAJADOR 19'!$A$64</f>
        <v>0</v>
      </c>
      <c r="O67" s="649">
        <f>'TRABAJADOR 19'!$H$111</f>
        <v>0</v>
      </c>
      <c r="P67" s="655">
        <f>'TRABAJADOR 19'!$A$90</f>
        <v>0</v>
      </c>
      <c r="Q67" s="649">
        <f>'TRABAJADOR 19'!$H$137</f>
        <v>0</v>
      </c>
      <c r="R67" s="655">
        <f>'TRABAJADOR 19'!$A$116</f>
        <v>0</v>
      </c>
      <c r="S67" s="649">
        <f>'TRABAJADOR 19'!$D$8</f>
        <v>2944.027397260274</v>
      </c>
      <c r="T67" s="533">
        <f>'TRABAJADOR 19'!$E$12</f>
        <v>39630</v>
      </c>
    </row>
    <row r="68" spans="1:20" ht="18" x14ac:dyDescent="0.2">
      <c r="A68" s="635">
        <v>20</v>
      </c>
      <c r="B68" s="1344" t="str">
        <f>'TRABAJADOR 20'!$A$3</f>
        <v>contratado 11</v>
      </c>
      <c r="C68" s="1345"/>
      <c r="D68" s="626">
        <f>'TRABAJADOR 20'!$D$6</f>
        <v>0</v>
      </c>
      <c r="E68" s="627" t="str">
        <f>'TRABAJADOR 20'!$E$14</f>
        <v>Externo</v>
      </c>
      <c r="F68" s="628">
        <f>'TRABAJADOR 20'!$C$3</f>
        <v>0</v>
      </c>
      <c r="G68" s="629" t="str">
        <f>'TRABAJADOR 20'!$D$3</f>
        <v>DOCTOR</v>
      </c>
      <c r="H68" s="639">
        <f>'TRABAJADOR 20'!$E$3</f>
        <v>0</v>
      </c>
      <c r="I68" s="646">
        <f>IF(B68=0,0,'TRABAJADOR 20'!$F$3)</f>
        <v>1470</v>
      </c>
      <c r="J68" s="655">
        <f>'TRABAJADOR 20'!$E$11</f>
        <v>13.461151902621513</v>
      </c>
      <c r="K68" s="649">
        <f>'TRABAJADOR 20'!$H$59</f>
        <v>0</v>
      </c>
      <c r="L68" s="655">
        <f>'TRABAJADOR 20'!$A$38</f>
        <v>0</v>
      </c>
      <c r="M68" s="649">
        <f>'TRABAJADOR 20'!$H$85</f>
        <v>0</v>
      </c>
      <c r="N68" s="655">
        <f>'TRABAJADOR 20'!$A$64</f>
        <v>0</v>
      </c>
      <c r="O68" s="649">
        <f>'TRABAJADOR 20'!$H$111</f>
        <v>0</v>
      </c>
      <c r="P68" s="655">
        <f>'TRABAJADOR 20'!$A$90</f>
        <v>0</v>
      </c>
      <c r="Q68" s="649">
        <f>'TRABAJADOR 20'!$H$137</f>
        <v>0</v>
      </c>
      <c r="R68" s="655">
        <f>'TRABAJADOR 20'!$A$116</f>
        <v>0</v>
      </c>
      <c r="S68" s="649">
        <f>'TRABAJADOR 20'!$D$8</f>
        <v>2944.027397260274</v>
      </c>
      <c r="T68" s="533">
        <f>'TRABAJADOR 20'!$E$12</f>
        <v>39630</v>
      </c>
    </row>
    <row r="69" spans="1:20" ht="18" x14ac:dyDescent="0.2">
      <c r="A69" s="635">
        <v>21</v>
      </c>
      <c r="B69" s="1340" t="str">
        <f>'TRABAJADOR 21'!$A$3</f>
        <v>contratado 11</v>
      </c>
      <c r="C69" s="1341"/>
      <c r="D69" s="615">
        <f>'TRABAJADOR 21'!$D$6</f>
        <v>0</v>
      </c>
      <c r="E69" s="616" t="str">
        <f>'TRABAJADOR 21'!$E$14</f>
        <v>Externo</v>
      </c>
      <c r="F69" s="617">
        <f>'TRABAJADOR 21'!$C$3</f>
        <v>0</v>
      </c>
      <c r="G69" s="615" t="str">
        <f>'TRABAJADOR 21'!$D$3</f>
        <v>DOCTOR</v>
      </c>
      <c r="H69" s="639">
        <f>'TRABAJADOR 21'!$E$3</f>
        <v>0</v>
      </c>
      <c r="I69" s="646">
        <f>IF(B69=0,0,'TRABAJADOR 21'!$F$3)</f>
        <v>1470</v>
      </c>
      <c r="J69" s="656">
        <f>'TRABAJADOR 21'!$E$11</f>
        <v>13.461151902621513</v>
      </c>
      <c r="K69" s="649">
        <f>'TRABAJADOR 21'!$H$59</f>
        <v>0</v>
      </c>
      <c r="L69" s="655">
        <f>'TRABAJADOR 21'!$A$38</f>
        <v>0</v>
      </c>
      <c r="M69" s="649">
        <f>'TRABAJADOR 21'!$H$85</f>
        <v>0</v>
      </c>
      <c r="N69" s="655">
        <f>'TRABAJADOR 21'!$A$64</f>
        <v>0</v>
      </c>
      <c r="O69" s="649">
        <f>'TRABAJADOR 21'!$H$111</f>
        <v>0</v>
      </c>
      <c r="P69" s="655">
        <f>'TRABAJADOR 21'!$A$90</f>
        <v>0</v>
      </c>
      <c r="Q69" s="649">
        <f>'TRABAJADOR 21'!$H$137</f>
        <v>0</v>
      </c>
      <c r="R69" s="655">
        <f>'TRABAJADOR 21'!$A$116</f>
        <v>0</v>
      </c>
      <c r="S69" s="649">
        <f>'TRABAJADOR 21'!$D$8</f>
        <v>2944.027397260274</v>
      </c>
      <c r="T69" s="533">
        <f>'TRABAJADOR 21'!$E$12</f>
        <v>39630</v>
      </c>
    </row>
    <row r="70" spans="1:20" ht="18" x14ac:dyDescent="0.2">
      <c r="A70" s="635">
        <v>22</v>
      </c>
      <c r="B70" s="1336" t="str">
        <f>'TRABAJADOR 22'!$A$3</f>
        <v>contratado 11</v>
      </c>
      <c r="C70" s="1338"/>
      <c r="D70" s="621">
        <f>'TRABAJADOR 22'!$D$6</f>
        <v>0</v>
      </c>
      <c r="E70" s="622" t="str">
        <f>'TRABAJADOR 22'!$E$14</f>
        <v>Externo</v>
      </c>
      <c r="F70" s="623">
        <f>'TRABAJADOR 22'!$C$3</f>
        <v>0</v>
      </c>
      <c r="G70" s="625" t="str">
        <f>'TRABAJADOR 22'!$D$3</f>
        <v>DOCTOR</v>
      </c>
      <c r="H70" s="639">
        <f>'TRABAJADOR 22'!$E$3</f>
        <v>0</v>
      </c>
      <c r="I70" s="646">
        <f>IF(B70=0,0,'TRABAJADOR 22'!$F$3)</f>
        <v>1470</v>
      </c>
      <c r="J70" s="655">
        <f>'TRABAJADOR 22'!$E$11</f>
        <v>13.461151902621513</v>
      </c>
      <c r="K70" s="649">
        <f>'TRABAJADOR 22'!$H$59</f>
        <v>0</v>
      </c>
      <c r="L70" s="656">
        <f>'TRABAJADOR 22'!$A$38</f>
        <v>0</v>
      </c>
      <c r="M70" s="649">
        <f>'TRABAJADOR 22'!$H$85</f>
        <v>0</v>
      </c>
      <c r="N70" s="655">
        <f>'TRABAJADOR 22'!$A$64</f>
        <v>0</v>
      </c>
      <c r="O70" s="649">
        <f>'TRABAJADOR 22'!$H$111</f>
        <v>0</v>
      </c>
      <c r="P70" s="655">
        <f>'TRABAJADOR 22'!$A$90</f>
        <v>0</v>
      </c>
      <c r="Q70" s="649">
        <f>'TRABAJADOR 22'!$H$137</f>
        <v>0</v>
      </c>
      <c r="R70" s="655">
        <f>'TRABAJADOR 22'!$A$116</f>
        <v>0</v>
      </c>
      <c r="S70" s="649">
        <f>'TRABAJADOR 22'!$D$8</f>
        <v>2944.027397260274</v>
      </c>
      <c r="T70" s="533">
        <f>'TRABAJADOR 22'!$E$12</f>
        <v>39630</v>
      </c>
    </row>
    <row r="71" spans="1:20" ht="18" x14ac:dyDescent="0.2">
      <c r="A71" s="635">
        <v>23</v>
      </c>
      <c r="B71" s="1336" t="str">
        <f>'TRABAJADOR 23'!$A$3</f>
        <v>contratado 11</v>
      </c>
      <c r="C71" s="1338"/>
      <c r="D71" s="621">
        <f>'TRABAJADOR 23'!$D$6</f>
        <v>0</v>
      </c>
      <c r="E71" s="622" t="str">
        <f>'TRABAJADOR 23'!$E$14</f>
        <v>Externo</v>
      </c>
      <c r="F71" s="623">
        <f>'TRABAJADOR 23'!$C$3</f>
        <v>0</v>
      </c>
      <c r="G71" s="625" t="str">
        <f>'TRABAJADOR 23'!$D$3</f>
        <v>DOCTOR</v>
      </c>
      <c r="H71" s="639">
        <f>'TRABAJADOR 23'!$E$3</f>
        <v>0</v>
      </c>
      <c r="I71" s="646">
        <f>IF(B71=0,0,'TRABAJADOR 23'!$F$3)</f>
        <v>1470</v>
      </c>
      <c r="J71" s="655">
        <f>'TRABAJADOR 23'!$E$11</f>
        <v>13.461151902621513</v>
      </c>
      <c r="K71" s="649">
        <f>'TRABAJADOR 23'!$H$59</f>
        <v>0</v>
      </c>
      <c r="L71" s="655">
        <f>'TRABAJADOR 23'!$A$38</f>
        <v>0</v>
      </c>
      <c r="M71" s="649">
        <f>'TRABAJADOR 23'!$H$85</f>
        <v>0</v>
      </c>
      <c r="N71" s="655">
        <f>'TRABAJADOR 23'!$A$64</f>
        <v>0</v>
      </c>
      <c r="O71" s="649">
        <f>'TRABAJADOR 23'!$H$111</f>
        <v>0</v>
      </c>
      <c r="P71" s="655">
        <f>'TRABAJADOR 23'!$A$90</f>
        <v>0</v>
      </c>
      <c r="Q71" s="649">
        <f>'TRABAJADOR 23'!$H$137</f>
        <v>0</v>
      </c>
      <c r="R71" s="655">
        <f>'TRABAJADOR 23'!$A$116</f>
        <v>0</v>
      </c>
      <c r="S71" s="649">
        <f>'TRABAJADOR 23'!$D$8</f>
        <v>2944.027397260274</v>
      </c>
      <c r="T71" s="533">
        <f>'TRABAJADOR 23'!$E$12</f>
        <v>39630</v>
      </c>
    </row>
    <row r="72" spans="1:20" ht="18" x14ac:dyDescent="0.2">
      <c r="A72" s="636">
        <v>24</v>
      </c>
      <c r="B72" s="1340" t="str">
        <f>'TRABAJADOR 24'!$A$3</f>
        <v>contratado 11</v>
      </c>
      <c r="C72" s="1341"/>
      <c r="D72" s="615">
        <f>'TRABAJADOR 24'!$D$6</f>
        <v>0</v>
      </c>
      <c r="E72" s="616" t="str">
        <f>'TRABAJADOR 24'!$E$14</f>
        <v>Externo</v>
      </c>
      <c r="F72" s="617">
        <f>'TRABAJADOR 24'!$C$3</f>
        <v>0</v>
      </c>
      <c r="G72" s="615" t="str">
        <f>'TRABAJADOR 24'!$D$3</f>
        <v>DOCTOR</v>
      </c>
      <c r="H72" s="639">
        <f>'TRABAJADOR 24'!$E$3</f>
        <v>0</v>
      </c>
      <c r="I72" s="646">
        <f>IF(B72=0,0,'TRABAJADOR 24'!$F$3)</f>
        <v>1470</v>
      </c>
      <c r="J72" s="655">
        <f>'TRABAJADOR 24'!$E$11</f>
        <v>13.461151902621513</v>
      </c>
      <c r="K72" s="649">
        <f>'TRABAJADOR 24'!$H$59</f>
        <v>0</v>
      </c>
      <c r="L72" s="655">
        <f>'TRABAJADOR 24'!$A$38</f>
        <v>0</v>
      </c>
      <c r="M72" s="650">
        <f>'TRABAJADOR 24'!$H$85</f>
        <v>0</v>
      </c>
      <c r="N72" s="655">
        <f>'TRABAJADOR 24'!$A$64</f>
        <v>0</v>
      </c>
      <c r="O72" s="649">
        <f>'TRABAJADOR 24'!$H$111</f>
        <v>0</v>
      </c>
      <c r="P72" s="655">
        <f>'TRABAJADOR 24'!$A$90</f>
        <v>0</v>
      </c>
      <c r="Q72" s="649">
        <f>'TRABAJADOR 24'!$H$137</f>
        <v>0</v>
      </c>
      <c r="R72" s="655">
        <f>'TRABAJADOR 24'!$A$116</f>
        <v>0</v>
      </c>
      <c r="S72" s="649">
        <f>'TRABAJADOR 24'!$D$8</f>
        <v>2944.027397260274</v>
      </c>
      <c r="T72" s="533">
        <f>'TRABAJADOR 24'!$E$12</f>
        <v>39630</v>
      </c>
    </row>
    <row r="73" spans="1:20" ht="18" x14ac:dyDescent="0.2">
      <c r="A73" s="635">
        <v>25</v>
      </c>
      <c r="B73" s="1336" t="str">
        <f>'TRABAJADOR 25'!$A$3</f>
        <v>contratado 11</v>
      </c>
      <c r="C73" s="1338"/>
      <c r="D73" s="621">
        <f>'TRABAJADOR 25'!$D$6</f>
        <v>0</v>
      </c>
      <c r="E73" s="622" t="str">
        <f>'TRABAJADOR 25'!$E$14</f>
        <v>Externo</v>
      </c>
      <c r="F73" s="623">
        <f>'TRABAJADOR 25'!$C$3</f>
        <v>0</v>
      </c>
      <c r="G73" s="625" t="str">
        <f>'TRABAJADOR 25'!$D$3</f>
        <v>DOCTOR</v>
      </c>
      <c r="H73" s="639">
        <f>'TRABAJADOR 25'!$E$3</f>
        <v>0</v>
      </c>
      <c r="I73" s="646">
        <f>IF(B73=0,0,'TRABAJADOR 25'!$F$3)</f>
        <v>1470</v>
      </c>
      <c r="J73" s="655">
        <f>'TRABAJADOR 25'!$E$11</f>
        <v>13.461151902621513</v>
      </c>
      <c r="K73" s="649">
        <f>'TRABAJADOR 25'!$H$59</f>
        <v>0</v>
      </c>
      <c r="L73" s="655">
        <f>'TRABAJADOR 25'!$A$38</f>
        <v>0</v>
      </c>
      <c r="M73" s="649">
        <f>'TRABAJADOR 25'!$H$85</f>
        <v>0</v>
      </c>
      <c r="N73" s="655">
        <f>'TRABAJADOR 25'!$A$64</f>
        <v>0</v>
      </c>
      <c r="O73" s="649">
        <f>'TRABAJADOR 25'!$H$111</f>
        <v>0</v>
      </c>
      <c r="P73" s="655">
        <f>'TRABAJADOR 25'!$A$90</f>
        <v>0</v>
      </c>
      <c r="Q73" s="649">
        <f>'TRABAJADOR 25'!$H$137</f>
        <v>0</v>
      </c>
      <c r="R73" s="655">
        <f>'TRABAJADOR 25'!$A$116</f>
        <v>0</v>
      </c>
      <c r="S73" s="649">
        <f>'TRABAJADOR 25'!$D$8</f>
        <v>2944.027397260274</v>
      </c>
      <c r="T73" s="533">
        <f>'TRABAJADOR 25'!$E$12</f>
        <v>39630</v>
      </c>
    </row>
    <row r="74" spans="1:20" ht="18" x14ac:dyDescent="0.2">
      <c r="A74" s="635">
        <v>26</v>
      </c>
      <c r="B74" s="1340" t="str">
        <f>'TRABAJADOR 26'!$A$3</f>
        <v>contratado 11</v>
      </c>
      <c r="C74" s="1341"/>
      <c r="D74" s="615">
        <f>'TRABAJADOR 26'!$D$6</f>
        <v>0</v>
      </c>
      <c r="E74" s="616" t="str">
        <f>'TRABAJADOR 26'!$E$14</f>
        <v>Externo</v>
      </c>
      <c r="F74" s="617">
        <f>'TRABAJADOR 26'!$C$3</f>
        <v>0</v>
      </c>
      <c r="G74" s="615" t="str">
        <f>'TRABAJADOR 26'!$D$3</f>
        <v>DOCTOR</v>
      </c>
      <c r="H74" s="639">
        <f>'TRABAJADOR 26'!$E$3</f>
        <v>0</v>
      </c>
      <c r="I74" s="646">
        <f>IF(B74=0,0,'TRABAJADOR 26'!$F$3)</f>
        <v>1470</v>
      </c>
      <c r="J74" s="655">
        <f>'TRABAJADOR 26'!$E$11</f>
        <v>13.461151902621513</v>
      </c>
      <c r="K74" s="649">
        <f>'TRABAJADOR 26'!$H$59</f>
        <v>0</v>
      </c>
      <c r="L74" s="655">
        <f>'TRABAJADOR 26'!$A$38</f>
        <v>0</v>
      </c>
      <c r="M74" s="649">
        <f>'TRABAJADOR 26'!$H$85</f>
        <v>0</v>
      </c>
      <c r="N74" s="655">
        <f>'TRABAJADOR 26'!$A$64</f>
        <v>0</v>
      </c>
      <c r="O74" s="649">
        <f>'TRABAJADOR 26'!$H$111</f>
        <v>0</v>
      </c>
      <c r="P74" s="655">
        <f>'TRABAJADOR 26'!$A$90</f>
        <v>0</v>
      </c>
      <c r="Q74" s="649">
        <f>'TRABAJADOR 26'!$H$137</f>
        <v>0</v>
      </c>
      <c r="R74" s="655">
        <f>'TRABAJADOR 26'!$A$116</f>
        <v>0</v>
      </c>
      <c r="S74" s="649">
        <f>'TRABAJADOR 26'!$D$8</f>
        <v>2944.027397260274</v>
      </c>
      <c r="T74" s="533">
        <f>'TRABAJADOR 26'!$E$12</f>
        <v>39630</v>
      </c>
    </row>
    <row r="75" spans="1:20" ht="18" x14ac:dyDescent="0.2">
      <c r="A75" s="635">
        <v>27</v>
      </c>
      <c r="B75" s="1336" t="str">
        <f>'TRABAJADOR 27'!$A$3</f>
        <v>contratado 11</v>
      </c>
      <c r="C75" s="1338"/>
      <c r="D75" s="621">
        <f>'TRABAJADOR 27'!$D$6</f>
        <v>0</v>
      </c>
      <c r="E75" s="622" t="str">
        <f>'TRABAJADOR 27'!$E$14</f>
        <v>Externo</v>
      </c>
      <c r="F75" s="623">
        <f>'TRABAJADOR 27'!$C$3</f>
        <v>0</v>
      </c>
      <c r="G75" s="625" t="str">
        <f>'TRABAJADOR 27'!$D$3</f>
        <v>DOCTOR</v>
      </c>
      <c r="H75" s="639">
        <f>'TRABAJADOR 27'!$E$3</f>
        <v>0</v>
      </c>
      <c r="I75" s="646">
        <f>IF(B75=0,0,'TRABAJADOR 27'!$F$3)</f>
        <v>1470</v>
      </c>
      <c r="J75" s="655">
        <f>'TRABAJADOR 27'!$E$11</f>
        <v>13.461151902621513</v>
      </c>
      <c r="K75" s="649">
        <f>'TRABAJADOR 27'!$H$59</f>
        <v>0</v>
      </c>
      <c r="L75" s="655">
        <f>'TRABAJADOR 27'!$A$38</f>
        <v>0</v>
      </c>
      <c r="M75" s="649">
        <f>'TRABAJADOR 27'!$H$85</f>
        <v>0</v>
      </c>
      <c r="N75" s="655">
        <f>'TRABAJADOR 27'!$A$64</f>
        <v>0</v>
      </c>
      <c r="O75" s="649">
        <f>'TRABAJADOR 27'!$H$111</f>
        <v>0</v>
      </c>
      <c r="P75" s="655">
        <f>'TRABAJADOR 27'!$A$90</f>
        <v>0</v>
      </c>
      <c r="Q75" s="649">
        <f>'TRABAJADOR 27'!$H$137</f>
        <v>0</v>
      </c>
      <c r="R75" s="655">
        <f>'TRABAJADOR 27'!$A$116</f>
        <v>0</v>
      </c>
      <c r="S75" s="649">
        <f>'TRABAJADOR 27'!$D$8</f>
        <v>2944.027397260274</v>
      </c>
      <c r="T75" s="533">
        <f>'TRABAJADOR 27'!$E$12</f>
        <v>39630</v>
      </c>
    </row>
    <row r="76" spans="1:20" ht="18" x14ac:dyDescent="0.2">
      <c r="A76" s="635">
        <v>28</v>
      </c>
      <c r="B76" s="1344" t="str">
        <f>'TRABAJADOR 28'!$A$3</f>
        <v>contratado 11</v>
      </c>
      <c r="C76" s="1345"/>
      <c r="D76" s="626">
        <f>'TRABAJADOR 28'!$D$6</f>
        <v>0</v>
      </c>
      <c r="E76" s="627" t="str">
        <f>'TRABAJADOR 28'!$E$14</f>
        <v>Externo</v>
      </c>
      <c r="F76" s="628">
        <f>'TRABAJADOR 28'!$C$3</f>
        <v>0</v>
      </c>
      <c r="G76" s="629" t="str">
        <f>'TRABAJADOR 28'!$D$3</f>
        <v>DOCTOR</v>
      </c>
      <c r="H76" s="639">
        <f>'TRABAJADOR 28'!$E$3</f>
        <v>0</v>
      </c>
      <c r="I76" s="646">
        <f>IF(B76=0,0,'TRABAJADOR 28'!$F$3)</f>
        <v>1470</v>
      </c>
      <c r="J76" s="655">
        <f>'TRABAJADOR 28'!$E$11</f>
        <v>13.461151902621513</v>
      </c>
      <c r="K76" s="649">
        <f>'TRABAJADOR 28'!$H$59</f>
        <v>0</v>
      </c>
      <c r="L76" s="655">
        <f>'TRABAJADOR 28'!$A$38</f>
        <v>0</v>
      </c>
      <c r="M76" s="649">
        <f>'TRABAJADOR 28'!$H$85</f>
        <v>0</v>
      </c>
      <c r="N76" s="655">
        <f>'TRABAJADOR 28'!$A$64</f>
        <v>0</v>
      </c>
      <c r="O76" s="649">
        <f>'TRABAJADOR 28'!$H$111</f>
        <v>0</v>
      </c>
      <c r="P76" s="655">
        <f>'TRABAJADOR 28'!$A$90</f>
        <v>0</v>
      </c>
      <c r="Q76" s="649">
        <f>'TRABAJADOR 28'!$H$137</f>
        <v>0</v>
      </c>
      <c r="R76" s="655">
        <f>'TRABAJADOR 28'!$A$116</f>
        <v>0</v>
      </c>
      <c r="S76" s="649">
        <f>'TRABAJADOR 28'!$D$8</f>
        <v>2944.027397260274</v>
      </c>
      <c r="T76" s="533">
        <f>'TRABAJADOR 28'!$E$12</f>
        <v>39630</v>
      </c>
    </row>
    <row r="77" spans="1:20" ht="18" x14ac:dyDescent="0.2">
      <c r="A77" s="635">
        <v>29</v>
      </c>
      <c r="B77" s="1336" t="str">
        <f>'TRABAJADOR 29'!$A$3</f>
        <v>contratado 11</v>
      </c>
      <c r="C77" s="1338"/>
      <c r="D77" s="621">
        <f>'TRABAJADOR 29'!$D$6</f>
        <v>0</v>
      </c>
      <c r="E77" s="622" t="str">
        <f>'TRABAJADOR 29'!$E$14</f>
        <v>Externo</v>
      </c>
      <c r="F77" s="623">
        <f>'TRABAJADOR 29'!$C$3</f>
        <v>0</v>
      </c>
      <c r="G77" s="625" t="str">
        <f>'TRABAJADOR 29'!$D$3</f>
        <v>DOCTOR</v>
      </c>
      <c r="H77" s="639">
        <f>'TRABAJADOR 29'!$E$3</f>
        <v>0</v>
      </c>
      <c r="I77" s="646">
        <f>IF(B77=0,0,'TRABAJADOR 29'!$F$3)</f>
        <v>1470</v>
      </c>
      <c r="J77" s="655">
        <f>'TRABAJADOR 29'!$E$11</f>
        <v>13.461151902621513</v>
      </c>
      <c r="K77" s="649">
        <f>'TRABAJADOR 29'!$H$59</f>
        <v>0</v>
      </c>
      <c r="L77" s="655">
        <f>'TRABAJADOR 29'!$A$38</f>
        <v>0</v>
      </c>
      <c r="M77" s="649">
        <f>'TRABAJADOR 29'!$H$85</f>
        <v>0</v>
      </c>
      <c r="N77" s="655">
        <f>'TRABAJADOR 29'!$A$64</f>
        <v>0</v>
      </c>
      <c r="O77" s="649">
        <f>'TRABAJADOR 29'!$H$111</f>
        <v>0</v>
      </c>
      <c r="P77" s="655">
        <f>'TRABAJADOR 29'!$A$90</f>
        <v>0</v>
      </c>
      <c r="Q77" s="649">
        <f>'TRABAJADOR 29'!$H$137</f>
        <v>0</v>
      </c>
      <c r="R77" s="655">
        <f>'TRABAJADOR 29'!$A$116</f>
        <v>0</v>
      </c>
      <c r="S77" s="649">
        <f>'TRABAJADOR 29'!$D$8</f>
        <v>2944.027397260274</v>
      </c>
      <c r="T77" s="533">
        <f>'TRABAJADOR 29'!$E$12</f>
        <v>39630</v>
      </c>
    </row>
    <row r="78" spans="1:20" ht="18.75" thickBot="1" x14ac:dyDescent="0.25">
      <c r="A78" s="637">
        <v>30</v>
      </c>
      <c r="B78" s="1342" t="str">
        <f>'TRABAJADOR 30'!$A$3</f>
        <v>contratado 11</v>
      </c>
      <c r="C78" s="1343"/>
      <c r="D78" s="630">
        <f>'TRABAJADOR 30'!$D$6</f>
        <v>0</v>
      </c>
      <c r="E78" s="631" t="str">
        <f>'TRABAJADOR 30'!$E$14</f>
        <v>Externo</v>
      </c>
      <c r="F78" s="632">
        <f>'TRABAJADOR 30'!$C$3</f>
        <v>0</v>
      </c>
      <c r="G78" s="633" t="str">
        <f>'TRABAJADOR 30'!$D$3</f>
        <v>DOCTOR</v>
      </c>
      <c r="H78" s="643">
        <f>'TRABAJADOR 30'!$E$3</f>
        <v>0</v>
      </c>
      <c r="I78" s="647">
        <f>IF(B78=0,0,'TRABAJADOR 30'!$F$3)</f>
        <v>1470</v>
      </c>
      <c r="J78" s="657">
        <f>'TRABAJADOR 30'!$E$11</f>
        <v>13.461151902621513</v>
      </c>
      <c r="K78" s="651">
        <f>'TRABAJADOR 30'!$H$59</f>
        <v>0</v>
      </c>
      <c r="L78" s="657">
        <f>'TRABAJADOR 30'!$A$38</f>
        <v>0</v>
      </c>
      <c r="M78" s="651">
        <f>'TRABAJADOR 30'!$H$85</f>
        <v>0</v>
      </c>
      <c r="N78" s="657">
        <f>'TRABAJADOR 30'!$A$64</f>
        <v>0</v>
      </c>
      <c r="O78" s="651">
        <f>'TRABAJADOR 30'!$H$111</f>
        <v>0</v>
      </c>
      <c r="P78" s="657">
        <f>'TRABAJADOR 30'!$A$90</f>
        <v>0</v>
      </c>
      <c r="Q78" s="651">
        <f>'TRABAJADOR 30'!$H$137</f>
        <v>0</v>
      </c>
      <c r="R78" s="657">
        <f>'TRABAJADOR 30'!$A$116</f>
        <v>0</v>
      </c>
      <c r="S78" s="651">
        <f>'TRABAJADOR 30'!$D$8</f>
        <v>2944.027397260274</v>
      </c>
      <c r="T78" s="533">
        <f>'TRABAJADOR 30'!$E$12</f>
        <v>39630</v>
      </c>
    </row>
    <row r="79" spans="1:20" x14ac:dyDescent="0.2">
      <c r="B79" s="261"/>
      <c r="C79" s="261"/>
      <c r="D79" s="261"/>
      <c r="E79" s="261"/>
      <c r="F79" s="261"/>
      <c r="G79" s="261"/>
      <c r="H79" s="614"/>
      <c r="I79" s="614"/>
      <c r="J79" s="614"/>
      <c r="K79" s="614"/>
      <c r="L79" s="614"/>
      <c r="M79" s="614"/>
      <c r="N79" s="614"/>
      <c r="O79" s="614"/>
      <c r="P79" s="614"/>
      <c r="Q79" s="614"/>
      <c r="R79" s="614"/>
      <c r="S79" s="614"/>
      <c r="T79" s="614"/>
    </row>
  </sheetData>
  <mergeCells count="71">
    <mergeCell ref="B6:C6"/>
    <mergeCell ref="B7:C7"/>
    <mergeCell ref="A21:B21"/>
    <mergeCell ref="A40:B40"/>
    <mergeCell ref="A41:B41"/>
    <mergeCell ref="A39:B39"/>
    <mergeCell ref="B2:G2"/>
    <mergeCell ref="B50:C50"/>
    <mergeCell ref="B3:C3"/>
    <mergeCell ref="B4:C4"/>
    <mergeCell ref="B5:C5"/>
    <mergeCell ref="B49:C49"/>
    <mergeCell ref="A22:B22"/>
    <mergeCell ref="A23:B23"/>
    <mergeCell ref="A24:B24"/>
    <mergeCell ref="A25:B25"/>
    <mergeCell ref="C27:I27"/>
    <mergeCell ref="A12:E12"/>
    <mergeCell ref="G12:H12"/>
    <mergeCell ref="G14:G17"/>
    <mergeCell ref="H14:H17"/>
    <mergeCell ref="C20:F20"/>
    <mergeCell ref="G20:I20"/>
    <mergeCell ref="C19:I19"/>
    <mergeCell ref="B62:C62"/>
    <mergeCell ref="B63:C63"/>
    <mergeCell ref="C28:F28"/>
    <mergeCell ref="A29:B29"/>
    <mergeCell ref="A30:B30"/>
    <mergeCell ref="A31:B31"/>
    <mergeCell ref="A37:B37"/>
    <mergeCell ref="A38:B38"/>
    <mergeCell ref="C35:H35"/>
    <mergeCell ref="C36:F36"/>
    <mergeCell ref="A32:B32"/>
    <mergeCell ref="A33:B33"/>
    <mergeCell ref="G28:I28"/>
    <mergeCell ref="B52:C52"/>
    <mergeCell ref="B70:C70"/>
    <mergeCell ref="B60:C60"/>
    <mergeCell ref="B59:C59"/>
    <mergeCell ref="B71:C71"/>
    <mergeCell ref="B64:C64"/>
    <mergeCell ref="B65:C65"/>
    <mergeCell ref="B66:C66"/>
    <mergeCell ref="B67:C67"/>
    <mergeCell ref="B68:C68"/>
    <mergeCell ref="B69:C69"/>
    <mergeCell ref="B61:C61"/>
    <mergeCell ref="B72:C72"/>
    <mergeCell ref="B73:C73"/>
    <mergeCell ref="B78:C78"/>
    <mergeCell ref="B74:C74"/>
    <mergeCell ref="B75:C75"/>
    <mergeCell ref="B76:C76"/>
    <mergeCell ref="B77:C77"/>
    <mergeCell ref="B58:C58"/>
    <mergeCell ref="B51:C51"/>
    <mergeCell ref="B48:C48"/>
    <mergeCell ref="B54:C54"/>
    <mergeCell ref="B55:C55"/>
    <mergeCell ref="B56:C56"/>
    <mergeCell ref="B57:C57"/>
    <mergeCell ref="B53:C53"/>
    <mergeCell ref="G36:J36"/>
    <mergeCell ref="O47:P47"/>
    <mergeCell ref="Q47:R47"/>
    <mergeCell ref="A46:H47"/>
    <mergeCell ref="I46:T46"/>
    <mergeCell ref="K47:L47"/>
    <mergeCell ref="M47:N47"/>
  </mergeCells>
  <phoneticPr fontId="3" type="noConversion"/>
  <conditionalFormatting sqref="B49:C78 F49:T78">
    <cfRule type="cellIs" dxfId="105" priority="4" stopIfTrue="1" operator="equal">
      <formula>0</formula>
    </cfRule>
  </conditionalFormatting>
  <conditionalFormatting sqref="D49:D78">
    <cfRule type="cellIs" dxfId="104" priority="5" stopIfTrue="1" operator="equal">
      <formula>0</formula>
    </cfRule>
    <cfRule type="cellIs" dxfId="103" priority="6" stopIfTrue="1" operator="equal">
      <formula>"BECA"</formula>
    </cfRule>
  </conditionalFormatting>
  <conditionalFormatting sqref="E49:E78">
    <cfRule type="cellIs" dxfId="102" priority="7" stopIfTrue="1" operator="equal">
      <formula>0</formula>
    </cfRule>
    <cfRule type="cellIs" dxfId="101" priority="8" stopIfTrue="1" operator="equal">
      <formula>"Propio"</formula>
    </cfRule>
  </conditionalFormatting>
  <conditionalFormatting sqref="H30:H33">
    <cfRule type="cellIs" dxfId="100" priority="9" stopIfTrue="1" operator="lessThan">
      <formula>0</formula>
    </cfRule>
  </conditionalFormatting>
  <conditionalFormatting sqref="I30:I33">
    <cfRule type="cellIs" dxfId="99" priority="2" stopIfTrue="1" operator="lessThan">
      <formula>0</formula>
    </cfRule>
  </conditionalFormatting>
  <conditionalFormatting sqref="F22:F25 F30:F33 I22:I25">
    <cfRule type="cellIs" dxfId="98" priority="1" stopIfTrue="1" operator="lessThan">
      <formula>0</formula>
    </cfRule>
  </conditionalFormatting>
  <hyperlinks>
    <hyperlink ref="A49" location="'TRABAJADOR 1'!A1" display="'TRABAJADOR 1'!A1"/>
    <hyperlink ref="A50" location="'TRABAJADOR 2'!A1" display="'TRABAJADOR 2'!A1"/>
    <hyperlink ref="A51" location="'TRABAJADOR 3'!A1" display="'TRABAJADOR 3'!A1"/>
    <hyperlink ref="A52" location="'TRABAJADOR 4'!A1" display="'TRABAJADOR 4'!A1"/>
    <hyperlink ref="A53" location="'TRABAJADOR 5'!A1" display="'TRABAJADOR 5'!A1"/>
    <hyperlink ref="A54" location="'TRABAJADOR 6'!A1" display="'TRABAJADOR 6'!A1"/>
    <hyperlink ref="A55" location="'TRABAJADOR 7'!A1" display="'TRABAJADOR 7'!A1"/>
    <hyperlink ref="A56" location="'TRABAJADOR 8'!A1" display="'TRABAJADOR 8'!A1"/>
    <hyperlink ref="A57" location="'TRABAJADOR 9'!A1" display="'TRABAJADOR 9'!A1"/>
    <hyperlink ref="A58" location="'TRABAJADOR 10'!A1" display="'TRABAJADOR 10'!A1"/>
    <hyperlink ref="A59" location="'TRABAJADOR 11'!A1" display="'TRABAJADOR 11'!A1"/>
    <hyperlink ref="A60" location="'TRABAJADOR 12'!A1" display="'TRABAJADOR 12'!A1"/>
    <hyperlink ref="A61" location="'TRABAJADOR 13'!A1" display="'TRABAJADOR 13'!A1"/>
    <hyperlink ref="A62" location="'TRABAJADOR 14'!A1" display="'TRABAJADOR 14'!A1"/>
    <hyperlink ref="A63" location="'TRABAJADOR 15'!A1" display="'TRABAJADOR 15'!A1"/>
    <hyperlink ref="A64" location="'TRABAJADOR 16'!A1" display="'TRABAJADOR 16'!A1"/>
    <hyperlink ref="A65" location="'TRABAJADOR 17'!A1" display="'TRABAJADOR 17'!A1"/>
    <hyperlink ref="A66" location="'TRABAJADOR 18'!A1" display="'TRABAJADOR 18'!A1"/>
    <hyperlink ref="A67" location="'TRABAJADOR 19'!A1" display="'TRABAJADOR 19'!A1"/>
    <hyperlink ref="A68" location="'TRABAJADOR 20'!A1" display="'TRABAJADOR 20'!A1"/>
    <hyperlink ref="A69" location="'TRABAJADOR 21'!A1" display="'TRABAJADOR 21'!A1"/>
    <hyperlink ref="A70" location="'TRABAJADOR 22'!A1" display="'TRABAJADOR 22'!A1"/>
    <hyperlink ref="A71" location="'TRABAJADOR 23'!A1" display="'TRABAJADOR 23'!A1"/>
    <hyperlink ref="A72" location="'TRABAJADOR 24'!A1" display="'TRABAJADOR 24'!A1"/>
    <hyperlink ref="A73" location="'TRABAJADOR 25'!A1" display="'TRABAJADOR 25'!A1"/>
    <hyperlink ref="A74" location="'TRABAJADOR 26'!A1" display="'TRABAJADOR 26'!A1"/>
    <hyperlink ref="A75" location="'TRABAJADOR 27'!A1" display="'TRABAJADOR 27'!A1"/>
    <hyperlink ref="A76" location="'TRABAJADOR 28'!A1" display="'TRABAJADOR 28'!A1"/>
    <hyperlink ref="A77" location="'TRABAJADOR 29'!A1" display="'TRABAJADOR 29'!A1"/>
    <hyperlink ref="A78" location="'TRABAJADOR 30'!A1" display="'TRABAJADOR 30'!A1"/>
  </hyperlinks>
  <printOptions horizontalCentered="1" verticalCentered="1"/>
  <pageMargins left="0.78740157480314965" right="0.78740157480314965" top="0.98425196850393704" bottom="0.98425196850393704" header="0" footer="0"/>
  <pageSetup paperSize="9" scale="60" orientation="landscape" r:id="rId1"/>
  <headerFooter alignWithMargins="0"/>
  <rowBreaks count="1" manualBreakCount="1">
    <brk id="33" max="8" man="1"/>
  </rowBreaks>
  <colBreaks count="1" manualBreakCount="1">
    <brk id="8" max="67"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23</vt:i4>
      </vt:variant>
    </vt:vector>
  </HeadingPairs>
  <TitlesOfParts>
    <vt:vector size="67" baseType="lpstr">
      <vt:lpstr>Instrucciones básicas</vt:lpstr>
      <vt:lpstr>Solicitud para cumplimentar</vt:lpstr>
      <vt:lpstr>Observaciones</vt:lpstr>
      <vt:lpstr>Solicitud para imprimir</vt:lpstr>
      <vt:lpstr>Observaciones Solicitud</vt:lpstr>
      <vt:lpstr>Programación,alta,seguimiento</vt:lpstr>
      <vt:lpstr>Listados</vt:lpstr>
      <vt:lpstr>Fórmulas y cálculos</vt:lpstr>
      <vt:lpstr>Planificación contratos</vt:lpstr>
      <vt:lpstr>Registro documentación</vt:lpstr>
      <vt:lpstr>Concesión-Justificación</vt:lpstr>
      <vt:lpstr>TRABAJADOR 1</vt:lpstr>
      <vt:lpstr>TRABAJADOR 2</vt:lpstr>
      <vt:lpstr>TRABAJADOR 3</vt:lpstr>
      <vt:lpstr>TRABAJADOR 4</vt:lpstr>
      <vt:lpstr>TRABAJADOR 5</vt:lpstr>
      <vt:lpstr>TRABAJADOR 6</vt:lpstr>
      <vt:lpstr>TRABAJADOR 7</vt:lpstr>
      <vt:lpstr>TRABAJADOR 8</vt:lpstr>
      <vt:lpstr>TRABAJADOR 9</vt:lpstr>
      <vt:lpstr>TRABAJADOR 10</vt:lpstr>
      <vt:lpstr>TRABAJADOR 11</vt:lpstr>
      <vt:lpstr>TRABAJADOR 12</vt:lpstr>
      <vt:lpstr>TRABAJADOR 13</vt:lpstr>
      <vt:lpstr>TRABAJADOR 14</vt:lpstr>
      <vt:lpstr>TRABAJADOR 15</vt:lpstr>
      <vt:lpstr>TRABAJADOR 16</vt:lpstr>
      <vt:lpstr>TRABAJADOR 17</vt:lpstr>
      <vt:lpstr>TRABAJADOR 18</vt:lpstr>
      <vt:lpstr>TRABAJADOR 19</vt:lpstr>
      <vt:lpstr>TRABAJADOR 20</vt:lpstr>
      <vt:lpstr>TRABAJADOR 21</vt:lpstr>
      <vt:lpstr>TRABAJADOR 22</vt:lpstr>
      <vt:lpstr>TRABAJADOR 23</vt:lpstr>
      <vt:lpstr>TRABAJADOR 24</vt:lpstr>
      <vt:lpstr>TRABAJADOR 25</vt:lpstr>
      <vt:lpstr>TRABAJADOR 26</vt:lpstr>
      <vt:lpstr>TRABAJADOR 27</vt:lpstr>
      <vt:lpstr>TRABAJADOR 28</vt:lpstr>
      <vt:lpstr>TRABAJADOR 29</vt:lpstr>
      <vt:lpstr>TRABAJADOR 30</vt:lpstr>
      <vt:lpstr>Hoja2</vt:lpstr>
      <vt:lpstr>DOC. ESCANEADA</vt:lpstr>
      <vt:lpstr>Alertas</vt:lpstr>
      <vt:lpstr>ANINF</vt:lpstr>
      <vt:lpstr>ANINV</vt:lpstr>
      <vt:lpstr>ANUALIDADES</vt:lpstr>
      <vt:lpstr>AREA</vt:lpstr>
      <vt:lpstr>'Concesión-Justificación'!Área_de_impresión</vt:lpstr>
      <vt:lpstr>'Planificación contratos'!Área_de_impresión</vt:lpstr>
      <vt:lpstr>'Solicitud para cumplimentar'!Área_de_impresión</vt:lpstr>
      <vt:lpstr>'TRABAJADOR 1'!Área_de_impresión</vt:lpstr>
      <vt:lpstr>CATPDI</vt:lpstr>
      <vt:lpstr>CATPROF</vt:lpstr>
      <vt:lpstr>CENTRO</vt:lpstr>
      <vt:lpstr>COMPRA</vt:lpstr>
      <vt:lpstr>DATOSSOL</vt:lpstr>
      <vt:lpstr>DEPARTAMENTO</vt:lpstr>
      <vt:lpstr>ESCALAS</vt:lpstr>
      <vt:lpstr>FINEXT</vt:lpstr>
      <vt:lpstr>OTROS</vt:lpstr>
      <vt:lpstr>PERSEXT</vt:lpstr>
      <vt:lpstr>PERSUCM</vt:lpstr>
      <vt:lpstr>PROGRAMAS</vt:lpstr>
      <vt:lpstr>PROVDEF</vt:lpstr>
      <vt:lpstr>SINO</vt:lpstr>
      <vt:lpstr>TAREAS</vt:lpstr>
    </vt:vector>
  </TitlesOfParts>
  <Company>OTRI-UCM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López</dc:creator>
  <cp:lastModifiedBy>Miguel Muñoz</cp:lastModifiedBy>
  <cp:lastPrinted>2016-02-23T08:50:04Z</cp:lastPrinted>
  <dcterms:created xsi:type="dcterms:W3CDTF">2011-05-19T10:11:28Z</dcterms:created>
  <dcterms:modified xsi:type="dcterms:W3CDTF">2016-02-24T13:54:20Z</dcterms:modified>
</cp:coreProperties>
</file>